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drawings/drawing9.xml" ContentType="application/vnd.openxmlformats-officedocument.drawingml.chartshapes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ml.chartshapes+xml"/>
  <Override PartName="/xl/charts/chart17.xml" ContentType="application/vnd.openxmlformats-officedocument.drawingml.chart+xml"/>
  <Override PartName="/xl/drawings/drawing12.xml" ContentType="application/vnd.openxmlformats-officedocument.drawingml.chartshapes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ml.chartshapes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ml.chartshapes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ml.chartshapes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ml.chartshapes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ml.chartshapes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9.xml" ContentType="application/vnd.openxmlformats-officedocument.drawingml.chartshapes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0.xml" ContentType="application/vnd.openxmlformats-officedocument.drawingml.chartshapes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1.xml" ContentType="application/vnd.openxmlformats-officedocument.drawingml.chartshapes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2.xml" ContentType="application/vnd.openxmlformats-officedocument.drawingml.chartshapes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3.xml" ContentType="application/vnd.openxmlformats-officedocument.drawingml.chartshapes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4.xml" ContentType="application/vnd.openxmlformats-officedocument.drawing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5.xml" ContentType="application/vnd.openxmlformats-officedocument.drawingml.chartshapes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6.xml" ContentType="application/vnd.openxmlformats-officedocument.drawingml.chartshapes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7.xml" ContentType="application/vnd.openxmlformats-officedocument.drawingml.chartshapes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8.xml" ContentType="application/vnd.openxmlformats-officedocument.drawingml.chartshapes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9.xml" ContentType="application/vnd.openxmlformats-officedocument.drawingml.chartshapes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0.xml" ContentType="application/vnd.openxmlformats-officedocument.drawingml.chartshapes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1.xml" ContentType="application/vnd.openxmlformats-officedocument.drawingml.chartshapes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36.xml" ContentType="application/vnd.openxmlformats-officedocument.drawingml.chartshapes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37.xml" ContentType="application/vnd.openxmlformats-officedocument.drawingml.chartshapes+xml"/>
  <Override PartName="/xl/charts/chart46.xml" ContentType="application/vnd.openxmlformats-officedocument.drawingml.chart+xml"/>
  <Override PartName="/xl/drawings/drawing38.xml" ContentType="application/vnd.openxmlformats-officedocument.drawingml.chartshapes+xml"/>
  <Override PartName="/xl/charts/chart47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39.xml" ContentType="application/vnd.openxmlformats-officedocument.drawingml.chartshapes+xml"/>
  <Override PartName="/xl/charts/chart48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0.xml" ContentType="application/vnd.openxmlformats-officedocument.drawingml.chartshapes+xml"/>
  <Override PartName="/xl/charts/chart49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1.xml" ContentType="application/vnd.openxmlformats-officedocument.drawingml.chartshapes+xml"/>
  <Override PartName="/xl/charts/chart50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2.xml" ContentType="application/vnd.openxmlformats-officedocument.drawingml.chartshapes+xml"/>
  <Override PartName="/xl/charts/chart51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3.xml" ContentType="application/vnd.openxmlformats-officedocument.drawingml.chartshapes+xml"/>
  <Override PartName="/xl/charts/chart52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4.xml" ContentType="application/vnd.openxmlformats-officedocument.drawingml.chartshapes+xml"/>
  <Override PartName="/xl/charts/chart53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5.xml" ContentType="application/vnd.openxmlformats-officedocument.drawingml.chartshapes+xml"/>
  <Override PartName="/xl/charts/chart54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46.xml" ContentType="application/vnd.openxmlformats-officedocument.drawingml.chartshapes+xml"/>
  <Override PartName="/xl/charts/chart55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47.xml" ContentType="application/vnd.openxmlformats-officedocument.drawingml.chartshapes+xml"/>
  <Override PartName="/xl/charts/chart56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48.xml" ContentType="application/vnd.openxmlformats-officedocument.drawingml.chartshapes+xml"/>
  <Override PartName="/xl/charts/chart57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49.xml" ContentType="application/vnd.openxmlformats-officedocument.drawingml.chartshapes+xml"/>
  <Override PartName="/xl/charts/chart58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0.xml" ContentType="application/vnd.openxmlformats-officedocument.drawingml.chartshapes+xml"/>
  <Override PartName="/xl/charts/chart59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1.xml" ContentType="application/vnd.openxmlformats-officedocument.drawingml.chartshapes+xml"/>
  <Override PartName="/xl/charts/chart60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2.xml" ContentType="application/vnd.openxmlformats-officedocument.drawingml.chartshapes+xml"/>
  <Override PartName="/xl/charts/chart61.xml" ContentType="application/vnd.openxmlformats-officedocument.drawingml.chart+xml"/>
  <Override PartName="/xl/drawings/drawing53.xml" ContentType="application/vnd.openxmlformats-officedocument.drawingml.chartshapes+xml"/>
  <Override PartName="/xl/charts/chart62.xml" ContentType="application/vnd.openxmlformats-officedocument.drawingml.chart+xml"/>
  <Override PartName="/xl/drawings/drawing54.xml" ContentType="application/vnd.openxmlformats-officedocument.drawingml.chartshapes+xml"/>
  <Override PartName="/xl/charts/chart63.xml" ContentType="application/vnd.openxmlformats-officedocument.drawingml.chart+xml"/>
  <Override PartName="/xl/drawings/drawing55.xml" ContentType="application/vnd.openxmlformats-officedocument.drawingml.chartshapes+xml"/>
  <Override PartName="/xl/charts/chart64.xml" ContentType="application/vnd.openxmlformats-officedocument.drawingml.chart+xml"/>
  <Override PartName="/xl/drawings/drawing56.xml" ContentType="application/vnd.openxmlformats-officedocument.drawingml.chartshapes+xml"/>
  <Override PartName="/xl/charts/chart65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7.xml" ContentType="application/vnd.openxmlformats-officedocument.drawingml.chartshapes+xml"/>
  <Override PartName="/xl/charts/chart66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8.xml" ContentType="application/vnd.openxmlformats-officedocument.drawingml.chartshapes+xml"/>
  <Override PartName="/xl/charts/chart67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59.xml" ContentType="application/vnd.openxmlformats-officedocument.drawingml.chartshapes+xml"/>
  <Override PartName="/xl/charts/chart68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0.xml" ContentType="application/vnd.openxmlformats-officedocument.drawingml.chartshapes+xml"/>
  <Override PartName="/xl/charts/chart69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1.xml" ContentType="application/vnd.openxmlformats-officedocument.drawingml.chartshapes+xml"/>
  <Override PartName="/xl/charts/chart70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2.xml" ContentType="application/vnd.openxmlformats-officedocument.drawingml.chartshapes+xml"/>
  <Override PartName="/xl/charts/chart71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3.xml" ContentType="application/vnd.openxmlformats-officedocument.drawingml.chartshapes+xml"/>
  <Override PartName="/xl/charts/chart72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4.xml" ContentType="application/vnd.openxmlformats-officedocument.drawingml.chartshapes+xml"/>
  <Override PartName="/xl/charts/chart73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5.xml" ContentType="application/vnd.openxmlformats-officedocument.drawingml.chartshapes+xml"/>
  <Override PartName="/xl/charts/chart74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5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6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7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66.xml" ContentType="application/vnd.openxmlformats-officedocument.drawingml.chartshapes+xml"/>
  <Override PartName="/xl/charts/chart78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9.xml" ContentType="application/vnd.openxmlformats-officedocument.drawingml.chart+xml"/>
  <Override PartName="/xl/drawings/drawing67.xml" ContentType="application/vnd.openxmlformats-officedocument.drawingml.chartshapes+xml"/>
  <Override PartName="/xl/charts/chart8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8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8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0.xml" ContentType="application/vnd.openxmlformats-officedocument.drawingml.chartshapes+xml"/>
  <Override PartName="/xl/charts/chart8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8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1.xml" ContentType="application/vnd.openxmlformats-officedocument.drawingml.chartshapes+xml"/>
  <Override PartName="/xl/charts/chart8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2.xml" ContentType="application/vnd.openxmlformats-officedocument.drawingml.chartshapes+xml"/>
  <Override PartName="/xl/charts/chart8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73.xml" ContentType="application/vnd.openxmlformats-officedocument.drawingml.chartshapes+xml"/>
  <Override PartName="/xl/charts/chart9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74.xml" ContentType="application/vnd.openxmlformats-officedocument.drawingml.chartshapes+xml"/>
  <Override PartName="/xl/charts/chart9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75.xml" ContentType="application/vnd.openxmlformats-officedocument.drawingml.chartshapes+xml"/>
  <Override PartName="/xl/charts/chart9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9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76.xml" ContentType="application/vnd.openxmlformats-officedocument.drawingml.chartshapes+xml"/>
  <Override PartName="/xl/charts/chart9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9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77.xml" ContentType="application/vnd.openxmlformats-officedocument.drawingml.chartshapes+xml"/>
  <Override PartName="/xl/charts/chart9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78.xml" ContentType="application/vnd.openxmlformats-officedocument.drawingml.chartshapes+xml"/>
  <Override PartName="/xl/charts/chart9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10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79.xml" ContentType="application/vnd.openxmlformats-officedocument.drawingml.chartshapes+xml"/>
  <Override PartName="/xl/charts/chart10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80.xml" ContentType="application/vnd.openxmlformats-officedocument.drawingml.chartshapes+xml"/>
  <Override PartName="/xl/charts/chart10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81.xml" ContentType="application/vnd.openxmlformats-officedocument.drawingml.chartshapes+xml"/>
  <Override PartName="/xl/charts/chart10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82.xml" ContentType="application/vnd.openxmlformats-officedocument.drawingml.chartshapes+xml"/>
  <Override PartName="/xl/charts/chart10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83.xml" ContentType="application/vnd.openxmlformats-officedocument.drawingml.chartshapes+xml"/>
  <Override PartName="/xl/charts/chart10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84.xml" ContentType="application/vnd.openxmlformats-officedocument.drawingml.chartshapes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9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85.xml" ContentType="application/vnd.openxmlformats-officedocument.drawingml.chartshapes+xml"/>
  <Override PartName="/xl/charts/chart110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86.xml" ContentType="application/vnd.openxmlformats-officedocument.drawingml.chartshapes+xml"/>
  <Override PartName="/xl/charts/chart111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87.xml" ContentType="application/vnd.openxmlformats-officedocument.drawingml.chartshapes+xml"/>
  <Override PartName="/xl/charts/chart112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88.xml" ContentType="application/vnd.openxmlformats-officedocument.drawingml.chartshapes+xml"/>
  <Override PartName="/xl/charts/chart113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89.xml" ContentType="application/vnd.openxmlformats-officedocument.drawingml.chartshapes+xml"/>
  <Override PartName="/xl/charts/chart114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90.xml" ContentType="application/vnd.openxmlformats-officedocument.drawingml.chartshapes+xml"/>
  <Override PartName="/xl/charts/chart115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91.xml" ContentType="application/vnd.openxmlformats-officedocument.drawingml.chartshapes+xml"/>
  <Override PartName="/xl/charts/chart116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92.xml" ContentType="application/vnd.openxmlformats-officedocument.drawingml.chartshapes+xml"/>
  <Override PartName="/xl/charts/chart117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93.xml" ContentType="application/vnd.openxmlformats-officedocument.drawingml.chartshapes+xml"/>
  <Override PartName="/xl/drawings/drawing94.xml" ContentType="application/vnd.openxmlformats-officedocument.drawing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drawings/drawing95.xml" ContentType="application/vnd.openxmlformats-officedocument.drawing+xml"/>
  <Override PartName="/xl/charts/chart120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96.xml" ContentType="application/vnd.openxmlformats-officedocument.drawing+xml"/>
  <Override PartName="/xl/charts/chart121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97.xml" ContentType="application/vnd.openxmlformats-officedocument.drawing+xml"/>
  <Override PartName="/xl/charts/chart122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98.xml" ContentType="application/vnd.openxmlformats-officedocument.drawing+xml"/>
  <Override PartName="/xl/charts/chart123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99.xml" ContentType="application/vnd.openxmlformats-officedocument.drawing+xml"/>
  <Override PartName="/xl/charts/chart124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00.xml" ContentType="application/vnd.openxmlformats-officedocument.drawing+xml"/>
  <Override PartName="/xl/charts/chart125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26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01.xml" ContentType="application/vnd.openxmlformats-officedocument.drawing+xml"/>
  <Override PartName="/xl/charts/chart127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28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9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30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31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32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33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34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35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36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02.xml" ContentType="application/vnd.openxmlformats-officedocument.drawing+xml"/>
  <Override PartName="/xl/charts/chart137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38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9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40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41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42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43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44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45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46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47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48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9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04ra18\Desktop\fault-dataset\"/>
    </mc:Choice>
  </mc:AlternateContent>
  <xr:revisionPtr revIDLastSave="0" documentId="13_ncr:1_{00CDF04D-CCAA-44F3-BEB7-F742D9E9EEF8}" xr6:coauthVersionLast="46" xr6:coauthVersionMax="46" xr10:uidLastSave="{00000000-0000-0000-0000-000000000000}"/>
  <bookViews>
    <workbookView xWindow="-108" yWindow="-108" windowWidth="23256" windowHeight="12576" firstSheet="17" activeTab="22" xr2:uid="{BD37D007-DA1E-4C50-BBF5-5E5EE5757EBD}"/>
  </bookViews>
  <sheets>
    <sheet name="Sheet1" sheetId="1" r:id="rId1"/>
    <sheet name="Fault_s8" sheetId="4" r:id="rId2"/>
    <sheet name="Sheet5" sheetId="3" r:id="rId3"/>
    <sheet name="Sheet7" sheetId="6" r:id="rId4"/>
    <sheet name="Sheet8" sheetId="5" r:id="rId5"/>
    <sheet name="Fault_S1" sheetId="7" r:id="rId6"/>
    <sheet name="Fault_S2" sheetId="8" r:id="rId7"/>
    <sheet name="Sheet11" sheetId="26" r:id="rId8"/>
    <sheet name="Lithology_Disp_Dist" sheetId="20" r:id="rId9"/>
    <sheet name="Lithology_Disp_Dist (2)" sheetId="27" r:id="rId10"/>
    <sheet name="Cum_Disp_Proven" sheetId="14" r:id="rId11"/>
    <sheet name="Cum_Disp_Secure" sheetId="15" r:id="rId12"/>
    <sheet name="Cum_Disp_Assumed" sheetId="16" r:id="rId13"/>
    <sheet name="Cum_Disp" sheetId="9" r:id="rId14"/>
    <sheet name="Cum_Disp_review_1_max" sheetId="22" r:id="rId15"/>
    <sheet name="Cum_Disp_review_1_max (Proven)" sheetId="23" r:id="rId16"/>
    <sheet name="Cum_Disp_review_1_max (Secured)" sheetId="24" r:id="rId17"/>
    <sheet name="Cum_Disp_review_1_max (Assumed)" sheetId="25" r:id="rId18"/>
    <sheet name="Sheet2" sheetId="10" r:id="rId19"/>
    <sheet name="Sheet4" sheetId="12" r:id="rId20"/>
    <sheet name="Sheet3" sheetId="11" r:id="rId21"/>
    <sheet name="Sheet6" sheetId="13" r:id="rId22"/>
    <sheet name="Sheet9" sheetId="17" r:id="rId23"/>
    <sheet name="Fold_shortening" sheetId="18" r:id="rId24"/>
    <sheet name="Branching" sheetId="19" r:id="rId25"/>
    <sheet name="Sheet10" sheetId="21" r:id="rId26"/>
  </sheets>
  <externalReferences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3" i="27" l="1"/>
  <c r="BB4" i="27"/>
  <c r="BB5" i="27"/>
  <c r="BB6" i="27"/>
  <c r="BB7" i="27"/>
  <c r="BB8" i="27"/>
  <c r="BB9" i="27"/>
  <c r="BB10" i="27"/>
  <c r="BB11" i="27"/>
  <c r="BB12" i="27"/>
  <c r="BB13" i="27"/>
  <c r="BB14" i="27"/>
  <c r="BB15" i="27"/>
  <c r="BB16" i="27"/>
  <c r="BB17" i="27"/>
  <c r="BB18" i="27"/>
  <c r="BB19" i="27"/>
  <c r="BB20" i="27"/>
  <c r="BB21" i="27"/>
  <c r="BB22" i="27"/>
  <c r="BB23" i="27"/>
  <c r="BB24" i="27"/>
  <c r="BB25" i="27"/>
  <c r="BB26" i="27"/>
  <c r="BB2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AF89" i="7"/>
  <c r="AF90" i="7"/>
  <c r="AF91" i="7"/>
  <c r="AF92" i="7"/>
  <c r="AF93" i="7"/>
  <c r="AF94" i="7"/>
  <c r="AF95" i="7"/>
  <c r="AF96" i="7"/>
  <c r="AG53" i="7" l="1"/>
  <c r="AG54" i="7"/>
  <c r="AG55" i="7"/>
  <c r="AG56" i="7"/>
  <c r="AG57" i="7"/>
  <c r="AG58" i="7"/>
  <c r="AG52" i="7"/>
  <c r="AG51" i="7"/>
  <c r="AG49" i="7"/>
  <c r="AG50" i="7"/>
  <c r="AG48" i="7"/>
  <c r="AG47" i="7"/>
  <c r="AG46" i="7"/>
  <c r="AG45" i="7"/>
  <c r="AG44" i="7"/>
  <c r="AG43" i="7"/>
  <c r="AX4" i="25" l="1"/>
  <c r="AX5" i="25"/>
  <c r="AX6" i="25"/>
  <c r="AX7" i="25"/>
  <c r="AX8" i="25"/>
  <c r="AX9" i="25"/>
  <c r="AX10" i="25"/>
  <c r="AX11" i="25"/>
  <c r="AX12" i="25"/>
  <c r="AX13" i="25"/>
  <c r="AX14" i="25"/>
  <c r="AX15" i="25"/>
  <c r="AX16" i="25"/>
  <c r="AX17" i="25"/>
  <c r="AX18" i="25"/>
  <c r="AX19" i="25"/>
  <c r="AX20" i="25"/>
  <c r="AX21" i="25"/>
  <c r="AX22" i="25"/>
  <c r="AX23" i="25"/>
  <c r="AX24" i="25"/>
  <c r="AX25" i="25"/>
  <c r="AX26" i="25"/>
  <c r="AX27" i="25"/>
  <c r="AX3" i="25"/>
  <c r="AX4" i="24"/>
  <c r="AX5" i="24"/>
  <c r="AX6" i="24"/>
  <c r="AX7" i="24"/>
  <c r="AX8" i="24"/>
  <c r="AX9" i="24"/>
  <c r="AX10" i="24"/>
  <c r="AX11" i="24"/>
  <c r="AX12" i="24"/>
  <c r="AX13" i="24"/>
  <c r="AX14" i="24"/>
  <c r="AX15" i="24"/>
  <c r="AX16" i="24"/>
  <c r="AX17" i="24"/>
  <c r="AX18" i="24"/>
  <c r="AX19" i="24"/>
  <c r="AX20" i="24"/>
  <c r="AX21" i="24"/>
  <c r="AX22" i="24"/>
  <c r="AX23" i="24"/>
  <c r="AX24" i="24"/>
  <c r="AX25" i="24"/>
  <c r="AX26" i="24"/>
  <c r="AX27" i="24"/>
  <c r="AX3" i="24"/>
  <c r="AY25" i="23"/>
  <c r="AY26" i="23"/>
  <c r="AY27" i="23"/>
  <c r="AY4" i="23"/>
  <c r="AY5" i="23"/>
  <c r="AY6" i="23"/>
  <c r="AY7" i="23"/>
  <c r="AY8" i="23"/>
  <c r="AY9" i="23"/>
  <c r="AY10" i="23"/>
  <c r="AY11" i="23"/>
  <c r="AY12" i="23"/>
  <c r="AY13" i="23"/>
  <c r="AY14" i="23"/>
  <c r="AY15" i="23"/>
  <c r="AY16" i="23"/>
  <c r="AY17" i="23"/>
  <c r="AY18" i="23"/>
  <c r="AY19" i="23"/>
  <c r="AY20" i="23"/>
  <c r="AY21" i="23"/>
  <c r="AY22" i="23"/>
  <c r="AY23" i="23"/>
  <c r="AY24" i="23"/>
  <c r="AY3" i="23"/>
  <c r="F25" i="20" l="1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DI8" i="18" l="1"/>
  <c r="DI13" i="18"/>
  <c r="DI28" i="18"/>
  <c r="DI29" i="18"/>
  <c r="DI32" i="18"/>
  <c r="DI33" i="18"/>
  <c r="DH5" i="18"/>
  <c r="DI5" i="18" s="1"/>
  <c r="DH6" i="18"/>
  <c r="DI6" i="18" s="1"/>
  <c r="DH7" i="18"/>
  <c r="DI7" i="18" s="1"/>
  <c r="DH8" i="18"/>
  <c r="DH9" i="18"/>
  <c r="DH10" i="18"/>
  <c r="DI10" i="18" s="1"/>
  <c r="DH11" i="18"/>
  <c r="DH12" i="18"/>
  <c r="DI12" i="18" s="1"/>
  <c r="DH13" i="18"/>
  <c r="DH14" i="18"/>
  <c r="DH15" i="18"/>
  <c r="DI15" i="18" s="1"/>
  <c r="DH16" i="18"/>
  <c r="DI16" i="18" s="1"/>
  <c r="DH17" i="18"/>
  <c r="DI17" i="18" s="1"/>
  <c r="DH18" i="18"/>
  <c r="DI18" i="18" s="1"/>
  <c r="DH19" i="18"/>
  <c r="DI19" i="18" s="1"/>
  <c r="DH20" i="18"/>
  <c r="DI20" i="18" s="1"/>
  <c r="DH21" i="18"/>
  <c r="DI21" i="18" s="1"/>
  <c r="DH22" i="18"/>
  <c r="DI22" i="18" s="1"/>
  <c r="DH23" i="18"/>
  <c r="DI23" i="18" s="1"/>
  <c r="DH24" i="18"/>
  <c r="DI24" i="18" s="1"/>
  <c r="DH25" i="18"/>
  <c r="DH26" i="18"/>
  <c r="DH27" i="18"/>
  <c r="DI27" i="18" s="1"/>
  <c r="DH28" i="18"/>
  <c r="DH29" i="18"/>
  <c r="DH30" i="18"/>
  <c r="DI30" i="18" s="1"/>
  <c r="DH31" i="18"/>
  <c r="DI31" i="18" s="1"/>
  <c r="DH32" i="18"/>
  <c r="DH33" i="18"/>
  <c r="DH4" i="18"/>
  <c r="DI4" i="18" s="1"/>
  <c r="DC5" i="18"/>
  <c r="DC10" i="18"/>
  <c r="DC29" i="18"/>
  <c r="DC30" i="18"/>
  <c r="DC33" i="18"/>
  <c r="DC4" i="18"/>
  <c r="DB5" i="18"/>
  <c r="DB6" i="18"/>
  <c r="DC6" i="18" s="1"/>
  <c r="DB7" i="18"/>
  <c r="DC7" i="18" s="1"/>
  <c r="DB8" i="18"/>
  <c r="DC8" i="18" s="1"/>
  <c r="DB9" i="18"/>
  <c r="DB10" i="18"/>
  <c r="DB11" i="18"/>
  <c r="DB12" i="18"/>
  <c r="DC12" i="18" s="1"/>
  <c r="DB13" i="18"/>
  <c r="DC13" i="18" s="1"/>
  <c r="DB14" i="18"/>
  <c r="DB15" i="18"/>
  <c r="DC15" i="18" s="1"/>
  <c r="DB16" i="18"/>
  <c r="DC16" i="18" s="1"/>
  <c r="DB17" i="18"/>
  <c r="DC17" i="18" s="1"/>
  <c r="DB18" i="18"/>
  <c r="DC18" i="18" s="1"/>
  <c r="DB19" i="18"/>
  <c r="DC19" i="18" s="1"/>
  <c r="DB20" i="18"/>
  <c r="DC20" i="18" s="1"/>
  <c r="DB21" i="18"/>
  <c r="DC21" i="18" s="1"/>
  <c r="DB22" i="18"/>
  <c r="DC22" i="18" s="1"/>
  <c r="DB23" i="18"/>
  <c r="DC23" i="18" s="1"/>
  <c r="DB24" i="18"/>
  <c r="DC24" i="18" s="1"/>
  <c r="DB25" i="18"/>
  <c r="DB26" i="18"/>
  <c r="DB27" i="18"/>
  <c r="DC27" i="18" s="1"/>
  <c r="DB28" i="18"/>
  <c r="DC28" i="18" s="1"/>
  <c r="DB29" i="18"/>
  <c r="DB30" i="18"/>
  <c r="DB31" i="18"/>
  <c r="DC31" i="18" s="1"/>
  <c r="DB32" i="18"/>
  <c r="DC32" i="18" s="1"/>
  <c r="DB33" i="18"/>
  <c r="DB4" i="18"/>
  <c r="CW6" i="18"/>
  <c r="CW10" i="18"/>
  <c r="CW12" i="18"/>
  <c r="CW27" i="18"/>
  <c r="CW30" i="18"/>
  <c r="CW31" i="18"/>
  <c r="CW4" i="18"/>
  <c r="CV5" i="18"/>
  <c r="CW5" i="18" s="1"/>
  <c r="CV6" i="18"/>
  <c r="CV7" i="18"/>
  <c r="CW7" i="18" s="1"/>
  <c r="CV8" i="18"/>
  <c r="CW8" i="18" s="1"/>
  <c r="CV9" i="18"/>
  <c r="CV10" i="18"/>
  <c r="CV11" i="18"/>
  <c r="CV12" i="18"/>
  <c r="CV13" i="18"/>
  <c r="CW13" i="18" s="1"/>
  <c r="CV14" i="18"/>
  <c r="CV15" i="18"/>
  <c r="CW15" i="18" s="1"/>
  <c r="CV16" i="18"/>
  <c r="CW16" i="18" s="1"/>
  <c r="CV17" i="18"/>
  <c r="CW17" i="18" s="1"/>
  <c r="CV18" i="18"/>
  <c r="CW18" i="18" s="1"/>
  <c r="CV19" i="18"/>
  <c r="CW19" i="18" s="1"/>
  <c r="CV20" i="18"/>
  <c r="CW20" i="18" s="1"/>
  <c r="CV21" i="18"/>
  <c r="CW21" i="18" s="1"/>
  <c r="CV22" i="18"/>
  <c r="CW22" i="18" s="1"/>
  <c r="CV23" i="18"/>
  <c r="CW23" i="18" s="1"/>
  <c r="CV24" i="18"/>
  <c r="CW24" i="18" s="1"/>
  <c r="CV25" i="18"/>
  <c r="CV26" i="18"/>
  <c r="CV27" i="18"/>
  <c r="CV28" i="18"/>
  <c r="CW28" i="18" s="1"/>
  <c r="CV29" i="18"/>
  <c r="CW29" i="18" s="1"/>
  <c r="CV30" i="18"/>
  <c r="CV31" i="18"/>
  <c r="CV32" i="18"/>
  <c r="CW32" i="18" s="1"/>
  <c r="CV33" i="18"/>
  <c r="CW33" i="18" s="1"/>
  <c r="CV4" i="18"/>
  <c r="CQ7" i="18"/>
  <c r="CQ12" i="18"/>
  <c r="CQ13" i="18"/>
  <c r="CQ27" i="18"/>
  <c r="CQ28" i="18"/>
  <c r="CQ31" i="18"/>
  <c r="CQ32" i="18"/>
  <c r="CP5" i="18"/>
  <c r="CQ5" i="18" s="1"/>
  <c r="CP6" i="18"/>
  <c r="CQ6" i="18" s="1"/>
  <c r="CP7" i="18"/>
  <c r="CP8" i="18"/>
  <c r="CQ8" i="18" s="1"/>
  <c r="CP9" i="18"/>
  <c r="CP10" i="18"/>
  <c r="CQ10" i="18" s="1"/>
  <c r="CP11" i="18"/>
  <c r="CP12" i="18"/>
  <c r="CP13" i="18"/>
  <c r="CP14" i="18"/>
  <c r="CP15" i="18"/>
  <c r="CQ15" i="18" s="1"/>
  <c r="CP16" i="18"/>
  <c r="CQ16" i="18" s="1"/>
  <c r="CP17" i="18"/>
  <c r="CQ17" i="18" s="1"/>
  <c r="CP18" i="18"/>
  <c r="CQ18" i="18" s="1"/>
  <c r="CP19" i="18"/>
  <c r="CQ19" i="18" s="1"/>
  <c r="CP20" i="18"/>
  <c r="CQ20" i="18" s="1"/>
  <c r="CP21" i="18"/>
  <c r="CQ21" i="18" s="1"/>
  <c r="CP22" i="18"/>
  <c r="CQ22" i="18" s="1"/>
  <c r="CP23" i="18"/>
  <c r="CQ23" i="18" s="1"/>
  <c r="CP24" i="18"/>
  <c r="CQ24" i="18" s="1"/>
  <c r="CP25" i="18"/>
  <c r="CP26" i="18"/>
  <c r="CP27" i="18"/>
  <c r="CP28" i="18"/>
  <c r="CP29" i="18"/>
  <c r="CQ29" i="18" s="1"/>
  <c r="CP30" i="18"/>
  <c r="CQ30" i="18" s="1"/>
  <c r="CP31" i="18"/>
  <c r="CP32" i="18"/>
  <c r="CP33" i="18"/>
  <c r="CQ33" i="18" s="1"/>
  <c r="CP4" i="18"/>
  <c r="CQ4" i="18" s="1"/>
  <c r="CK8" i="18"/>
  <c r="CK13" i="18"/>
  <c r="CK28" i="18"/>
  <c r="CK29" i="18"/>
  <c r="CK32" i="18"/>
  <c r="CK33" i="18"/>
  <c r="CJ5" i="18"/>
  <c r="CK5" i="18" s="1"/>
  <c r="CJ6" i="18"/>
  <c r="CK6" i="18" s="1"/>
  <c r="CJ7" i="18"/>
  <c r="CK7" i="18" s="1"/>
  <c r="CJ8" i="18"/>
  <c r="CJ9" i="18"/>
  <c r="CJ10" i="18"/>
  <c r="CK10" i="18" s="1"/>
  <c r="CJ11" i="18"/>
  <c r="CJ12" i="18"/>
  <c r="CK12" i="18" s="1"/>
  <c r="CJ13" i="18"/>
  <c r="CJ14" i="18"/>
  <c r="CJ15" i="18"/>
  <c r="CK15" i="18" s="1"/>
  <c r="CJ16" i="18"/>
  <c r="CK16" i="18" s="1"/>
  <c r="CJ17" i="18"/>
  <c r="CK17" i="18" s="1"/>
  <c r="CJ18" i="18"/>
  <c r="CK18" i="18" s="1"/>
  <c r="CJ19" i="18"/>
  <c r="CK19" i="18" s="1"/>
  <c r="CJ20" i="18"/>
  <c r="CK20" i="18" s="1"/>
  <c r="CJ21" i="18"/>
  <c r="CK21" i="18" s="1"/>
  <c r="CJ22" i="18"/>
  <c r="CK22" i="18" s="1"/>
  <c r="CJ23" i="18"/>
  <c r="CK23" i="18" s="1"/>
  <c r="CJ24" i="18"/>
  <c r="CK24" i="18" s="1"/>
  <c r="CJ25" i="18"/>
  <c r="CJ26" i="18"/>
  <c r="CJ27" i="18"/>
  <c r="CK27" i="18" s="1"/>
  <c r="CJ28" i="18"/>
  <c r="CJ29" i="18"/>
  <c r="CJ30" i="18"/>
  <c r="CK30" i="18" s="1"/>
  <c r="CJ31" i="18"/>
  <c r="CK31" i="18" s="1"/>
  <c r="CJ32" i="18"/>
  <c r="CJ33" i="18"/>
  <c r="CJ4" i="18"/>
  <c r="CK4" i="18" s="1"/>
  <c r="CE10" i="18"/>
  <c r="CE15" i="18"/>
  <c r="CE16" i="18"/>
  <c r="CE19" i="18"/>
  <c r="CE20" i="18"/>
  <c r="CE23" i="18"/>
  <c r="CE27" i="18"/>
  <c r="CE30" i="18"/>
  <c r="CE31" i="18"/>
  <c r="CE4" i="18"/>
  <c r="CD5" i="18"/>
  <c r="CE5" i="18" s="1"/>
  <c r="CD6" i="18"/>
  <c r="CE6" i="18" s="1"/>
  <c r="CD7" i="18"/>
  <c r="CE7" i="18" s="1"/>
  <c r="CD8" i="18"/>
  <c r="CE8" i="18" s="1"/>
  <c r="CD9" i="18"/>
  <c r="CD10" i="18"/>
  <c r="CD11" i="18"/>
  <c r="CD12" i="18"/>
  <c r="CE12" i="18" s="1"/>
  <c r="CD13" i="18"/>
  <c r="CE13" i="18" s="1"/>
  <c r="CD14" i="18"/>
  <c r="CD15" i="18"/>
  <c r="CD16" i="18"/>
  <c r="CD17" i="18"/>
  <c r="CE17" i="18" s="1"/>
  <c r="CD18" i="18"/>
  <c r="CE18" i="18" s="1"/>
  <c r="CD19" i="18"/>
  <c r="CD20" i="18"/>
  <c r="CD21" i="18"/>
  <c r="CE21" i="18" s="1"/>
  <c r="CD22" i="18"/>
  <c r="CE22" i="18" s="1"/>
  <c r="CD23" i="18"/>
  <c r="CD24" i="18"/>
  <c r="CE24" i="18" s="1"/>
  <c r="CD25" i="18"/>
  <c r="CD26" i="18"/>
  <c r="CD27" i="18"/>
  <c r="CD28" i="18"/>
  <c r="CE28" i="18" s="1"/>
  <c r="CD29" i="18"/>
  <c r="CE29" i="18" s="1"/>
  <c r="CD30" i="18"/>
  <c r="CD31" i="18"/>
  <c r="CD32" i="18"/>
  <c r="CE32" i="18" s="1"/>
  <c r="CD33" i="18"/>
  <c r="CE33" i="18" s="1"/>
  <c r="CD4" i="18"/>
  <c r="BY7" i="18"/>
  <c r="BY12" i="18"/>
  <c r="BY13" i="18"/>
  <c r="BY27" i="18"/>
  <c r="BY28" i="18"/>
  <c r="BY31" i="18"/>
  <c r="BY32" i="18"/>
  <c r="BX5" i="18"/>
  <c r="BY5" i="18" s="1"/>
  <c r="BX6" i="18"/>
  <c r="BY6" i="18" s="1"/>
  <c r="BX7" i="18"/>
  <c r="BX8" i="18"/>
  <c r="BY8" i="18" s="1"/>
  <c r="BX9" i="18"/>
  <c r="BX10" i="18"/>
  <c r="BY10" i="18" s="1"/>
  <c r="BX11" i="18"/>
  <c r="BX12" i="18"/>
  <c r="BX13" i="18"/>
  <c r="BX14" i="18"/>
  <c r="BX15" i="18"/>
  <c r="BY15" i="18" s="1"/>
  <c r="BX16" i="18"/>
  <c r="BY16" i="18" s="1"/>
  <c r="BX17" i="18"/>
  <c r="BY17" i="18" s="1"/>
  <c r="BX18" i="18"/>
  <c r="BY18" i="18" s="1"/>
  <c r="BX19" i="18"/>
  <c r="BY19" i="18" s="1"/>
  <c r="BX20" i="18"/>
  <c r="BY20" i="18" s="1"/>
  <c r="BX21" i="18"/>
  <c r="BY21" i="18" s="1"/>
  <c r="BX22" i="18"/>
  <c r="BY22" i="18" s="1"/>
  <c r="BX23" i="18"/>
  <c r="BY23" i="18" s="1"/>
  <c r="BX24" i="18"/>
  <c r="BY24" i="18" s="1"/>
  <c r="BX25" i="18"/>
  <c r="BX26" i="18"/>
  <c r="BX27" i="18"/>
  <c r="BX28" i="18"/>
  <c r="BX29" i="18"/>
  <c r="BY29" i="18" s="1"/>
  <c r="BX30" i="18"/>
  <c r="BY30" i="18" s="1"/>
  <c r="BX31" i="18"/>
  <c r="BX32" i="18"/>
  <c r="BX33" i="18"/>
  <c r="BY33" i="18" s="1"/>
  <c r="BX4" i="18"/>
  <c r="BY4" i="18" s="1"/>
  <c r="BR5" i="18" l="1"/>
  <c r="BS5" i="18" s="1"/>
  <c r="BR6" i="18"/>
  <c r="BS6" i="18" s="1"/>
  <c r="BR7" i="18"/>
  <c r="BS7" i="18" s="1"/>
  <c r="BR8" i="18"/>
  <c r="BS8" i="18" s="1"/>
  <c r="BR9" i="18"/>
  <c r="BR10" i="18"/>
  <c r="BS10" i="18" s="1"/>
  <c r="BR11" i="18"/>
  <c r="BR12" i="18"/>
  <c r="BS12" i="18" s="1"/>
  <c r="BR13" i="18"/>
  <c r="BS13" i="18" s="1"/>
  <c r="BR14" i="18"/>
  <c r="BR15" i="18"/>
  <c r="BS15" i="18" s="1"/>
  <c r="BR16" i="18"/>
  <c r="BS16" i="18" s="1"/>
  <c r="BR17" i="18"/>
  <c r="BS17" i="18" s="1"/>
  <c r="BR18" i="18"/>
  <c r="BS18" i="18" s="1"/>
  <c r="BR19" i="18"/>
  <c r="BS19" i="18" s="1"/>
  <c r="BR20" i="18"/>
  <c r="BS20" i="18" s="1"/>
  <c r="BR21" i="18"/>
  <c r="BS21" i="18" s="1"/>
  <c r="BR22" i="18"/>
  <c r="BS22" i="18" s="1"/>
  <c r="BR23" i="18"/>
  <c r="BS23" i="18" s="1"/>
  <c r="BR24" i="18"/>
  <c r="BS24" i="18" s="1"/>
  <c r="BR25" i="18"/>
  <c r="BR26" i="18"/>
  <c r="BR27" i="18"/>
  <c r="BS27" i="18" s="1"/>
  <c r="BR28" i="18"/>
  <c r="BS28" i="18" s="1"/>
  <c r="BR29" i="18"/>
  <c r="BS29" i="18" s="1"/>
  <c r="BR30" i="18"/>
  <c r="BS30" i="18" s="1"/>
  <c r="BR31" i="18"/>
  <c r="BS31" i="18" s="1"/>
  <c r="BR32" i="18"/>
  <c r="BS32" i="18" s="1"/>
  <c r="BR33" i="18"/>
  <c r="BS33" i="18" s="1"/>
  <c r="BR4" i="18"/>
  <c r="BS4" i="18" s="1"/>
  <c r="BL5" i="18"/>
  <c r="BM5" i="18" s="1"/>
  <c r="BL6" i="18"/>
  <c r="BM6" i="18" s="1"/>
  <c r="BL7" i="18"/>
  <c r="BM7" i="18" s="1"/>
  <c r="BL8" i="18"/>
  <c r="BM8" i="18" s="1"/>
  <c r="BL10" i="18"/>
  <c r="BM10" i="18" s="1"/>
  <c r="BL12" i="18"/>
  <c r="BM12" i="18" s="1"/>
  <c r="BL13" i="18"/>
  <c r="BM13" i="18" s="1"/>
  <c r="BL15" i="18"/>
  <c r="BM15" i="18" s="1"/>
  <c r="BL16" i="18"/>
  <c r="BM16" i="18" s="1"/>
  <c r="BL17" i="18"/>
  <c r="BM17" i="18" s="1"/>
  <c r="BL18" i="18"/>
  <c r="BM18" i="18" s="1"/>
  <c r="BL19" i="18"/>
  <c r="BM19" i="18" s="1"/>
  <c r="BL20" i="18"/>
  <c r="BM20" i="18" s="1"/>
  <c r="BL21" i="18"/>
  <c r="BM21" i="18" s="1"/>
  <c r="BL22" i="18"/>
  <c r="BM22" i="18" s="1"/>
  <c r="BL23" i="18"/>
  <c r="BM23" i="18" s="1"/>
  <c r="BL24" i="18"/>
  <c r="BM24" i="18" s="1"/>
  <c r="BL27" i="18"/>
  <c r="BM27" i="18" s="1"/>
  <c r="BL28" i="18"/>
  <c r="BM28" i="18" s="1"/>
  <c r="BL29" i="18"/>
  <c r="BM29" i="18" s="1"/>
  <c r="BL30" i="18"/>
  <c r="BM30" i="18" s="1"/>
  <c r="BL31" i="18"/>
  <c r="BM31" i="18" s="1"/>
  <c r="BL32" i="18"/>
  <c r="BM32" i="18" s="1"/>
  <c r="BL33" i="18"/>
  <c r="BM33" i="18" s="1"/>
  <c r="BL4" i="18"/>
  <c r="BM4" i="18" s="1"/>
  <c r="BF28" i="18"/>
  <c r="BG28" i="18" s="1"/>
  <c r="BF5" i="18"/>
  <c r="BG5" i="18" s="1"/>
  <c r="BF6" i="18"/>
  <c r="BG6" i="18" s="1"/>
  <c r="BF7" i="18"/>
  <c r="BG7" i="18" s="1"/>
  <c r="BF8" i="18"/>
  <c r="BG8" i="18" s="1"/>
  <c r="BF9" i="18"/>
  <c r="BF10" i="18"/>
  <c r="BG10" i="18" s="1"/>
  <c r="BF11" i="18"/>
  <c r="BF12" i="18"/>
  <c r="BG12" i="18" s="1"/>
  <c r="BF13" i="18"/>
  <c r="BG13" i="18" s="1"/>
  <c r="BF14" i="18"/>
  <c r="BF15" i="18"/>
  <c r="BG15" i="18" s="1"/>
  <c r="BF16" i="18"/>
  <c r="BG16" i="18" s="1"/>
  <c r="BF17" i="18"/>
  <c r="BG17" i="18" s="1"/>
  <c r="BF18" i="18"/>
  <c r="BG18" i="18" s="1"/>
  <c r="BF19" i="18"/>
  <c r="BG19" i="18" s="1"/>
  <c r="BF20" i="18"/>
  <c r="BG20" i="18" s="1"/>
  <c r="BF21" i="18"/>
  <c r="BG21" i="18" s="1"/>
  <c r="BF22" i="18"/>
  <c r="BG22" i="18" s="1"/>
  <c r="BF23" i="18"/>
  <c r="BG23" i="18" s="1"/>
  <c r="BF24" i="18"/>
  <c r="BG24" i="18" s="1"/>
  <c r="BF25" i="18"/>
  <c r="BF26" i="18"/>
  <c r="BF27" i="18"/>
  <c r="BG27" i="18" s="1"/>
  <c r="BF29" i="18"/>
  <c r="BG29" i="18" s="1"/>
  <c r="BF30" i="18"/>
  <c r="BG30" i="18" s="1"/>
  <c r="BF31" i="18"/>
  <c r="BG31" i="18" s="1"/>
  <c r="BF32" i="18"/>
  <c r="BG32" i="18" s="1"/>
  <c r="BF33" i="18"/>
  <c r="BG33" i="18" s="1"/>
  <c r="BF4" i="18"/>
  <c r="BG4" i="18" s="1"/>
  <c r="AZ5" i="18"/>
  <c r="BA5" i="18" s="1"/>
  <c r="AZ6" i="18"/>
  <c r="BA6" i="18" s="1"/>
  <c r="AZ7" i="18"/>
  <c r="BA7" i="18" s="1"/>
  <c r="AZ8" i="18"/>
  <c r="BA8" i="18" s="1"/>
  <c r="AZ10" i="18"/>
  <c r="BA10" i="18" s="1"/>
  <c r="AZ12" i="18"/>
  <c r="BA12" i="18" s="1"/>
  <c r="AZ13" i="18"/>
  <c r="BA13" i="18" s="1"/>
  <c r="AZ15" i="18"/>
  <c r="BA15" i="18" s="1"/>
  <c r="AZ16" i="18"/>
  <c r="BA16" i="18" s="1"/>
  <c r="AZ17" i="18"/>
  <c r="BA17" i="18" s="1"/>
  <c r="AZ18" i="18"/>
  <c r="BA18" i="18" s="1"/>
  <c r="AZ19" i="18"/>
  <c r="BA19" i="18" s="1"/>
  <c r="AZ20" i="18"/>
  <c r="BA20" i="18" s="1"/>
  <c r="AZ21" i="18"/>
  <c r="BA21" i="18" s="1"/>
  <c r="AZ22" i="18"/>
  <c r="BA22" i="18" s="1"/>
  <c r="AZ23" i="18"/>
  <c r="BA23" i="18" s="1"/>
  <c r="AZ24" i="18"/>
  <c r="BA24" i="18" s="1"/>
  <c r="AZ27" i="18"/>
  <c r="BA27" i="18" s="1"/>
  <c r="AZ28" i="18"/>
  <c r="BA28" i="18" s="1"/>
  <c r="AZ29" i="18"/>
  <c r="BA29" i="18" s="1"/>
  <c r="AZ30" i="18"/>
  <c r="BA30" i="18" s="1"/>
  <c r="AZ31" i="18"/>
  <c r="BA31" i="18" s="1"/>
  <c r="AZ32" i="18"/>
  <c r="BA32" i="18" s="1"/>
  <c r="AZ33" i="18"/>
  <c r="BA33" i="18" s="1"/>
  <c r="AZ4" i="18"/>
  <c r="BA4" i="18" s="1"/>
  <c r="AT9" i="18"/>
  <c r="AT10" i="18"/>
  <c r="AU10" i="18" s="1"/>
  <c r="AT11" i="18"/>
  <c r="AT12" i="18"/>
  <c r="AU12" i="18" s="1"/>
  <c r="AT13" i="18"/>
  <c r="AU13" i="18" s="1"/>
  <c r="AT14" i="18"/>
  <c r="AT15" i="18"/>
  <c r="AU15" i="18" s="1"/>
  <c r="AT16" i="18"/>
  <c r="AU16" i="18" s="1"/>
  <c r="AT17" i="18"/>
  <c r="AU17" i="18" s="1"/>
  <c r="AT18" i="18"/>
  <c r="AU18" i="18" s="1"/>
  <c r="AT19" i="18"/>
  <c r="AU19" i="18" s="1"/>
  <c r="AT20" i="18"/>
  <c r="AU20" i="18" s="1"/>
  <c r="AT21" i="18"/>
  <c r="AU21" i="18" s="1"/>
  <c r="AT22" i="18"/>
  <c r="AU22" i="18" s="1"/>
  <c r="AT23" i="18"/>
  <c r="AU23" i="18" s="1"/>
  <c r="AT24" i="18"/>
  <c r="AU24" i="18" s="1"/>
  <c r="AT25" i="18"/>
  <c r="AT26" i="18"/>
  <c r="AT27" i="18"/>
  <c r="AU27" i="18" s="1"/>
  <c r="AT28" i="18"/>
  <c r="AU28" i="18" s="1"/>
  <c r="AT29" i="18"/>
  <c r="AU29" i="18" s="1"/>
  <c r="AT30" i="18"/>
  <c r="AU30" i="18" s="1"/>
  <c r="AT31" i="18"/>
  <c r="AU31" i="18" s="1"/>
  <c r="AT32" i="18"/>
  <c r="AU32" i="18" s="1"/>
  <c r="AT33" i="18"/>
  <c r="AU33" i="18" s="1"/>
  <c r="AT5" i="18"/>
  <c r="AU5" i="18" s="1"/>
  <c r="AT6" i="18"/>
  <c r="AU6" i="18" s="1"/>
  <c r="AT7" i="18"/>
  <c r="AU7" i="18" s="1"/>
  <c r="AT8" i="18"/>
  <c r="AU8" i="18" s="1"/>
  <c r="AT4" i="18"/>
  <c r="AU4" i="18" s="1"/>
  <c r="AN5" i="18"/>
  <c r="AO5" i="18" s="1"/>
  <c r="AN6" i="18"/>
  <c r="AO6" i="18" s="1"/>
  <c r="AN7" i="18"/>
  <c r="AO7" i="18" s="1"/>
  <c r="AN8" i="18"/>
  <c r="AO8" i="18" s="1"/>
  <c r="AN9" i="18"/>
  <c r="AN10" i="18"/>
  <c r="AO10" i="18" s="1"/>
  <c r="AN11" i="18"/>
  <c r="AN12" i="18"/>
  <c r="AO12" i="18" s="1"/>
  <c r="AN13" i="18"/>
  <c r="AO13" i="18" s="1"/>
  <c r="AN14" i="18"/>
  <c r="AN15" i="18"/>
  <c r="AO15" i="18" s="1"/>
  <c r="AN16" i="18"/>
  <c r="AO16" i="18" s="1"/>
  <c r="AN17" i="18"/>
  <c r="AO17" i="18" s="1"/>
  <c r="AN18" i="18"/>
  <c r="AO18" i="18" s="1"/>
  <c r="AN19" i="18"/>
  <c r="AO19" i="18" s="1"/>
  <c r="AN20" i="18"/>
  <c r="AO20" i="18" s="1"/>
  <c r="AN21" i="18"/>
  <c r="AO21" i="18" s="1"/>
  <c r="AN22" i="18"/>
  <c r="AO22" i="18" s="1"/>
  <c r="AN23" i="18"/>
  <c r="AO23" i="18" s="1"/>
  <c r="AN24" i="18"/>
  <c r="AO24" i="18" s="1"/>
  <c r="AN25" i="18"/>
  <c r="AN26" i="18"/>
  <c r="AN27" i="18"/>
  <c r="AO27" i="18" s="1"/>
  <c r="AN28" i="18"/>
  <c r="AO28" i="18" s="1"/>
  <c r="AN29" i="18"/>
  <c r="AO29" i="18" s="1"/>
  <c r="AN30" i="18"/>
  <c r="AO30" i="18" s="1"/>
  <c r="AN31" i="18"/>
  <c r="AO31" i="18" s="1"/>
  <c r="AN32" i="18"/>
  <c r="AO32" i="18" s="1"/>
  <c r="AN33" i="18"/>
  <c r="AO33" i="18" s="1"/>
  <c r="AN4" i="18"/>
  <c r="AO4" i="18" s="1"/>
  <c r="AJ18" i="18"/>
  <c r="AJ17" i="18"/>
  <c r="AJ16" i="18"/>
  <c r="AJ15" i="18"/>
  <c r="AH5" i="18"/>
  <c r="AI5" i="18" s="1"/>
  <c r="AH6" i="18"/>
  <c r="AI6" i="18" s="1"/>
  <c r="AH7" i="18"/>
  <c r="AI7" i="18" s="1"/>
  <c r="AH8" i="18"/>
  <c r="AI8" i="18" s="1"/>
  <c r="AH9" i="18"/>
  <c r="AH10" i="18"/>
  <c r="AI10" i="18" s="1"/>
  <c r="AH11" i="18"/>
  <c r="AH12" i="18"/>
  <c r="AI12" i="18" s="1"/>
  <c r="AH13" i="18"/>
  <c r="AI13" i="18" s="1"/>
  <c r="AH14" i="18"/>
  <c r="AH15" i="18"/>
  <c r="AI15" i="18" s="1"/>
  <c r="AH16" i="18"/>
  <c r="AI16" i="18" s="1"/>
  <c r="AH17" i="18"/>
  <c r="AI17" i="18" s="1"/>
  <c r="AH18" i="18"/>
  <c r="AI18" i="18" s="1"/>
  <c r="AH19" i="18"/>
  <c r="AI19" i="18" s="1"/>
  <c r="AH20" i="18"/>
  <c r="AI20" i="18" s="1"/>
  <c r="AH21" i="18"/>
  <c r="AI21" i="18" s="1"/>
  <c r="AH22" i="18"/>
  <c r="AI22" i="18" s="1"/>
  <c r="AH23" i="18"/>
  <c r="AI23" i="18" s="1"/>
  <c r="AH24" i="18"/>
  <c r="AI24" i="18" s="1"/>
  <c r="AH25" i="18"/>
  <c r="AH26" i="18"/>
  <c r="AH27" i="18"/>
  <c r="AI27" i="18" s="1"/>
  <c r="AH28" i="18"/>
  <c r="AI28" i="18" s="1"/>
  <c r="AH29" i="18"/>
  <c r="AI29" i="18" s="1"/>
  <c r="AH30" i="18"/>
  <c r="AI30" i="18" s="1"/>
  <c r="AH31" i="18"/>
  <c r="AI31" i="18" s="1"/>
  <c r="AH32" i="18"/>
  <c r="AI32" i="18" s="1"/>
  <c r="AH33" i="18"/>
  <c r="AI33" i="18" s="1"/>
  <c r="AH4" i="18"/>
  <c r="AI4" i="18" s="1"/>
  <c r="O72" i="18" l="1"/>
  <c r="N72" i="18"/>
  <c r="M72" i="18"/>
  <c r="L72" i="18"/>
  <c r="K72" i="18"/>
  <c r="J72" i="18"/>
  <c r="AD15" i="18"/>
  <c r="AD16" i="18"/>
  <c r="AD17" i="18"/>
  <c r="AD18" i="18"/>
  <c r="AB27" i="18"/>
  <c r="AC27" i="18" s="1"/>
  <c r="AB28" i="18"/>
  <c r="AC28" i="18" s="1"/>
  <c r="AB29" i="18"/>
  <c r="AC29" i="18" s="1"/>
  <c r="AB30" i="18"/>
  <c r="AC30" i="18" s="1"/>
  <c r="AB31" i="18"/>
  <c r="AC31" i="18" s="1"/>
  <c r="AB32" i="18"/>
  <c r="AC32" i="18" s="1"/>
  <c r="AB33" i="18"/>
  <c r="AB9" i="18"/>
  <c r="AB10" i="18"/>
  <c r="AC10" i="18" s="1"/>
  <c r="AB11" i="18"/>
  <c r="AB12" i="18"/>
  <c r="AC12" i="18" s="1"/>
  <c r="AB13" i="18"/>
  <c r="AC13" i="18" s="1"/>
  <c r="AB14" i="18"/>
  <c r="AB15" i="18"/>
  <c r="AC15" i="18" s="1"/>
  <c r="AB16" i="18"/>
  <c r="AC16" i="18" s="1"/>
  <c r="AB17" i="18"/>
  <c r="AC17" i="18" s="1"/>
  <c r="AB18" i="18"/>
  <c r="AC18" i="18" s="1"/>
  <c r="AB19" i="18"/>
  <c r="AC19" i="18" s="1"/>
  <c r="AB20" i="18"/>
  <c r="AC20" i="18" s="1"/>
  <c r="AB21" i="18"/>
  <c r="AC21" i="18" s="1"/>
  <c r="AB22" i="18"/>
  <c r="AC22" i="18" s="1"/>
  <c r="AB23" i="18"/>
  <c r="AC23" i="18" s="1"/>
  <c r="AB24" i="18"/>
  <c r="AC24" i="18" s="1"/>
  <c r="AB25" i="18"/>
  <c r="AB26" i="18"/>
  <c r="AB5" i="18"/>
  <c r="AC5" i="18" s="1"/>
  <c r="AB6" i="18"/>
  <c r="AC6" i="18" s="1"/>
  <c r="AB7" i="18"/>
  <c r="AC7" i="18" s="1"/>
  <c r="AB8" i="18"/>
  <c r="AC8" i="18" s="1"/>
  <c r="AB4" i="18"/>
  <c r="AC4" i="18" s="1"/>
  <c r="AC33" i="18"/>
  <c r="X19" i="18"/>
  <c r="X18" i="18"/>
  <c r="X17" i="18"/>
  <c r="X16" i="18"/>
  <c r="F16" i="18"/>
  <c r="X15" i="18"/>
  <c r="X13" i="18"/>
  <c r="X12" i="18"/>
  <c r="V25" i="18"/>
  <c r="V26" i="18"/>
  <c r="V27" i="18"/>
  <c r="W27" i="18" s="1"/>
  <c r="V28" i="18"/>
  <c r="W28" i="18" s="1"/>
  <c r="V29" i="18"/>
  <c r="W29" i="18" s="1"/>
  <c r="V30" i="18"/>
  <c r="W30" i="18" s="1"/>
  <c r="V31" i="18"/>
  <c r="W31" i="18" s="1"/>
  <c r="V32" i="18"/>
  <c r="W32" i="18" s="1"/>
  <c r="V33" i="18"/>
  <c r="W33" i="18" s="1"/>
  <c r="V5" i="18"/>
  <c r="W5" i="18" s="1"/>
  <c r="V6" i="18"/>
  <c r="W6" i="18" s="1"/>
  <c r="V7" i="18"/>
  <c r="W7" i="18" s="1"/>
  <c r="V8" i="18"/>
  <c r="W8" i="18" s="1"/>
  <c r="V9" i="18"/>
  <c r="V10" i="18"/>
  <c r="W10" i="18" s="1"/>
  <c r="V11" i="18"/>
  <c r="V12" i="18"/>
  <c r="W12" i="18" s="1"/>
  <c r="V13" i="18"/>
  <c r="W13" i="18" s="1"/>
  <c r="V14" i="18"/>
  <c r="V15" i="18"/>
  <c r="W15" i="18" s="1"/>
  <c r="V16" i="18"/>
  <c r="W16" i="18" s="1"/>
  <c r="V17" i="18"/>
  <c r="W17" i="18" s="1"/>
  <c r="V18" i="18"/>
  <c r="W18" i="18" s="1"/>
  <c r="V19" i="18"/>
  <c r="W19" i="18" s="1"/>
  <c r="V20" i="18"/>
  <c r="W20" i="18" s="1"/>
  <c r="V21" i="18"/>
  <c r="W21" i="18" s="1"/>
  <c r="V22" i="18"/>
  <c r="W22" i="18" s="1"/>
  <c r="V23" i="18"/>
  <c r="W23" i="18" s="1"/>
  <c r="V24" i="18"/>
  <c r="W24" i="18" s="1"/>
  <c r="V4" i="18"/>
  <c r="W4" i="18" s="1"/>
  <c r="R18" i="18"/>
  <c r="L18" i="18"/>
  <c r="R17" i="18"/>
  <c r="R16" i="18"/>
  <c r="L16" i="18"/>
  <c r="R15" i="18"/>
  <c r="L15" i="18"/>
  <c r="R13" i="18"/>
  <c r="R12" i="18"/>
  <c r="L12" i="18"/>
  <c r="P33" i="18"/>
  <c r="Q33" i="18" s="1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6" i="18"/>
  <c r="P25" i="18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Q19" i="18" s="1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P10" i="18"/>
  <c r="Q10" i="18" s="1"/>
  <c r="P9" i="18"/>
  <c r="P8" i="18"/>
  <c r="Q8" i="18" s="1"/>
  <c r="P7" i="18"/>
  <c r="Q7" i="18" s="1"/>
  <c r="P6" i="18"/>
  <c r="Q6" i="18" s="1"/>
  <c r="P5" i="18"/>
  <c r="Q5" i="18" s="1"/>
  <c r="P4" i="18"/>
  <c r="Q4" i="18" s="1"/>
  <c r="L17" i="18"/>
  <c r="L13" i="18"/>
  <c r="J5" i="18"/>
  <c r="K5" i="18" s="1"/>
  <c r="J6" i="18"/>
  <c r="K6" i="18" s="1"/>
  <c r="J7" i="18"/>
  <c r="K7" i="18" s="1"/>
  <c r="J8" i="18"/>
  <c r="K8" i="18" s="1"/>
  <c r="J9" i="18"/>
  <c r="J10" i="18"/>
  <c r="J11" i="18"/>
  <c r="J12" i="18"/>
  <c r="K12" i="18" s="1"/>
  <c r="J13" i="18"/>
  <c r="K13" i="18" s="1"/>
  <c r="J14" i="18"/>
  <c r="J15" i="18"/>
  <c r="K15" i="18" s="1"/>
  <c r="J16" i="18"/>
  <c r="K16" i="18" s="1"/>
  <c r="J17" i="18"/>
  <c r="J18" i="18"/>
  <c r="K18" i="18" s="1"/>
  <c r="J19" i="18"/>
  <c r="K19" i="18" s="1"/>
  <c r="J20" i="18"/>
  <c r="J21" i="18"/>
  <c r="K21" i="18" s="1"/>
  <c r="J22" i="18"/>
  <c r="K22" i="18" s="1"/>
  <c r="J23" i="18"/>
  <c r="J24" i="18"/>
  <c r="K24" i="18" s="1"/>
  <c r="J25" i="18"/>
  <c r="J26" i="18"/>
  <c r="J27" i="18"/>
  <c r="K27" i="18" s="1"/>
  <c r="J28" i="18"/>
  <c r="K28" i="18" s="1"/>
  <c r="J29" i="18"/>
  <c r="K29" i="18" s="1"/>
  <c r="J30" i="18"/>
  <c r="K30" i="18" s="1"/>
  <c r="J31" i="18"/>
  <c r="K31" i="18" s="1"/>
  <c r="J32" i="18"/>
  <c r="K32" i="18" s="1"/>
  <c r="J33" i="18"/>
  <c r="K33" i="18" s="1"/>
  <c r="J4" i="18"/>
  <c r="K4" i="18" s="1"/>
  <c r="K23" i="18"/>
  <c r="K20" i="18"/>
  <c r="K17" i="18"/>
  <c r="K10" i="18"/>
  <c r="F18" i="18"/>
  <c r="F17" i="18"/>
  <c r="F15" i="18"/>
  <c r="F13" i="18"/>
  <c r="F12" i="18"/>
  <c r="D5" i="18" l="1"/>
  <c r="E5" i="18" s="1"/>
  <c r="D6" i="18"/>
  <c r="E6" i="18" s="1"/>
  <c r="D7" i="18"/>
  <c r="E7" i="18" s="1"/>
  <c r="D8" i="18"/>
  <c r="E8" i="18" s="1"/>
  <c r="D9" i="18"/>
  <c r="D10" i="18"/>
  <c r="E10" i="18" s="1"/>
  <c r="D11" i="18"/>
  <c r="D12" i="18"/>
  <c r="E12" i="18" s="1"/>
  <c r="D13" i="18"/>
  <c r="E13" i="18" s="1"/>
  <c r="D14" i="18"/>
  <c r="D15" i="18"/>
  <c r="E15" i="18" s="1"/>
  <c r="D16" i="18"/>
  <c r="E16" i="18" s="1"/>
  <c r="D17" i="18"/>
  <c r="E17" i="18" s="1"/>
  <c r="D18" i="18"/>
  <c r="E18" i="18" s="1"/>
  <c r="D19" i="18"/>
  <c r="E19" i="18" s="1"/>
  <c r="D20" i="18"/>
  <c r="E20" i="18" s="1"/>
  <c r="D21" i="18"/>
  <c r="E21" i="18" s="1"/>
  <c r="D22" i="18"/>
  <c r="E22" i="18" s="1"/>
  <c r="D23" i="18"/>
  <c r="E23" i="18" s="1"/>
  <c r="D24" i="18"/>
  <c r="E24" i="18" s="1"/>
  <c r="D25" i="18"/>
  <c r="D26" i="18"/>
  <c r="D27" i="18"/>
  <c r="E27" i="18" s="1"/>
  <c r="D28" i="18"/>
  <c r="E28" i="18" s="1"/>
  <c r="D29" i="18"/>
  <c r="E29" i="18" s="1"/>
  <c r="D30" i="18"/>
  <c r="E30" i="18" s="1"/>
  <c r="D31" i="18"/>
  <c r="E31" i="18" s="1"/>
  <c r="D32" i="18"/>
  <c r="E32" i="18" s="1"/>
  <c r="D33" i="18"/>
  <c r="E33" i="18" s="1"/>
  <c r="D4" i="18"/>
  <c r="E4" i="18" s="1"/>
  <c r="AT3" i="17" l="1"/>
  <c r="AT4" i="17"/>
  <c r="AT5" i="17"/>
  <c r="AT6" i="17"/>
  <c r="AT7" i="17"/>
  <c r="AT8" i="17"/>
  <c r="AT10" i="17"/>
  <c r="AT11" i="17"/>
  <c r="AT12" i="17"/>
  <c r="AT13" i="17"/>
  <c r="AT14" i="17"/>
  <c r="AT15" i="17"/>
  <c r="AT16" i="17"/>
  <c r="AT17" i="17"/>
  <c r="AT18" i="17"/>
  <c r="AT20" i="17"/>
  <c r="AT21" i="17"/>
  <c r="AT24" i="17"/>
  <c r="AT26" i="17"/>
  <c r="AS4" i="17"/>
  <c r="AS6" i="17"/>
  <c r="AS7" i="17"/>
  <c r="AS8" i="17"/>
  <c r="AS9" i="17"/>
  <c r="AS10" i="17"/>
  <c r="AS11" i="17"/>
  <c r="AS13" i="17"/>
  <c r="AS15" i="17"/>
  <c r="AS18" i="17"/>
  <c r="AS19" i="17"/>
  <c r="AS20" i="17"/>
  <c r="AS21" i="17"/>
  <c r="AS23" i="17"/>
  <c r="AS24" i="17"/>
  <c r="AS25" i="17"/>
  <c r="AS26" i="17"/>
  <c r="AR3" i="17"/>
  <c r="AR4" i="17"/>
  <c r="AR6" i="17"/>
  <c r="AR7" i="17"/>
  <c r="AR9" i="17"/>
  <c r="AR10" i="17"/>
  <c r="AR11" i="17"/>
  <c r="AR12" i="17"/>
  <c r="AR14" i="17"/>
  <c r="AR15" i="17"/>
  <c r="AR16" i="17"/>
  <c r="AR18" i="17"/>
  <c r="AR20" i="17"/>
  <c r="AR21" i="17"/>
  <c r="AR22" i="17"/>
  <c r="AR23" i="17"/>
  <c r="AR24" i="17"/>
  <c r="AR25" i="17"/>
  <c r="AR26" i="17"/>
  <c r="AS2" i="17"/>
  <c r="AT2" i="17"/>
  <c r="AR2" i="17"/>
  <c r="AJ14" i="17"/>
  <c r="AS14" i="17" s="1"/>
  <c r="AI14" i="17"/>
  <c r="AJ10" i="17"/>
  <c r="AF13" i="17"/>
  <c r="AR13" i="17" s="1"/>
  <c r="AG16" i="17"/>
  <c r="AS16" i="17" s="1"/>
  <c r="AG17" i="17"/>
  <c r="AS17" i="17" s="1"/>
  <c r="AF17" i="17"/>
  <c r="AR17" i="17" s="1"/>
  <c r="AD5" i="17"/>
  <c r="AS5" i="17" s="1"/>
  <c r="AC5" i="17"/>
  <c r="AR5" i="17" s="1"/>
  <c r="AE18" i="17"/>
  <c r="AE19" i="17"/>
  <c r="AQ14" i="17"/>
  <c r="AN22" i="17"/>
  <c r="AL22" i="17"/>
  <c r="AN19" i="17"/>
  <c r="AL19" i="17"/>
  <c r="AB25" i="17" l="1"/>
  <c r="AT25" i="17" s="1"/>
  <c r="AA12" i="17"/>
  <c r="X3" i="17"/>
  <c r="AS3" i="17" s="1"/>
  <c r="X12" i="17"/>
  <c r="AS12" i="17" s="1"/>
  <c r="Y23" i="17"/>
  <c r="V22" i="17"/>
  <c r="AT22" i="17" s="1"/>
  <c r="R22" i="17"/>
  <c r="AS22" i="17" s="1"/>
  <c r="Q19" i="17"/>
  <c r="AR19" i="17" s="1"/>
  <c r="S19" i="17"/>
  <c r="AT19" i="17" s="1"/>
  <c r="Q8" i="17"/>
  <c r="AR8" i="17" s="1"/>
  <c r="P9" i="17"/>
  <c r="AT9" i="17" s="1"/>
  <c r="P23" i="17" l="1"/>
  <c r="AT23" i="17" s="1"/>
  <c r="AX4" i="16" l="1"/>
  <c r="AX5" i="16"/>
  <c r="AX6" i="16"/>
  <c r="AX7" i="16"/>
  <c r="AX8" i="16"/>
  <c r="AX9" i="16"/>
  <c r="AX10" i="16"/>
  <c r="AX11" i="16"/>
  <c r="AX12" i="16"/>
  <c r="AX13" i="16"/>
  <c r="AX14" i="16"/>
  <c r="AX15" i="16"/>
  <c r="AX16" i="16"/>
  <c r="AX17" i="16"/>
  <c r="AX18" i="16"/>
  <c r="AX19" i="16"/>
  <c r="AX20" i="16"/>
  <c r="AX21" i="16"/>
  <c r="AX22" i="16"/>
  <c r="AX23" i="16"/>
  <c r="AX24" i="16"/>
  <c r="AX25" i="16"/>
  <c r="AX26" i="16"/>
  <c r="AX27" i="16"/>
  <c r="AX3" i="16"/>
  <c r="AX4" i="15"/>
  <c r="AX5" i="15"/>
  <c r="AX6" i="15"/>
  <c r="AX7" i="15"/>
  <c r="AX8" i="15"/>
  <c r="AX9" i="15"/>
  <c r="AX10" i="15"/>
  <c r="AX11" i="15"/>
  <c r="AX12" i="15"/>
  <c r="AX13" i="15"/>
  <c r="AX14" i="15"/>
  <c r="AX15" i="15"/>
  <c r="AX16" i="15"/>
  <c r="AX17" i="15"/>
  <c r="AX18" i="15"/>
  <c r="AX19" i="15"/>
  <c r="AX20" i="15"/>
  <c r="AX21" i="15"/>
  <c r="AX22" i="15"/>
  <c r="AX23" i="15"/>
  <c r="AX24" i="15"/>
  <c r="AX25" i="15"/>
  <c r="AX26" i="15"/>
  <c r="AX27" i="15"/>
  <c r="AX28" i="15"/>
  <c r="AX3" i="15"/>
  <c r="AX4" i="14"/>
  <c r="AX5" i="14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X21" i="14"/>
  <c r="AX22" i="14"/>
  <c r="AX23" i="14"/>
  <c r="AX24" i="14"/>
  <c r="AX25" i="14"/>
  <c r="AX3" i="14"/>
  <c r="J26" i="10" l="1"/>
  <c r="J20" i="10"/>
  <c r="J19" i="10"/>
  <c r="J18" i="10"/>
  <c r="D43" i="10"/>
  <c r="L11" i="10" s="1"/>
  <c r="C43" i="10"/>
  <c r="K11" i="10" s="1"/>
  <c r="B43" i="10"/>
  <c r="J11" i="10" s="1"/>
  <c r="D28" i="10"/>
  <c r="L10" i="10" s="1"/>
  <c r="C28" i="10"/>
  <c r="K10" i="10" s="1"/>
  <c r="B28" i="10"/>
  <c r="J10" i="10" s="1"/>
  <c r="L8" i="10"/>
  <c r="C15" i="10"/>
  <c r="K8" i="10" s="1"/>
  <c r="L7" i="10"/>
  <c r="K7" i="10"/>
  <c r="J7" i="10"/>
  <c r="L6" i="10"/>
  <c r="J6" i="10"/>
  <c r="L5" i="10"/>
  <c r="J5" i="10"/>
  <c r="D368" i="10"/>
  <c r="L28" i="10" s="1"/>
  <c r="C368" i="10"/>
  <c r="K28" i="10" s="1"/>
  <c r="D358" i="10"/>
  <c r="L27" i="10" s="1"/>
  <c r="C358" i="10"/>
  <c r="K27" i="10" s="1"/>
  <c r="D348" i="10"/>
  <c r="L26" i="10" s="1"/>
  <c r="C348" i="10"/>
  <c r="K26" i="10" s="1"/>
  <c r="D335" i="10"/>
  <c r="L25" i="10" s="1"/>
  <c r="B335" i="10"/>
  <c r="J25" i="10" s="1"/>
  <c r="C335" i="10"/>
  <c r="K25" i="10" s="1"/>
  <c r="B317" i="10"/>
  <c r="J23" i="10" s="1"/>
  <c r="D317" i="10"/>
  <c r="L23" i="10" s="1"/>
  <c r="D320" i="10"/>
  <c r="L24" i="10" s="1"/>
  <c r="C320" i="10"/>
  <c r="K24" i="10" s="1"/>
  <c r="D314" i="10"/>
  <c r="L22" i="10" s="1"/>
  <c r="C314" i="10"/>
  <c r="K22" i="10" s="1"/>
  <c r="D297" i="10"/>
  <c r="L21" i="10" s="1"/>
  <c r="C297" i="10"/>
  <c r="K21" i="10" s="1"/>
  <c r="D279" i="10"/>
  <c r="L20" i="10" s="1"/>
  <c r="C279" i="10"/>
  <c r="K20" i="10" s="1"/>
  <c r="D257" i="10"/>
  <c r="L19" i="10" s="1"/>
  <c r="C257" i="10"/>
  <c r="K19" i="10" s="1"/>
  <c r="D235" i="10"/>
  <c r="L18" i="10" s="1"/>
  <c r="C235" i="10"/>
  <c r="K18" i="10" s="1"/>
  <c r="D211" i="10"/>
  <c r="L17" i="10" s="1"/>
  <c r="C211" i="10"/>
  <c r="K17" i="10" s="1"/>
  <c r="B211" i="10"/>
  <c r="J17" i="10" s="1"/>
  <c r="D181" i="10"/>
  <c r="L16" i="10" s="1"/>
  <c r="C181" i="10"/>
  <c r="K16" i="10" s="1"/>
  <c r="B181" i="10"/>
  <c r="J16" i="10" s="1"/>
  <c r="D144" i="10"/>
  <c r="L15" i="10" s="1"/>
  <c r="C144" i="10"/>
  <c r="K15" i="10" s="1"/>
  <c r="B144" i="10"/>
  <c r="J15" i="10" s="1"/>
  <c r="D108" i="10"/>
  <c r="L14" i="10" s="1"/>
  <c r="C108" i="10"/>
  <c r="K14" i="10" s="1"/>
  <c r="B108" i="10"/>
  <c r="J14" i="10" s="1"/>
  <c r="D78" i="10"/>
  <c r="L13" i="10" s="1"/>
  <c r="C78" i="10"/>
  <c r="K13" i="10" s="1"/>
  <c r="B78" i="10"/>
  <c r="J13" i="10" s="1"/>
  <c r="D49" i="10"/>
  <c r="L12" i="10" s="1"/>
  <c r="C49" i="10"/>
  <c r="K12" i="10" s="1"/>
  <c r="B49" i="10"/>
  <c r="J12" i="10" s="1"/>
  <c r="C3" i="10"/>
  <c r="K5" i="10" s="1"/>
  <c r="B15" i="10"/>
  <c r="J8" i="10" s="1"/>
  <c r="C7" i="10"/>
  <c r="K6" i="10" s="1"/>
  <c r="BL57" i="8" l="1"/>
  <c r="AC52" i="8"/>
  <c r="AC51" i="8"/>
  <c r="BL50" i="8"/>
  <c r="AC50" i="8"/>
  <c r="AC49" i="8"/>
  <c r="AC48" i="8"/>
  <c r="AC47" i="8"/>
  <c r="AC46" i="8"/>
  <c r="BN45" i="8"/>
  <c r="AC45" i="8"/>
  <c r="AC44" i="8"/>
  <c r="BL43" i="8"/>
  <c r="BL42" i="8"/>
  <c r="CZ31" i="8"/>
  <c r="CF15" i="8"/>
  <c r="CF14" i="8"/>
  <c r="CF13" i="8"/>
  <c r="CF12" i="8"/>
  <c r="CF11" i="8"/>
  <c r="CF10" i="8"/>
  <c r="CF9" i="8"/>
  <c r="CF8" i="8"/>
  <c r="CF7" i="8"/>
  <c r="CF6" i="8"/>
  <c r="CF5" i="8"/>
  <c r="CF4" i="8"/>
  <c r="CF3" i="8"/>
  <c r="CF2" i="8"/>
  <c r="AZ21" i="7"/>
  <c r="BV16" i="7"/>
  <c r="BV15" i="7"/>
  <c r="BV14" i="7"/>
  <c r="BV13" i="7"/>
  <c r="BV12" i="7"/>
  <c r="BV11" i="7"/>
  <c r="BV10" i="7"/>
  <c r="BV9" i="7"/>
  <c r="BV8" i="7"/>
  <c r="BV7" i="7"/>
  <c r="BV6" i="7"/>
  <c r="BV5" i="7"/>
  <c r="BV4" i="7"/>
  <c r="BV3" i="7"/>
  <c r="BV2" i="7"/>
  <c r="P7" i="5"/>
  <c r="P6" i="5"/>
  <c r="Q5" i="1" l="1"/>
  <c r="R6" i="1"/>
  <c r="W4" i="1"/>
  <c r="X4" i="1" s="1"/>
  <c r="V4" i="1"/>
  <c r="V5" i="1"/>
  <c r="W5" i="1" s="1"/>
  <c r="X5" i="1" s="1"/>
  <c r="V6" i="1"/>
  <c r="W6" i="1" s="1"/>
  <c r="X6" i="1" s="1"/>
  <c r="V3" i="1"/>
  <c r="W3" i="1" s="1"/>
  <c r="X3" i="1" s="1"/>
  <c r="K3" i="1"/>
  <c r="L3" i="1" s="1"/>
  <c r="E3" i="1"/>
  <c r="F3" i="1" s="1"/>
  <c r="J4" i="1"/>
  <c r="K4" i="1" s="1"/>
  <c r="L4" i="1" s="1"/>
  <c r="J5" i="1"/>
  <c r="K5" i="1" s="1"/>
  <c r="L5" i="1" s="1"/>
  <c r="J6" i="1"/>
  <c r="K6" i="1" s="1"/>
  <c r="L6" i="1" s="1"/>
  <c r="J3" i="1"/>
  <c r="F5" i="1"/>
  <c r="E5" i="1"/>
  <c r="E6" i="1"/>
  <c r="F6" i="1" s="1"/>
  <c r="P4" i="1"/>
  <c r="Q4" i="1" s="1"/>
  <c r="P5" i="1"/>
  <c r="P6" i="1"/>
  <c r="Q6" i="1" s="1"/>
  <c r="P3" i="1"/>
  <c r="Q3" i="1" s="1"/>
  <c r="R3" i="1" s="1"/>
  <c r="D4" i="1"/>
  <c r="E4" i="1" s="1"/>
  <c r="F4" i="1" s="1"/>
  <c r="D5" i="1"/>
  <c r="D6" i="1"/>
  <c r="D3" i="1"/>
  <c r="F7" i="1" l="1"/>
  <c r="X7" i="1"/>
  <c r="R4" i="1"/>
  <c r="L7" i="1"/>
  <c r="R5" i="1"/>
  <c r="R7" i="1" l="1"/>
  <c r="Y7" i="1" s="1"/>
</calcChain>
</file>

<file path=xl/sharedStrings.xml><?xml version="1.0" encoding="utf-8"?>
<sst xmlns="http://schemas.openxmlformats.org/spreadsheetml/2006/main" count="5262" uniqueCount="400">
  <si>
    <t>section 1</t>
  </si>
  <si>
    <t>section 2</t>
  </si>
  <si>
    <t>section 3</t>
  </si>
  <si>
    <t>section 4</t>
  </si>
  <si>
    <t>Zo2</t>
  </si>
  <si>
    <t>Gu</t>
  </si>
  <si>
    <t>Ma</t>
  </si>
  <si>
    <t>Hu</t>
  </si>
  <si>
    <t>Move</t>
  </si>
  <si>
    <t>No F</t>
  </si>
  <si>
    <t>Python</t>
  </si>
  <si>
    <t>Dif</t>
  </si>
  <si>
    <t>Eror</t>
  </si>
  <si>
    <t>success</t>
  </si>
  <si>
    <t>Success</t>
  </si>
  <si>
    <t>Total</t>
  </si>
  <si>
    <t>Di</t>
  </si>
  <si>
    <t>Er</t>
  </si>
  <si>
    <t>Pr</t>
  </si>
  <si>
    <t>Ka</t>
  </si>
  <si>
    <t>Zo8</t>
  </si>
  <si>
    <t>La</t>
  </si>
  <si>
    <t>Z02</t>
  </si>
  <si>
    <t>F</t>
  </si>
  <si>
    <t>N</t>
  </si>
  <si>
    <t>Horizons_section_6_23</t>
  </si>
  <si>
    <t>Displacement_Fault_23_(m)</t>
  </si>
  <si>
    <t>Distance_Fault_23_(m)</t>
  </si>
  <si>
    <t>Horizons_section_6_10</t>
  </si>
  <si>
    <t>Displacement_Fault_10_(m)</t>
  </si>
  <si>
    <t>Distance_Fault_10_(m)</t>
  </si>
  <si>
    <t>Horizons_section_6_8</t>
  </si>
  <si>
    <t>Displacement_Fault_8_(m)</t>
  </si>
  <si>
    <t>Distance_Fault_8_(m)</t>
  </si>
  <si>
    <t>Horizons_section_7_7</t>
  </si>
  <si>
    <t>Displacement_Fault_7_(m)</t>
  </si>
  <si>
    <t>Distance_Fault_7_(m)</t>
  </si>
  <si>
    <t>Horizons_section_7_nf16</t>
  </si>
  <si>
    <t>Displacement_Fault_nf16_(m)</t>
  </si>
  <si>
    <t>Distance_Fault_nf16_(m)</t>
  </si>
  <si>
    <t>Horizons_section_7_nf14</t>
  </si>
  <si>
    <t>Displacement_Fault_nf14_(m)</t>
  </si>
  <si>
    <t>Distance_Fault_nf14_(m)</t>
  </si>
  <si>
    <t>Horizons_section_7_F10</t>
  </si>
  <si>
    <t>Horizons_section_7_F8</t>
  </si>
  <si>
    <t>Horizons_section_8_F8</t>
  </si>
  <si>
    <t>Horizons_section_4_F8</t>
  </si>
  <si>
    <t>Horizons_section_5_F8</t>
  </si>
  <si>
    <t>Horizons_section_9_F8</t>
  </si>
  <si>
    <t>Horizons_section_10_F8</t>
  </si>
  <si>
    <t>Horizons_section_12_F8</t>
  </si>
  <si>
    <t>Horizons_section_11_F8</t>
  </si>
  <si>
    <t>Section</t>
  </si>
  <si>
    <t>Distance</t>
  </si>
  <si>
    <t>Displacement</t>
  </si>
  <si>
    <t>T</t>
  </si>
  <si>
    <t>Q</t>
  </si>
  <si>
    <t>Kr</t>
  </si>
  <si>
    <t>Horizons_section_8_F10</t>
  </si>
  <si>
    <t>Distance_Fault_8+10_(m)</t>
  </si>
  <si>
    <t>Displacement_Fault_8+10_(m)</t>
  </si>
  <si>
    <t>Horizons_section_8+10_F8</t>
  </si>
  <si>
    <t>Distance_Fault_3_(m)</t>
  </si>
  <si>
    <t>Displacement_Fault_3_(m)</t>
  </si>
  <si>
    <t>Horizons_section_12_3</t>
  </si>
  <si>
    <t>Horizons_section_12_10</t>
  </si>
  <si>
    <t>Distance_Fault_18_(m)</t>
  </si>
  <si>
    <t>Displacement_Fault_18_(m)</t>
  </si>
  <si>
    <t>Horizons_section_12_18</t>
  </si>
  <si>
    <t>Distance_Fault_S6_(m)</t>
  </si>
  <si>
    <t>Displacement_Fault_S6_(m)</t>
  </si>
  <si>
    <t>Horizons_section_12_6</t>
  </si>
  <si>
    <t>Distance_Fault_S7_(m)</t>
  </si>
  <si>
    <t>Displacement_Fault_S7_(m)</t>
  </si>
  <si>
    <t>Horizons_section_7_712</t>
  </si>
  <si>
    <t>Horizons_section_7_12</t>
  </si>
  <si>
    <t>So</t>
  </si>
  <si>
    <t>Gi5</t>
  </si>
  <si>
    <t>Fi</t>
  </si>
  <si>
    <t>Distance_Fault_1_(m)</t>
  </si>
  <si>
    <t>Displacement_Fault_1_(m)</t>
  </si>
  <si>
    <t>Horizons_section_1_1</t>
  </si>
  <si>
    <t>Horizons_section_2_1</t>
  </si>
  <si>
    <t>Horizons_section_3_1</t>
  </si>
  <si>
    <t>Horizons_section_4_1</t>
  </si>
  <si>
    <t>Distance_Fault_22_(m)</t>
  </si>
  <si>
    <t>Displacement_Fault_22_(m)</t>
  </si>
  <si>
    <t>Horizons_section_4_22</t>
  </si>
  <si>
    <t>Distance_Fault_22_a_(m)</t>
  </si>
  <si>
    <t>Displacement_Fault_22_a_(m)</t>
  </si>
  <si>
    <t>Horizons_section_5_22A</t>
  </si>
  <si>
    <t>Distance_Fault_22_b_(m)</t>
  </si>
  <si>
    <t>Displacement_Fault_22_b_(m)</t>
  </si>
  <si>
    <t>Horizons_section_5_22B</t>
  </si>
  <si>
    <t>Horizons_section_5_1</t>
  </si>
  <si>
    <t>Horizons_section_6_1</t>
  </si>
  <si>
    <t>Horizons_section_7_1</t>
  </si>
  <si>
    <t>Horizons_section_8_1</t>
  </si>
  <si>
    <t>Horizons_section_9_1</t>
  </si>
  <si>
    <t>Horizons_section_10_1</t>
  </si>
  <si>
    <t>Horizons_section_11_1</t>
  </si>
  <si>
    <t>Horizons_section_12_1</t>
  </si>
  <si>
    <t>Distance_Fault_3m_(m)</t>
  </si>
  <si>
    <t>Displacement_Fault_3m_(m)</t>
  </si>
  <si>
    <t>Horizons_section_12_3modify</t>
  </si>
  <si>
    <t>Distance_Fault_1mmm_(m)</t>
  </si>
  <si>
    <t>Horizons_section_12_1modify</t>
  </si>
  <si>
    <t>Distance_fold_(m)</t>
  </si>
  <si>
    <t>Displacement_Fold_(m)</t>
  </si>
  <si>
    <t>Horizons_section_12_fold</t>
  </si>
  <si>
    <t>Distance_Fault_111_(m)</t>
  </si>
  <si>
    <t>Displacement_Fault_111_(m)</t>
  </si>
  <si>
    <t>Horizons_section_12_111</t>
  </si>
  <si>
    <t>Distance_Fault_2_(m)</t>
  </si>
  <si>
    <t>Displacement_Fault_2_(m)</t>
  </si>
  <si>
    <t>Horizons_section_12_2</t>
  </si>
  <si>
    <t>Kr2</t>
  </si>
  <si>
    <t>Ge1</t>
  </si>
  <si>
    <t>Mg</t>
  </si>
  <si>
    <t>Ka1</t>
  </si>
  <si>
    <t>Sb</t>
  </si>
  <si>
    <t>Hf</t>
  </si>
  <si>
    <t>Wb</t>
  </si>
  <si>
    <t>Faults1_1</t>
  </si>
  <si>
    <t>Kr-2</t>
  </si>
  <si>
    <t>FaultS1_10</t>
  </si>
  <si>
    <t>FaultS1_11</t>
  </si>
  <si>
    <t>FaultS1_12</t>
  </si>
  <si>
    <t>FaultS1_2</t>
  </si>
  <si>
    <t>FaultS1_3</t>
  </si>
  <si>
    <t>FaultS1_4</t>
  </si>
  <si>
    <t>FaultS1_5</t>
  </si>
  <si>
    <t>FaultS1_6</t>
  </si>
  <si>
    <t>GU</t>
  </si>
  <si>
    <t>FaultS1_7</t>
  </si>
  <si>
    <t>FaultS1_8</t>
  </si>
  <si>
    <t>FaultS1_9</t>
  </si>
  <si>
    <t>Horizons_section_5_2</t>
  </si>
  <si>
    <t>Horizons_section_6_2</t>
  </si>
  <si>
    <t>Horizons_section_7_2</t>
  </si>
  <si>
    <t>Distance_Fault_55_(m)</t>
  </si>
  <si>
    <t>Displacement_Fault_55_(m)</t>
  </si>
  <si>
    <t>Horizons_section_7_55</t>
  </si>
  <si>
    <t>Horizons_section_8_2</t>
  </si>
  <si>
    <t>Horizons_section_9_2</t>
  </si>
  <si>
    <t>Horizons_section_10_2</t>
  </si>
  <si>
    <t>Horizons_section_11_2</t>
  </si>
  <si>
    <t>Distance_Fault_112_(m)</t>
  </si>
  <si>
    <t>Displacement_Fault_112_(m)</t>
  </si>
  <si>
    <t>Horizons_section_12_112</t>
  </si>
  <si>
    <t>Horizon</t>
  </si>
  <si>
    <t>Disp Max Proven</t>
  </si>
  <si>
    <t xml:space="preserve">Disp Max Secure </t>
  </si>
  <si>
    <t xml:space="preserve">Disp max Assumed </t>
  </si>
  <si>
    <t>F-2</t>
  </si>
  <si>
    <t>Gs</t>
  </si>
  <si>
    <t>Fault_8_4</t>
  </si>
  <si>
    <t>Fault_8_5</t>
  </si>
  <si>
    <t>Fault_8_6</t>
  </si>
  <si>
    <t>Fault_8_8</t>
  </si>
  <si>
    <t>Fault_8_9</t>
  </si>
  <si>
    <t>Fault_8_10</t>
  </si>
  <si>
    <t>Fault_8_12</t>
  </si>
  <si>
    <t>Fault_8_11</t>
  </si>
  <si>
    <t>Fault_7_10</t>
  </si>
  <si>
    <t>Fault_7_7</t>
  </si>
  <si>
    <t>Fault_7_8</t>
  </si>
  <si>
    <t>Horizons</t>
  </si>
  <si>
    <t>Displacments</t>
  </si>
  <si>
    <t>HU</t>
  </si>
  <si>
    <t>Ka-1</t>
  </si>
  <si>
    <t>Lithology</t>
  </si>
  <si>
    <t>Throw</t>
  </si>
  <si>
    <t>Heave (-)</t>
  </si>
  <si>
    <t>Length (m)</t>
  </si>
  <si>
    <t>Ryolite</t>
  </si>
  <si>
    <t>Fault8_9</t>
  </si>
  <si>
    <t>Fault8_12</t>
  </si>
  <si>
    <t>Fault8_8</t>
  </si>
  <si>
    <t>Fault8_10</t>
  </si>
  <si>
    <t>Faults23_6</t>
  </si>
  <si>
    <t>Fault8_6</t>
  </si>
  <si>
    <t>Fault16_7</t>
  </si>
  <si>
    <t>Fault_s10_7</t>
  </si>
  <si>
    <t>Fault9_1</t>
  </si>
  <si>
    <t>Fault8_7</t>
  </si>
  <si>
    <t>FaultS2_6</t>
  </si>
  <si>
    <t>FaultS2_7</t>
  </si>
  <si>
    <t>Faults10_6</t>
  </si>
  <si>
    <t>FaultS2_11</t>
  </si>
  <si>
    <t>FaultS2_10</t>
  </si>
  <si>
    <t>FaultS2_8</t>
  </si>
  <si>
    <t>FaultS18_12</t>
  </si>
  <si>
    <t>FaultS23_5</t>
  </si>
  <si>
    <t>FaultS7_7</t>
  </si>
  <si>
    <t>FaultS2_9</t>
  </si>
  <si>
    <t>FaultS2_5</t>
  </si>
  <si>
    <t>FaultS3_12</t>
  </si>
  <si>
    <t>Faults3_12</t>
  </si>
  <si>
    <t>Fault8_11</t>
  </si>
  <si>
    <t>Fault_7_n14</t>
  </si>
  <si>
    <t>No.faults_Sc</t>
  </si>
  <si>
    <t>Fault Av Plunge deg</t>
  </si>
  <si>
    <t>Fault Av Plunge Azimuth</t>
  </si>
  <si>
    <t>Angle (deg)</t>
  </si>
  <si>
    <t>Bedding plane dip HW</t>
  </si>
  <si>
    <t>Bedding plane Azimuth HW</t>
  </si>
  <si>
    <t>Bedding plane dip FW</t>
  </si>
  <si>
    <t>Bedding plane Azimuth FW</t>
  </si>
  <si>
    <t>SST</t>
  </si>
  <si>
    <t>FaultS4_9</t>
  </si>
  <si>
    <t>Faultn53_9</t>
  </si>
  <si>
    <t xml:space="preserve">Fine sst with siltyclay </t>
  </si>
  <si>
    <t>Fault9_2</t>
  </si>
  <si>
    <t>FaultS6_5</t>
  </si>
  <si>
    <t>Fault10_12</t>
  </si>
  <si>
    <t>FaultS7_5</t>
  </si>
  <si>
    <t>Fault8_5</t>
  </si>
  <si>
    <t>Fault23_4</t>
  </si>
  <si>
    <t>Faultn14_7</t>
  </si>
  <si>
    <t>12..6</t>
  </si>
  <si>
    <t>FaultS22A_5</t>
  </si>
  <si>
    <t>FaultS2_12</t>
  </si>
  <si>
    <t>FaultS22_4</t>
  </si>
  <si>
    <t>Fault55_7</t>
  </si>
  <si>
    <t>Fault22B_5</t>
  </si>
  <si>
    <t>Fault8_4</t>
  </si>
  <si>
    <t>Fault14_7</t>
  </si>
  <si>
    <t>Faults18_12</t>
  </si>
  <si>
    <t>Mudstone</t>
  </si>
  <si>
    <t>Claystone</t>
  </si>
  <si>
    <t>Fault_7_n16</t>
  </si>
  <si>
    <t>Fault_6_10</t>
  </si>
  <si>
    <t>Fault_3_12</t>
  </si>
  <si>
    <t>Fault_10_12</t>
  </si>
  <si>
    <t>Fault_18_12</t>
  </si>
  <si>
    <t>Horizons_section_23_5</t>
  </si>
  <si>
    <t>Fault_23_5</t>
  </si>
  <si>
    <t>Fault_6_12</t>
  </si>
  <si>
    <t>Fault_7_12</t>
  </si>
  <si>
    <t>Fault_7_a12</t>
  </si>
  <si>
    <t>Fault_1_1</t>
  </si>
  <si>
    <t>Fault_1_2</t>
  </si>
  <si>
    <t>Fault_1_3</t>
  </si>
  <si>
    <t>Fault_1_4</t>
  </si>
  <si>
    <t>Fault_1_5</t>
  </si>
  <si>
    <t>Fault_1_6</t>
  </si>
  <si>
    <t>Fault_1_7</t>
  </si>
  <si>
    <t>Fault_1_8</t>
  </si>
  <si>
    <t>Fault_1_9</t>
  </si>
  <si>
    <t>Fault_1_10</t>
  </si>
  <si>
    <t>Fault_1_11</t>
  </si>
  <si>
    <t>Fault_1_12</t>
  </si>
  <si>
    <t>Fault_22_4</t>
  </si>
  <si>
    <t>Fault_22A_5</t>
  </si>
  <si>
    <t>Fault_22B_5</t>
  </si>
  <si>
    <t>Fault_2_5</t>
  </si>
  <si>
    <t>Fault_2_6</t>
  </si>
  <si>
    <t>Fault_2_7</t>
  </si>
  <si>
    <t>Fault_55_7</t>
  </si>
  <si>
    <t>Fault_2_8</t>
  </si>
  <si>
    <t>Fault_2_9</t>
  </si>
  <si>
    <t>Fault_2_10</t>
  </si>
  <si>
    <t>Fault_2_11</t>
  </si>
  <si>
    <t>Fault_2_12</t>
  </si>
  <si>
    <t>Fault_9</t>
  </si>
  <si>
    <t>Cumulative_Proven</t>
  </si>
  <si>
    <t>Cumulative_Assumed</t>
  </si>
  <si>
    <t>Cumulative_Secure</t>
  </si>
  <si>
    <t>Section_1</t>
  </si>
  <si>
    <t>Section_2</t>
  </si>
  <si>
    <t>Section_3</t>
  </si>
  <si>
    <t>Section_4</t>
  </si>
  <si>
    <t>Section_5</t>
  </si>
  <si>
    <t>Section_6</t>
  </si>
  <si>
    <t>Section_7</t>
  </si>
  <si>
    <t>Section_8</t>
  </si>
  <si>
    <t>Section_9</t>
  </si>
  <si>
    <t>Section_10</t>
  </si>
  <si>
    <t>Section_11</t>
  </si>
  <si>
    <t>Section_12</t>
  </si>
  <si>
    <t>Cum Length_P</t>
  </si>
  <si>
    <t>Cum Length_S</t>
  </si>
  <si>
    <t>Cum Length_A</t>
  </si>
  <si>
    <t>Section_A</t>
  </si>
  <si>
    <t>Section_B</t>
  </si>
  <si>
    <t>Max</t>
  </si>
  <si>
    <t>Mini</t>
  </si>
  <si>
    <t>Section_4_5km rolling 1km</t>
  </si>
  <si>
    <t>Initial length</t>
  </si>
  <si>
    <t>Deformed lengtth</t>
  </si>
  <si>
    <t xml:space="preserve">Faults_heave </t>
  </si>
  <si>
    <t>Hr_name</t>
  </si>
  <si>
    <t>Branch_section_1</t>
  </si>
  <si>
    <t>Branch_section_2</t>
  </si>
  <si>
    <t>Branch_section_3</t>
  </si>
  <si>
    <t>Branch_section_4</t>
  </si>
  <si>
    <t>Branch_section_5</t>
  </si>
  <si>
    <t>Branch_section_6</t>
  </si>
  <si>
    <t>Branch_section_7</t>
  </si>
  <si>
    <t>Branch_section_8</t>
  </si>
  <si>
    <t>Branch_section_9</t>
  </si>
  <si>
    <t>Branch_section_10</t>
  </si>
  <si>
    <t>Branch_section_11</t>
  </si>
  <si>
    <t>Branch_section_12</t>
  </si>
  <si>
    <t>Fold_shortening</t>
  </si>
  <si>
    <t>Elongation_(%)</t>
  </si>
  <si>
    <t>Zieg_1</t>
  </si>
  <si>
    <t>Zieg_2</t>
  </si>
  <si>
    <t>Aa</t>
  </si>
  <si>
    <t>Ed</t>
  </si>
  <si>
    <t>Ha</t>
  </si>
  <si>
    <t>box_1_centre_2500m</t>
  </si>
  <si>
    <t>box_2_centre_3500m</t>
  </si>
  <si>
    <t>box_3_centre_4500m</t>
  </si>
  <si>
    <t>box_4_centre_5500m</t>
  </si>
  <si>
    <t>box_5_centre_6500m</t>
  </si>
  <si>
    <t>Box_1</t>
  </si>
  <si>
    <t>Box_2</t>
  </si>
  <si>
    <t>Box_3</t>
  </si>
  <si>
    <t>Box_4</t>
  </si>
  <si>
    <t>Box_5</t>
  </si>
  <si>
    <t>Box</t>
  </si>
  <si>
    <t>Box_6</t>
  </si>
  <si>
    <t>Box_7</t>
  </si>
  <si>
    <t>Box_8</t>
  </si>
  <si>
    <t>Box_9</t>
  </si>
  <si>
    <t>Box_10</t>
  </si>
  <si>
    <t>Box_11</t>
  </si>
  <si>
    <t>Box_12</t>
  </si>
  <si>
    <t>Fault_Heave</t>
  </si>
  <si>
    <t>box_6_centre_7500m</t>
  </si>
  <si>
    <t>box_7_centre_8500m</t>
  </si>
  <si>
    <t>box_8_centre_9500m</t>
  </si>
  <si>
    <t>box_9_centre_1500m</t>
  </si>
  <si>
    <t>box_10_centre_2500m</t>
  </si>
  <si>
    <t>box_11_centre_3500m</t>
  </si>
  <si>
    <t>box_12_centre_4500m</t>
  </si>
  <si>
    <t>box_13_centre_5500m</t>
  </si>
  <si>
    <t>box_14_centre_6500m</t>
  </si>
  <si>
    <t>box_15_centre_7500m</t>
  </si>
  <si>
    <t>box_16_centre_8500m</t>
  </si>
  <si>
    <t>box_17_centre_9500m</t>
  </si>
  <si>
    <t>box_18_centre_1500m</t>
  </si>
  <si>
    <t>box_19_centre_2500m</t>
  </si>
  <si>
    <t>Box_13</t>
  </si>
  <si>
    <t>Box_14</t>
  </si>
  <si>
    <t>Box_15</t>
  </si>
  <si>
    <t>Box_16</t>
  </si>
  <si>
    <t>Box_17</t>
  </si>
  <si>
    <t>Box_18</t>
  </si>
  <si>
    <t>Box_19</t>
  </si>
  <si>
    <t>Tops</t>
  </si>
  <si>
    <t>Thickness section4</t>
  </si>
  <si>
    <t>Tickness ssection 8</t>
  </si>
  <si>
    <t>Fault_4_8</t>
  </si>
  <si>
    <t>Fault_5_8</t>
  </si>
  <si>
    <t>Displacement_Fault_10_8_(m)</t>
  </si>
  <si>
    <t>Hrfault_10</t>
  </si>
  <si>
    <t>Cumulative_Secured</t>
  </si>
  <si>
    <t>Displacement_Fault_19or12_(m)</t>
  </si>
  <si>
    <t>Distance_Fault_19or12_(m)</t>
  </si>
  <si>
    <t>Distance_Fault_9_43</t>
  </si>
  <si>
    <t>Displacement_Fault_9_43</t>
  </si>
  <si>
    <t>Horizons_section_Fault_9_43</t>
  </si>
  <si>
    <t>Length</t>
  </si>
  <si>
    <t>Distance_Fault_9_16</t>
  </si>
  <si>
    <t>Displacement_Fault_9_16</t>
  </si>
  <si>
    <t>Horizons_section_Fault_9_16</t>
  </si>
  <si>
    <t>Distance_Fault_6_12</t>
  </si>
  <si>
    <t>Displacement_Fault_6_12</t>
  </si>
  <si>
    <t>Horizons_section_Fault_6_12</t>
  </si>
  <si>
    <t>Distance_Fault_6_13</t>
  </si>
  <si>
    <t>Displacement_Fault_6_13</t>
  </si>
  <si>
    <t>Horizons_section_Fault_6_13</t>
  </si>
  <si>
    <t>Displacement_Fault_7_73</t>
  </si>
  <si>
    <t>Distance_Fault_7_73</t>
  </si>
  <si>
    <t>Horizons_section_Fault_7_73</t>
  </si>
  <si>
    <t>Distance_Fault_6_45</t>
  </si>
  <si>
    <t>Displacement_Fault_6_45</t>
  </si>
  <si>
    <t>Horizons_section_Fault_6_45</t>
  </si>
  <si>
    <t>Distance_Fault_1Cumulative_(m)</t>
  </si>
  <si>
    <t>Displacement_Fault_1_6(cum)</t>
  </si>
  <si>
    <t>Horizons_section_6_1_cumulative</t>
  </si>
  <si>
    <t>Distance11_1(sudi Gladbecker ub)</t>
  </si>
  <si>
    <t>Displacement_11_1(sudi Gladbecker ub)</t>
  </si>
  <si>
    <t>Displacement_Fault_S6_section5(m)</t>
  </si>
  <si>
    <t>Distance_Fault_S6_section5(m)</t>
  </si>
  <si>
    <t>Horizons_section_5_6</t>
  </si>
  <si>
    <t>Distance_Fault_1_(m)_Cumulative</t>
  </si>
  <si>
    <t>Displacement_Fault_1_(m)_Cumulative</t>
  </si>
  <si>
    <t>Horizons_section_7_1_Cumulative</t>
  </si>
  <si>
    <t>Cum_Displacement</t>
  </si>
  <si>
    <t>Hz-1</t>
  </si>
  <si>
    <t>Hz-2</t>
  </si>
  <si>
    <t>Hz-3</t>
  </si>
  <si>
    <t>Hz-4</t>
  </si>
  <si>
    <t>Hz-5</t>
  </si>
  <si>
    <t>Hz-6</t>
  </si>
  <si>
    <t>Distance_Model_Fault_2_(m)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</si>
</sst>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7" fillId="6" borderId="1" applyNumberFormat="0" applyAlignment="0" applyProtection="0"/>
    <xf numFmtId="0" fontId="6" fillId="7" borderId="7" applyNumberFormat="0" applyFont="0" applyAlignment="0" applyProtection="0"/>
    <xf numFmtId="0" fontId="8" fillId="8" borderId="0" applyNumberFormat="0" applyBorder="0" applyAlignment="0" applyProtection="0"/>
    <xf numFmtId="0" fontId="6" fillId="9" borderId="0" applyNumberFormat="0" applyBorder="0" applyAlignment="0" applyProtection="0"/>
  </cellStyleXfs>
  <cellXfs count="195">
    <xf numFmtId="0" fontId="0" fillId="0" borderId="0" xfId="0"/>
    <xf numFmtId="0" fontId="0" fillId="0" borderId="2" xfId="0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3" fillId="4" borderId="2" xfId="3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3" fillId="4" borderId="2" xfId="3" applyBorder="1" applyAlignment="1">
      <alignment horizontal="center" vertical="center"/>
    </xf>
    <xf numFmtId="0" fontId="3" fillId="4" borderId="2" xfId="3" applyBorder="1"/>
    <xf numFmtId="0" fontId="1" fillId="2" borderId="2" xfId="1" applyBorder="1"/>
    <xf numFmtId="0" fontId="2" fillId="3" borderId="4" xfId="2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/>
    <xf numFmtId="0" fontId="0" fillId="0" borderId="6" xfId="0" applyFill="1" applyBorder="1" applyAlignment="1">
      <alignment horizontal="center" vertical="center"/>
    </xf>
    <xf numFmtId="0" fontId="4" fillId="5" borderId="1" xfId="4" applyAlignment="1">
      <alignment horizontal="center" vertical="center"/>
    </xf>
    <xf numFmtId="2" fontId="4" fillId="5" borderId="1" xfId="4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10" borderId="2" xfId="3" applyFont="1" applyFill="1" applyBorder="1" applyAlignment="1">
      <alignment horizontal="center" vertical="center"/>
    </xf>
    <xf numFmtId="0" fontId="9" fillId="11" borderId="2" xfId="3" applyFont="1" applyFill="1" applyBorder="1" applyAlignment="1">
      <alignment horizontal="center" vertical="center"/>
    </xf>
    <xf numFmtId="0" fontId="9" fillId="12" borderId="2" xfId="3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7" borderId="7" xfId="6" applyFont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13" borderId="2" xfId="3" applyFont="1" applyFill="1" applyBorder="1" applyAlignment="1">
      <alignment horizontal="center" vertical="center"/>
    </xf>
    <xf numFmtId="0" fontId="9" fillId="14" borderId="2" xfId="3" applyFont="1" applyFill="1" applyBorder="1" applyAlignment="1">
      <alignment horizontal="center" vertical="center"/>
    </xf>
    <xf numFmtId="0" fontId="9" fillId="17" borderId="2" xfId="3" applyFont="1" applyFill="1" applyBorder="1" applyAlignment="1">
      <alignment horizontal="center" vertical="center"/>
    </xf>
    <xf numFmtId="0" fontId="9" fillId="18" borderId="2" xfId="3" applyFont="1" applyFill="1" applyBorder="1" applyAlignment="1">
      <alignment horizontal="center" vertical="center"/>
    </xf>
    <xf numFmtId="0" fontId="9" fillId="19" borderId="2" xfId="3" applyFont="1" applyFill="1" applyBorder="1" applyAlignment="1">
      <alignment horizontal="center" vertical="center"/>
    </xf>
    <xf numFmtId="0" fontId="2" fillId="14" borderId="2" xfId="2" applyFill="1" applyBorder="1" applyAlignment="1">
      <alignment horizontal="center" vertical="center"/>
    </xf>
    <xf numFmtId="0" fontId="1" fillId="10" borderId="2" xfId="1" applyFill="1" applyBorder="1" applyAlignment="1">
      <alignment horizontal="center" vertical="center"/>
    </xf>
    <xf numFmtId="0" fontId="9" fillId="20" borderId="2" xfId="1" applyFont="1" applyFill="1" applyBorder="1" applyAlignment="1">
      <alignment horizontal="center" vertical="center"/>
    </xf>
    <xf numFmtId="0" fontId="9" fillId="19" borderId="2" xfId="1" applyFont="1" applyFill="1" applyBorder="1" applyAlignment="1">
      <alignment horizontal="center" vertical="center"/>
    </xf>
    <xf numFmtId="0" fontId="9" fillId="21" borderId="2" xfId="1" applyFont="1" applyFill="1" applyBorder="1" applyAlignment="1">
      <alignment horizontal="center" vertical="center"/>
    </xf>
    <xf numFmtId="0" fontId="9" fillId="14" borderId="2" xfId="1" applyFont="1" applyFill="1" applyBorder="1" applyAlignment="1">
      <alignment horizontal="center" vertical="center"/>
    </xf>
    <xf numFmtId="0" fontId="9" fillId="10" borderId="2" xfId="1" applyFont="1" applyFill="1" applyBorder="1" applyAlignment="1">
      <alignment horizontal="center" vertical="center"/>
    </xf>
    <xf numFmtId="0" fontId="9" fillId="12" borderId="2" xfId="1" applyFont="1" applyFill="1" applyBorder="1" applyAlignment="1">
      <alignment horizontal="center" vertical="center"/>
    </xf>
    <xf numFmtId="0" fontId="9" fillId="22" borderId="2" xfId="1" applyFont="1" applyFill="1" applyBorder="1" applyAlignment="1">
      <alignment horizontal="center" vertical="center"/>
    </xf>
    <xf numFmtId="0" fontId="0" fillId="23" borderId="0" xfId="0" applyFill="1"/>
    <xf numFmtId="0" fontId="0" fillId="24" borderId="0" xfId="0" applyFill="1"/>
    <xf numFmtId="0" fontId="0" fillId="21" borderId="2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5" borderId="2" xfId="0" applyFill="1" applyBorder="1" applyAlignment="1">
      <alignment horizontal="center" vertical="center"/>
    </xf>
    <xf numFmtId="0" fontId="9" fillId="26" borderId="2" xfId="0" applyFont="1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0" fillId="29" borderId="2" xfId="0" applyFill="1" applyBorder="1" applyAlignment="1">
      <alignment horizontal="center" vertical="center"/>
    </xf>
    <xf numFmtId="0" fontId="0" fillId="30" borderId="2" xfId="0" applyFill="1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9" fillId="13" borderId="2" xfId="1" applyFont="1" applyFill="1" applyBorder="1" applyAlignment="1">
      <alignment horizontal="center" vertical="center"/>
    </xf>
    <xf numFmtId="0" fontId="9" fillId="31" borderId="2" xfId="1" applyFont="1" applyFill="1" applyBorder="1" applyAlignment="1">
      <alignment horizontal="center" vertical="center"/>
    </xf>
    <xf numFmtId="0" fontId="10" fillId="20" borderId="2" xfId="0" applyFont="1" applyFill="1" applyBorder="1" applyAlignment="1">
      <alignment horizontal="center" vertical="center"/>
    </xf>
    <xf numFmtId="0" fontId="8" fillId="8" borderId="2" xfId="7" applyBorder="1" applyAlignment="1">
      <alignment horizontal="center" vertical="center"/>
    </xf>
    <xf numFmtId="0" fontId="3" fillId="4" borderId="0" xfId="3" applyAlignment="1">
      <alignment horizontal="center" vertical="center"/>
    </xf>
    <xf numFmtId="0" fontId="6" fillId="9" borderId="2" xfId="8" applyBorder="1" applyAlignment="1">
      <alignment horizontal="center" vertical="center"/>
    </xf>
    <xf numFmtId="0" fontId="4" fillId="5" borderId="2" xfId="4" applyBorder="1" applyAlignment="1">
      <alignment horizontal="center" vertical="center"/>
    </xf>
    <xf numFmtId="0" fontId="4" fillId="5" borderId="1" xfId="4"/>
    <xf numFmtId="0" fontId="7" fillId="6" borderId="1" xfId="5"/>
    <xf numFmtId="0" fontId="1" fillId="2" borderId="3" xfId="1" applyBorder="1" applyAlignment="1">
      <alignment horizontal="center" vertical="center"/>
    </xf>
    <xf numFmtId="0" fontId="3" fillId="4" borderId="2" xfId="3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32" borderId="2" xfId="0" applyFill="1" applyBorder="1" applyAlignment="1">
      <alignment horizontal="center" vertical="center"/>
    </xf>
    <xf numFmtId="0" fontId="0" fillId="34" borderId="2" xfId="0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0" borderId="2" xfId="0" applyBorder="1"/>
    <xf numFmtId="0" fontId="9" fillId="26" borderId="0" xfId="0" applyFont="1" applyFill="1" applyBorder="1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9" fillId="24" borderId="2" xfId="0" applyFont="1" applyFill="1" applyBorder="1" applyAlignment="1">
      <alignment horizontal="center" vertical="center"/>
    </xf>
    <xf numFmtId="0" fontId="9" fillId="24" borderId="0" xfId="0" applyFont="1" applyFill="1" applyBorder="1" applyAlignment="1">
      <alignment horizontal="center" vertical="center"/>
    </xf>
    <xf numFmtId="1" fontId="0" fillId="24" borderId="2" xfId="0" applyNumberFormat="1" applyFill="1" applyBorder="1" applyAlignment="1">
      <alignment horizontal="center" vertical="center"/>
    </xf>
    <xf numFmtId="1" fontId="0" fillId="25" borderId="2" xfId="0" applyNumberFormat="1" applyFill="1" applyBorder="1" applyAlignment="1">
      <alignment horizontal="center" vertical="center"/>
    </xf>
    <xf numFmtId="1" fontId="0" fillId="27" borderId="2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9" borderId="2" xfId="0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33" borderId="2" xfId="0" applyFill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8" fillId="8" borderId="3" xfId="7" applyBorder="1" applyAlignment="1">
      <alignment horizontal="center" vertical="center"/>
    </xf>
    <xf numFmtId="0" fontId="0" fillId="7" borderId="7" xfId="6" applyFont="1" applyAlignment="1">
      <alignment horizontal="center" vertical="center"/>
    </xf>
    <xf numFmtId="0" fontId="0" fillId="36" borderId="3" xfId="0" applyFill="1" applyBorder="1" applyAlignment="1">
      <alignment horizontal="center" vertical="center"/>
    </xf>
    <xf numFmtId="0" fontId="0" fillId="7" borderId="10" xfId="6" applyFont="1" applyBorder="1"/>
    <xf numFmtId="0" fontId="8" fillId="26" borderId="2" xfId="0" applyFont="1" applyFill="1" applyBorder="1" applyAlignment="1">
      <alignment horizontal="center" vertical="center"/>
    </xf>
    <xf numFmtId="0" fontId="0" fillId="25" borderId="0" xfId="0" applyFill="1"/>
    <xf numFmtId="0" fontId="0" fillId="0" borderId="2" xfId="0" applyFill="1" applyBorder="1" applyAlignment="1">
      <alignment horizontal="center" vertical="center"/>
    </xf>
    <xf numFmtId="0" fontId="0" fillId="29" borderId="2" xfId="0" applyFill="1" applyBorder="1" applyAlignment="1">
      <alignment horizontal="center" vertical="center"/>
    </xf>
    <xf numFmtId="0" fontId="0" fillId="30" borderId="2" xfId="0" applyFill="1" applyBorder="1" applyAlignment="1">
      <alignment horizontal="center" vertical="center"/>
    </xf>
    <xf numFmtId="0" fontId="0" fillId="0" borderId="6" xfId="0" applyFill="1" applyBorder="1"/>
    <xf numFmtId="0" fontId="11" fillId="20" borderId="2" xfId="0" applyFont="1" applyFill="1" applyBorder="1" applyAlignment="1">
      <alignment horizontal="center" vertical="center"/>
    </xf>
    <xf numFmtId="0" fontId="0" fillId="20" borderId="2" xfId="0" applyFill="1" applyBorder="1"/>
    <xf numFmtId="164" fontId="0" fillId="0" borderId="2" xfId="0" applyNumberFormat="1" applyBorder="1" applyAlignment="1">
      <alignment horizontal="center" vertical="center"/>
    </xf>
    <xf numFmtId="0" fontId="11" fillId="37" borderId="2" xfId="0" applyFont="1" applyFill="1" applyBorder="1" applyAlignment="1">
      <alignment horizontal="center" vertical="center"/>
    </xf>
    <xf numFmtId="0" fontId="11" fillId="38" borderId="2" xfId="0" applyFont="1" applyFill="1" applyBorder="1" applyAlignment="1">
      <alignment horizontal="center" vertical="center"/>
    </xf>
    <xf numFmtId="0" fontId="0" fillId="31" borderId="2" xfId="0" applyFill="1" applyBorder="1" applyAlignment="1">
      <alignment horizontal="center" vertical="center"/>
    </xf>
    <xf numFmtId="164" fontId="0" fillId="31" borderId="2" xfId="0" applyNumberFormat="1" applyFill="1" applyBorder="1" applyAlignment="1">
      <alignment horizontal="center" vertical="center"/>
    </xf>
    <xf numFmtId="0" fontId="0" fillId="31" borderId="0" xfId="0" applyFill="1"/>
    <xf numFmtId="0" fontId="0" fillId="31" borderId="6" xfId="0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/>
    </xf>
    <xf numFmtId="0" fontId="12" fillId="37" borderId="2" xfId="0" applyFont="1" applyFill="1" applyBorder="1" applyAlignment="1">
      <alignment horizontal="center" vertical="center"/>
    </xf>
    <xf numFmtId="0" fontId="9" fillId="37" borderId="2" xfId="0" applyFont="1" applyFill="1" applyBorder="1" applyAlignment="1">
      <alignment horizontal="center" vertical="center"/>
    </xf>
    <xf numFmtId="0" fontId="0" fillId="38" borderId="2" xfId="0" applyFill="1" applyBorder="1" applyAlignment="1">
      <alignment horizontal="center" vertical="center"/>
    </xf>
    <xf numFmtId="0" fontId="11" fillId="19" borderId="2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11" fillId="21" borderId="2" xfId="0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7" borderId="2" xfId="0" applyFill="1" applyBorder="1" applyAlignment="1">
      <alignment horizontal="center" vertical="center"/>
    </xf>
    <xf numFmtId="0" fontId="11" fillId="35" borderId="2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0" fillId="0" borderId="3" xfId="0" applyBorder="1"/>
    <xf numFmtId="0" fontId="4" fillId="39" borderId="2" xfId="4" applyFill="1" applyBorder="1" applyAlignment="1">
      <alignment horizontal="center" vertical="center"/>
    </xf>
    <xf numFmtId="0" fontId="0" fillId="39" borderId="2" xfId="0" applyFill="1" applyBorder="1"/>
    <xf numFmtId="0" fontId="1" fillId="2" borderId="3" xfId="1" applyBorder="1" applyAlignment="1">
      <alignment horizontal="center" vertical="center"/>
    </xf>
    <xf numFmtId="0" fontId="3" fillId="4" borderId="2" xfId="3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24" borderId="2" xfId="0" applyFont="1" applyFill="1" applyBorder="1" applyAlignment="1">
      <alignment horizontal="center" vertical="center"/>
    </xf>
    <xf numFmtId="0" fontId="13" fillId="3" borderId="6" xfId="2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9" fillId="35" borderId="2" xfId="1" applyFont="1" applyFill="1" applyBorder="1" applyAlignment="1">
      <alignment horizontal="center" vertical="center"/>
    </xf>
    <xf numFmtId="0" fontId="9" fillId="11" borderId="2" xfId="1" applyFont="1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3" fillId="4" borderId="2" xfId="3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24" borderId="2" xfId="0" applyFont="1" applyFill="1" applyBorder="1" applyAlignment="1">
      <alignment horizontal="center" vertical="center"/>
    </xf>
    <xf numFmtId="0" fontId="0" fillId="29" borderId="2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30" borderId="2" xfId="0" applyFill="1" applyBorder="1" applyAlignment="1">
      <alignment horizontal="center" vertical="center"/>
    </xf>
    <xf numFmtId="0" fontId="0" fillId="28" borderId="8" xfId="0" applyFill="1" applyBorder="1" applyAlignment="1">
      <alignment horizontal="center" vertical="center"/>
    </xf>
    <xf numFmtId="0" fontId="0" fillId="28" borderId="6" xfId="0" applyFill="1" applyBorder="1" applyAlignment="1">
      <alignment horizontal="center" vertical="center"/>
    </xf>
    <xf numFmtId="0" fontId="0" fillId="28" borderId="9" xfId="0" applyFill="1" applyBorder="1" applyAlignment="1">
      <alignment horizontal="center" vertical="center"/>
    </xf>
    <xf numFmtId="0" fontId="0" fillId="34" borderId="8" xfId="0" applyFill="1" applyBorder="1" applyAlignment="1">
      <alignment horizontal="center" vertical="center"/>
    </xf>
    <xf numFmtId="0" fontId="0" fillId="34" borderId="6" xfId="0" applyFill="1" applyBorder="1" applyAlignment="1">
      <alignment horizontal="center" vertical="center"/>
    </xf>
    <xf numFmtId="0" fontId="11" fillId="14" borderId="3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0" fontId="11" fillId="14" borderId="5" xfId="0" applyFont="1" applyFill="1" applyBorder="1" applyAlignment="1">
      <alignment horizontal="center" vertical="center"/>
    </xf>
    <xf numFmtId="0" fontId="11" fillId="19" borderId="3" xfId="0" applyFon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11" fillId="37" borderId="3" xfId="0" applyFont="1" applyFill="1" applyBorder="1" applyAlignment="1">
      <alignment horizontal="center" vertical="center"/>
    </xf>
    <xf numFmtId="0" fontId="11" fillId="37" borderId="4" xfId="0" applyFont="1" applyFill="1" applyBorder="1" applyAlignment="1">
      <alignment horizontal="center" vertical="center"/>
    </xf>
    <xf numFmtId="0" fontId="11" fillId="37" borderId="5" xfId="0" applyFont="1" applyFill="1" applyBorder="1" applyAlignment="1">
      <alignment horizontal="center" vertical="center"/>
    </xf>
    <xf numFmtId="0" fontId="11" fillId="38" borderId="3" xfId="0" applyFont="1" applyFill="1" applyBorder="1" applyAlignment="1">
      <alignment horizontal="center" vertical="center"/>
    </xf>
    <xf numFmtId="0" fontId="11" fillId="38" borderId="4" xfId="0" applyFont="1" applyFill="1" applyBorder="1" applyAlignment="1">
      <alignment horizontal="center" vertical="center"/>
    </xf>
    <xf numFmtId="0" fontId="11" fillId="38" borderId="5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1" fillId="13" borderId="3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center" vertical="center"/>
    </xf>
    <xf numFmtId="0" fontId="11" fillId="13" borderId="5" xfId="0" applyFont="1" applyFill="1" applyBorder="1" applyAlignment="1">
      <alignment horizontal="center" vertical="center"/>
    </xf>
    <xf numFmtId="0" fontId="11" fillId="21" borderId="3" xfId="0" applyFont="1" applyFill="1" applyBorder="1" applyAlignment="1">
      <alignment horizontal="center" vertical="center"/>
    </xf>
    <xf numFmtId="0" fontId="11" fillId="21" borderId="4" xfId="0" applyFont="1" applyFill="1" applyBorder="1" applyAlignment="1">
      <alignment horizontal="center" vertical="center"/>
    </xf>
    <xf numFmtId="0" fontId="11" fillId="21" borderId="5" xfId="0" applyFont="1" applyFill="1" applyBorder="1" applyAlignment="1">
      <alignment horizontal="center" vertical="center"/>
    </xf>
    <xf numFmtId="0" fontId="11" fillId="35" borderId="3" xfId="0" applyFont="1" applyFill="1" applyBorder="1" applyAlignment="1">
      <alignment horizontal="center" vertical="center"/>
    </xf>
    <xf numFmtId="0" fontId="11" fillId="35" borderId="4" xfId="0" applyFont="1" applyFill="1" applyBorder="1" applyAlignment="1">
      <alignment horizontal="center" vertical="center"/>
    </xf>
    <xf numFmtId="0" fontId="11" fillId="35" borderId="5" xfId="0" applyFont="1" applyFill="1" applyBorder="1" applyAlignment="1">
      <alignment horizontal="center" vertical="center"/>
    </xf>
  </cellXfs>
  <cellStyles count="9">
    <cellStyle name="20% - Accent3" xfId="8" builtinId="38"/>
    <cellStyle name="Accent1" xfId="7" builtinId="29"/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colors>
    <mruColors>
      <color rgb="FF66FF33"/>
      <color rgb="FFFF3300"/>
      <color rgb="FFFF3399"/>
      <color rgb="FF0000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0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9.xml"/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10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0.xml"/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0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1.xml"/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0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2.xml"/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3.xml"/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4.xml"/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5.xml"/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6.xml"/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7.xml"/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8.xml"/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9.xml"/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0.xml"/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1.xml"/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2.xml"/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3.xml"/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9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0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2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7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8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9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0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1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2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3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4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5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6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8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0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1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2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3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4.xml"/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5.xml"/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6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7.xml"/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8.xml"/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4_8 </a:t>
            </a:r>
          </a:p>
        </c:rich>
      </c:tx>
      <c:layout>
        <c:manualLayout>
          <c:xMode val="edge"/>
          <c:yMode val="edge"/>
          <c:x val="0.1998401137357830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Fault_s8!$A$2:$A$6</c:f>
              <c:numCache>
                <c:formatCode>General</c:formatCode>
                <c:ptCount val="5"/>
                <c:pt idx="0">
                  <c:v>0</c:v>
                </c:pt>
                <c:pt idx="1">
                  <c:v>87.2</c:v>
                </c:pt>
                <c:pt idx="2">
                  <c:v>162</c:v>
                </c:pt>
                <c:pt idx="3">
                  <c:v>277.7</c:v>
                </c:pt>
                <c:pt idx="4">
                  <c:v>381.5</c:v>
                </c:pt>
              </c:numCache>
            </c:numRef>
          </c:xVal>
          <c:yVal>
            <c:numRef>
              <c:f>Fault_s8!$B$2:$B$6</c:f>
              <c:numCache>
                <c:formatCode>General</c:formatCode>
                <c:ptCount val="5"/>
                <c:pt idx="0">
                  <c:v>0</c:v>
                </c:pt>
                <c:pt idx="1">
                  <c:v>43.5</c:v>
                </c:pt>
                <c:pt idx="2">
                  <c:v>20.100000000000001</c:v>
                </c:pt>
                <c:pt idx="3">
                  <c:v>24.8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C-45AB-AF09-CAD5D6221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84384"/>
        <c:axId val="217083400"/>
      </c:scatterChart>
      <c:valAx>
        <c:axId val="21708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3400"/>
        <c:crosses val="autoZero"/>
        <c:crossBetween val="midCat"/>
      </c:valAx>
      <c:valAx>
        <c:axId val="21708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Fault_s8!$W$2:$W$12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Fault_s8!$Y$2:$Y$12</c:f>
              <c:numCache>
                <c:formatCode>General</c:formatCode>
                <c:ptCount val="11"/>
                <c:pt idx="0">
                  <c:v>0</c:v>
                </c:pt>
                <c:pt idx="1">
                  <c:v>43.5</c:v>
                </c:pt>
                <c:pt idx="2">
                  <c:v>64.599999999999994</c:v>
                </c:pt>
                <c:pt idx="3">
                  <c:v>129.1</c:v>
                </c:pt>
                <c:pt idx="4">
                  <c:v>23.7</c:v>
                </c:pt>
                <c:pt idx="5">
                  <c:v>123.5</c:v>
                </c:pt>
                <c:pt idx="6">
                  <c:v>228.6</c:v>
                </c:pt>
                <c:pt idx="7">
                  <c:v>184.9</c:v>
                </c:pt>
                <c:pt idx="8">
                  <c:v>196</c:v>
                </c:pt>
                <c:pt idx="9">
                  <c:v>97.7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D-4404-BEB6-E5DCCD92B1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Fault_s8!$W$2:$W$12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Fault_s8!$Z$2:$Z$12</c:f>
              <c:numCache>
                <c:formatCode>General</c:formatCode>
                <c:ptCount val="11"/>
                <c:pt idx="0">
                  <c:v>0</c:v>
                </c:pt>
                <c:pt idx="1">
                  <c:v>20.100000000000001</c:v>
                </c:pt>
                <c:pt idx="2">
                  <c:v>25.8</c:v>
                </c:pt>
                <c:pt idx="3">
                  <c:v>76.599999999999994</c:v>
                </c:pt>
                <c:pt idx="4">
                  <c:v>9.4</c:v>
                </c:pt>
                <c:pt idx="5">
                  <c:v>125.4</c:v>
                </c:pt>
                <c:pt idx="6">
                  <c:v>240.6</c:v>
                </c:pt>
                <c:pt idx="7">
                  <c:v>212.1</c:v>
                </c:pt>
                <c:pt idx="8">
                  <c:v>78.900000000000006</c:v>
                </c:pt>
                <c:pt idx="9">
                  <c:v>122.3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5D-4404-BEB6-E5DCCD92B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65872"/>
        <c:axId val="587358984"/>
      </c:scatterChart>
      <c:valAx>
        <c:axId val="5873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58984"/>
        <c:crosses val="autoZero"/>
        <c:crossBetween val="midCat"/>
      </c:valAx>
      <c:valAx>
        <c:axId val="5873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2_12_interpretation </a:t>
            </a:r>
          </a:p>
        </c:rich>
      </c:tx>
      <c:layout>
        <c:manualLayout>
          <c:xMode val="edge"/>
          <c:yMode val="edge"/>
          <c:x val="0.169909667541557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6B5-47BD-A016-A99F8482779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6B5-47BD-A016-A99F8482779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6B5-47BD-A016-A99F8482779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6B5-47BD-A016-A99F84827791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8.3687882764654414E-2"/>
                  <c:y val="-0.56024897929425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Fault_S2!$CH$2:$CH$5</c:f>
              <c:numCache>
                <c:formatCode>General</c:formatCode>
                <c:ptCount val="4"/>
                <c:pt idx="0">
                  <c:v>0</c:v>
                </c:pt>
                <c:pt idx="1">
                  <c:v>86.6</c:v>
                </c:pt>
                <c:pt idx="2">
                  <c:v>465</c:v>
                </c:pt>
                <c:pt idx="3">
                  <c:v>704.5</c:v>
                </c:pt>
              </c:numCache>
            </c:numRef>
          </c:xVal>
          <c:yVal>
            <c:numRef>
              <c:f>Fault_S2!$CI$2:$CI$5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85.7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B5-47BD-A016-A99F84827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61352"/>
        <c:axId val="610562336"/>
      </c:scatterChart>
      <c:valAx>
        <c:axId val="61056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32054746281714785"/>
              <c:y val="0.8868981481481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62336"/>
        <c:crosses val="autoZero"/>
        <c:crossBetween val="midCat"/>
      </c:valAx>
      <c:valAx>
        <c:axId val="610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6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2_12_interpretation </a:t>
            </a:r>
          </a:p>
        </c:rich>
      </c:tx>
      <c:layout>
        <c:manualLayout>
          <c:xMode val="edge"/>
          <c:yMode val="edge"/>
          <c:x val="0.1921318897637795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913-4F1A-94B3-F8552DAAED6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913-4F1A-94B3-F8552DAAED6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913-4F1A-94B3-F8552DAAED6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913-4F1A-94B3-F8552DAAED6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913-4F1A-94B3-F8552DAAED65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8.7015529308836395E-2"/>
                  <c:y val="-0.51554279673374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Fault_S2!$CN$2:$CN$6</c:f>
              <c:numCache>
                <c:formatCode>General</c:formatCode>
                <c:ptCount val="5"/>
                <c:pt idx="0">
                  <c:v>0</c:v>
                </c:pt>
                <c:pt idx="1">
                  <c:v>28</c:v>
                </c:pt>
                <c:pt idx="2">
                  <c:v>129.5</c:v>
                </c:pt>
                <c:pt idx="3">
                  <c:v>275</c:v>
                </c:pt>
                <c:pt idx="4">
                  <c:v>354.8</c:v>
                </c:pt>
              </c:numCache>
            </c:numRef>
          </c:xVal>
          <c:yVal>
            <c:numRef>
              <c:f>Fault_S2!$CO$2:$CO$6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11.7</c:v>
                </c:pt>
                <c:pt idx="3">
                  <c:v>16.899999999999999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13-4F1A-94B3-F8552DAAE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82608"/>
        <c:axId val="607777032"/>
      </c:scatterChart>
      <c:valAx>
        <c:axId val="6077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30665857392825896"/>
              <c:y val="0.86837962962962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77032"/>
        <c:crosses val="autoZero"/>
        <c:crossBetween val="midCat"/>
      </c:valAx>
      <c:valAx>
        <c:axId val="6077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6692512394284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8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2_12_interpretation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A1-4E4C-B249-989A5A4ACABB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A1-4E4C-B249-989A5A4ACAB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FA1-4E4C-B249-989A5A4ACAB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FA1-4E4C-B249-989A5A4ACAB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FA1-4E4C-B249-989A5A4ACABB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2.6805774278215223E-2"/>
                  <c:y val="-0.4917898804316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Fault_S2!$CR$2:$CR$6</c:f>
              <c:numCache>
                <c:formatCode>General</c:formatCode>
                <c:ptCount val="5"/>
                <c:pt idx="0">
                  <c:v>0</c:v>
                </c:pt>
                <c:pt idx="1">
                  <c:v>28</c:v>
                </c:pt>
                <c:pt idx="2">
                  <c:v>129.5</c:v>
                </c:pt>
                <c:pt idx="3">
                  <c:v>275</c:v>
                </c:pt>
                <c:pt idx="4">
                  <c:v>380</c:v>
                </c:pt>
              </c:numCache>
            </c:numRef>
          </c:xVal>
          <c:yVal>
            <c:numRef>
              <c:f>Fault_S2!$CS$2:$CS$6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16.899999999999999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A1-4E4C-B249-989A5A4AC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71592"/>
        <c:axId val="520970936"/>
      </c:scatterChart>
      <c:valAx>
        <c:axId val="52097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28443635170603676"/>
              <c:y val="0.8868981481481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0936"/>
        <c:crosses val="autoZero"/>
        <c:crossBetween val="midCat"/>
      </c:valAx>
      <c:valAx>
        <c:axId val="52097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5121901428988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18_12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AA0-45F1-A300-68FE6268B86E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AA0-45F1-A300-68FE6268B86E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2.807108486439195E-2"/>
                  <c:y val="-0.60712962962962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Fault_S2!$CV$2:$CV$6</c:f>
              <c:numCache>
                <c:formatCode>General</c:formatCode>
                <c:ptCount val="5"/>
                <c:pt idx="0">
                  <c:v>0</c:v>
                </c:pt>
                <c:pt idx="1">
                  <c:v>55.7</c:v>
                </c:pt>
                <c:pt idx="2">
                  <c:v>219.5</c:v>
                </c:pt>
                <c:pt idx="3">
                  <c:v>375.9</c:v>
                </c:pt>
                <c:pt idx="4">
                  <c:v>554.6</c:v>
                </c:pt>
              </c:numCache>
            </c:numRef>
          </c:xVal>
          <c:yVal>
            <c:numRef>
              <c:f>Fault_S2!$CW$2:$CW$6</c:f>
              <c:numCache>
                <c:formatCode>General</c:formatCode>
                <c:ptCount val="5"/>
                <c:pt idx="0">
                  <c:v>0</c:v>
                </c:pt>
                <c:pt idx="1">
                  <c:v>114.5</c:v>
                </c:pt>
                <c:pt idx="2">
                  <c:v>66.7</c:v>
                </c:pt>
                <c:pt idx="3">
                  <c:v>16.600000000000001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A0-45F1-A300-68FE6268B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23840"/>
        <c:axId val="523720888"/>
      </c:scatterChart>
      <c:valAx>
        <c:axId val="5237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20888"/>
        <c:crosses val="autoZero"/>
        <c:crossBetween val="midCat"/>
      </c:valAx>
      <c:valAx>
        <c:axId val="52372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112_12</a:t>
            </a:r>
          </a:p>
          <a:p>
            <a:pPr algn="ctr" rtl="0"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A57-4CDD-A24B-DAAF9D17C67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A57-4CDD-A24B-DAAF9D17C671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8.2250218722659668E-2"/>
                  <c:y val="-0.524334354039078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Fault_S2!$CZ$2:$CZ$6</c:f>
              <c:numCache>
                <c:formatCode>General</c:formatCode>
                <c:ptCount val="5"/>
                <c:pt idx="0">
                  <c:v>0</c:v>
                </c:pt>
                <c:pt idx="1">
                  <c:v>55.7</c:v>
                </c:pt>
                <c:pt idx="2">
                  <c:v>219.5</c:v>
                </c:pt>
                <c:pt idx="3">
                  <c:v>375.9</c:v>
                </c:pt>
                <c:pt idx="4">
                  <c:v>428</c:v>
                </c:pt>
              </c:numCache>
            </c:numRef>
          </c:xVal>
          <c:yVal>
            <c:numRef>
              <c:f>Fault_S2!$DA$2:$DA$6</c:f>
              <c:numCache>
                <c:formatCode>General</c:formatCode>
                <c:ptCount val="5"/>
                <c:pt idx="0">
                  <c:v>0</c:v>
                </c:pt>
                <c:pt idx="1">
                  <c:v>114.5</c:v>
                </c:pt>
                <c:pt idx="2">
                  <c:v>66.7</c:v>
                </c:pt>
                <c:pt idx="3">
                  <c:v>16.600000000000001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57-4CDD-A24B-DAAF9D17C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84384"/>
        <c:axId val="520982088"/>
      </c:scatterChart>
      <c:valAx>
        <c:axId val="52098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82088"/>
        <c:crosses val="autoZero"/>
        <c:crossBetween val="midCat"/>
      </c:valAx>
      <c:valAx>
        <c:axId val="52098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112_12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EEF-420C-84F8-63819D11002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EEF-420C-84F8-63819D11002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EEF-420C-84F8-63819D11002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EEF-420C-84F8-63819D110021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8.5399387576552938E-2"/>
                  <c:y val="-0.59237350539515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Fault_S2!$DD$2:$DD$5</c:f>
              <c:numCache>
                <c:formatCode>General</c:formatCode>
                <c:ptCount val="4"/>
                <c:pt idx="0">
                  <c:v>0</c:v>
                </c:pt>
                <c:pt idx="1">
                  <c:v>106.6</c:v>
                </c:pt>
                <c:pt idx="2">
                  <c:v>477.1</c:v>
                </c:pt>
                <c:pt idx="3">
                  <c:v>626.20000000000005</c:v>
                </c:pt>
              </c:numCache>
            </c:numRef>
          </c:xVal>
          <c:yVal>
            <c:numRef>
              <c:f>Fault_S2!$DE$2:$DE$5</c:f>
              <c:numCache>
                <c:formatCode>General</c:formatCode>
                <c:ptCount val="4"/>
                <c:pt idx="0">
                  <c:v>0</c:v>
                </c:pt>
                <c:pt idx="1">
                  <c:v>22.3</c:v>
                </c:pt>
                <c:pt idx="2">
                  <c:v>20.6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EF-420C-84F8-63819D11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61056"/>
        <c:axId val="510470896"/>
      </c:scatterChart>
      <c:valAx>
        <c:axId val="51046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70896"/>
        <c:crosses val="autoZero"/>
        <c:crossBetween val="midCat"/>
      </c:valAx>
      <c:valAx>
        <c:axId val="5104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6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1_7</a:t>
            </a:r>
          </a:p>
        </c:rich>
      </c:tx>
      <c:layout>
        <c:manualLayout>
          <c:xMode val="edge"/>
          <c:yMode val="edge"/>
          <c:x val="0.2387290026246719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Fault_S2!$AB$43:$AB$58</c:f>
              <c:numCache>
                <c:formatCode>General</c:formatCode>
                <c:ptCount val="16"/>
                <c:pt idx="0">
                  <c:v>0</c:v>
                </c:pt>
                <c:pt idx="1">
                  <c:v>56</c:v>
                </c:pt>
                <c:pt idx="2">
                  <c:v>241.4</c:v>
                </c:pt>
                <c:pt idx="3">
                  <c:v>348.7</c:v>
                </c:pt>
                <c:pt idx="4">
                  <c:v>458.7</c:v>
                </c:pt>
                <c:pt idx="5">
                  <c:v>668.7</c:v>
                </c:pt>
                <c:pt idx="6">
                  <c:v>881.1</c:v>
                </c:pt>
                <c:pt idx="7">
                  <c:v>952</c:v>
                </c:pt>
                <c:pt idx="8">
                  <c:v>1324.9</c:v>
                </c:pt>
                <c:pt idx="9">
                  <c:v>1949.4</c:v>
                </c:pt>
                <c:pt idx="10">
                  <c:v>2356.5</c:v>
                </c:pt>
                <c:pt idx="11">
                  <c:v>2884.7</c:v>
                </c:pt>
                <c:pt idx="12">
                  <c:v>3300.4</c:v>
                </c:pt>
                <c:pt idx="13">
                  <c:v>3677.7</c:v>
                </c:pt>
                <c:pt idx="14">
                  <c:v>3909.9</c:v>
                </c:pt>
                <c:pt idx="15">
                  <c:v>4821.2</c:v>
                </c:pt>
              </c:numCache>
            </c:numRef>
          </c:xVal>
          <c:yVal>
            <c:numRef>
              <c:f>Fault_S2!$AC$43:$AC$58</c:f>
              <c:numCache>
                <c:formatCode>General</c:formatCode>
                <c:ptCount val="16"/>
                <c:pt idx="0">
                  <c:v>0</c:v>
                </c:pt>
                <c:pt idx="1">
                  <c:v>31.6</c:v>
                </c:pt>
                <c:pt idx="2">
                  <c:v>108.3</c:v>
                </c:pt>
                <c:pt idx="3">
                  <c:v>110.1</c:v>
                </c:pt>
                <c:pt idx="4">
                  <c:v>443.8</c:v>
                </c:pt>
                <c:pt idx="5">
                  <c:v>478.4</c:v>
                </c:pt>
                <c:pt idx="6">
                  <c:v>786.59999999999991</c:v>
                </c:pt>
                <c:pt idx="7">
                  <c:v>778.3</c:v>
                </c:pt>
                <c:pt idx="8">
                  <c:v>533.9</c:v>
                </c:pt>
                <c:pt idx="9">
                  <c:v>530.5</c:v>
                </c:pt>
                <c:pt idx="10">
                  <c:v>610.1</c:v>
                </c:pt>
                <c:pt idx="11">
                  <c:v>483.3</c:v>
                </c:pt>
                <c:pt idx="12">
                  <c:v>573.5</c:v>
                </c:pt>
                <c:pt idx="13">
                  <c:v>648.20000000000005</c:v>
                </c:pt>
                <c:pt idx="14">
                  <c:v>678.6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2-4440-9CE6-A83CA8DD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16856"/>
        <c:axId val="427811936"/>
      </c:scatterChart>
      <c:valAx>
        <c:axId val="42781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11936"/>
        <c:crosses val="autoZero"/>
        <c:crossBetween val="midCat"/>
      </c:valAx>
      <c:valAx>
        <c:axId val="4278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1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Displacement Fault</a:t>
            </a:r>
            <a:r>
              <a:rPr lang="en-GB" baseline="0"/>
              <a:t> P</a:t>
            </a:r>
            <a:r>
              <a:rPr lang="en-GB"/>
              <a:t>rofiles</a:t>
            </a:r>
          </a:p>
        </c:rich>
      </c:tx>
      <c:layout>
        <c:manualLayout>
          <c:xMode val="edge"/>
          <c:yMode val="edge"/>
          <c:x val="0.40039956052503611"/>
          <c:y val="2.362958021235576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0"/>
                </a:srgbClr>
              </a:solidFill>
              <a:ln w="9525">
                <a:solidFill>
                  <a:schemeClr val="bg1">
                    <a:alpha val="0"/>
                  </a:schemeClr>
                </a:solidFill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047-472E-A15D-B3E604A105F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047-472E-A15D-B3E604A105F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F047-472E-A15D-B3E604A105F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F047-472E-A15D-B3E604A105FC}"/>
              </c:ext>
            </c:extLst>
          </c:dPt>
          <c:xVal>
            <c:numRef>
              <c:f>Fault_S2!$BU$3:$BU$4</c:f>
              <c:numCache>
                <c:formatCode>General</c:formatCode>
                <c:ptCount val="2"/>
                <c:pt idx="0">
                  <c:v>86.6</c:v>
                </c:pt>
                <c:pt idx="1">
                  <c:v>465</c:v>
                </c:pt>
              </c:numCache>
            </c:numRef>
          </c:xVal>
          <c:yVal>
            <c:numRef>
              <c:f>Fault_S2!$BV$3:$BV$4</c:f>
              <c:numCache>
                <c:formatCode>General</c:formatCode>
                <c:ptCount val="2"/>
                <c:pt idx="0">
                  <c:v>77.8</c:v>
                </c:pt>
                <c:pt idx="1">
                  <c:v>85.7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47-472E-A15D-B3E604A10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15880"/>
        <c:axId val="515409320"/>
      </c:scatterChart>
      <c:valAx>
        <c:axId val="515415880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Distance (m) </a:t>
                </a:r>
              </a:p>
            </c:rich>
          </c:tx>
          <c:layout>
            <c:manualLayout>
              <c:xMode val="edge"/>
              <c:yMode val="edge"/>
              <c:x val="0.50764490679536389"/>
              <c:y val="0.95270066460184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15409320"/>
        <c:crosses val="autoZero"/>
        <c:crossBetween val="midCat"/>
      </c:valAx>
      <c:valAx>
        <c:axId val="51540932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15415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lang="en-GB" sz="1200" b="1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Fault_S2!$DH$2:$DH$14</c:f>
              <c:numCache>
                <c:formatCode>General</c:formatCode>
                <c:ptCount val="13"/>
                <c:pt idx="0">
                  <c:v>0</c:v>
                </c:pt>
                <c:pt idx="1">
                  <c:v>55</c:v>
                </c:pt>
                <c:pt idx="2">
                  <c:v>196.8</c:v>
                </c:pt>
                <c:pt idx="3">
                  <c:v>421.4</c:v>
                </c:pt>
                <c:pt idx="4">
                  <c:v>519</c:v>
                </c:pt>
                <c:pt idx="5">
                  <c:v>632.79999999999995</c:v>
                </c:pt>
                <c:pt idx="6">
                  <c:v>985.4</c:v>
                </c:pt>
                <c:pt idx="7">
                  <c:v>1125</c:v>
                </c:pt>
                <c:pt idx="8">
                  <c:v>1201.2</c:v>
                </c:pt>
                <c:pt idx="9">
                  <c:v>1598.3</c:v>
                </c:pt>
                <c:pt idx="10">
                  <c:v>1735.4</c:v>
                </c:pt>
                <c:pt idx="11">
                  <c:v>1951.9</c:v>
                </c:pt>
                <c:pt idx="12">
                  <c:v>2033.9</c:v>
                </c:pt>
              </c:numCache>
            </c:numRef>
          </c:xVal>
          <c:yVal>
            <c:numRef>
              <c:f>Fault_S2!$DI$2:$DI$14</c:f>
              <c:numCache>
                <c:formatCode>General</c:formatCode>
                <c:ptCount val="13"/>
                <c:pt idx="0">
                  <c:v>0</c:v>
                </c:pt>
                <c:pt idx="1">
                  <c:v>7.3</c:v>
                </c:pt>
                <c:pt idx="2">
                  <c:v>16.7</c:v>
                </c:pt>
                <c:pt idx="3">
                  <c:v>89.1</c:v>
                </c:pt>
                <c:pt idx="4">
                  <c:v>205.5</c:v>
                </c:pt>
                <c:pt idx="5">
                  <c:v>193.9</c:v>
                </c:pt>
                <c:pt idx="6">
                  <c:v>228.9</c:v>
                </c:pt>
                <c:pt idx="7">
                  <c:v>240.7</c:v>
                </c:pt>
                <c:pt idx="8">
                  <c:v>325.89999999999998</c:v>
                </c:pt>
                <c:pt idx="9">
                  <c:v>122</c:v>
                </c:pt>
                <c:pt idx="10">
                  <c:v>81.3</c:v>
                </c:pt>
                <c:pt idx="11">
                  <c:v>18.100000000000001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4-4F8B-93B1-8B2FBFF8C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08248"/>
        <c:axId val="716807920"/>
      </c:scatterChart>
      <c:valAx>
        <c:axId val="71680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07920"/>
        <c:crosses val="autoZero"/>
        <c:crossBetween val="midCat"/>
      </c:valAx>
      <c:valAx>
        <c:axId val="7168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0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Displacement profile fault 9_16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2465345581802274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GB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alpha val="94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0C-44D5-8188-B76EF100E689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4F0-41C6-99E3-4F64FB56EA0A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4F0-41C6-99E3-4F64FB56EA0A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0C-44D5-8188-B76EF100E689}"/>
              </c:ext>
            </c:extLst>
          </c:dPt>
          <c:xVal>
            <c:numRef>
              <c:f>Fault_S2!$DK$2:$DK$7</c:f>
              <c:numCache>
                <c:formatCode>General</c:formatCode>
                <c:ptCount val="6"/>
                <c:pt idx="0">
                  <c:v>0</c:v>
                </c:pt>
                <c:pt idx="1">
                  <c:v>101.1</c:v>
                </c:pt>
                <c:pt idx="2">
                  <c:v>271.60000000000002</c:v>
                </c:pt>
                <c:pt idx="3">
                  <c:v>412.7</c:v>
                </c:pt>
                <c:pt idx="4">
                  <c:v>473.9</c:v>
                </c:pt>
                <c:pt idx="5">
                  <c:v>559.29999999999995</c:v>
                </c:pt>
              </c:numCache>
            </c:numRef>
          </c:xVal>
          <c:yVal>
            <c:numRef>
              <c:f>Fault_S2!$DL$2:$DL$7</c:f>
              <c:numCache>
                <c:formatCode>General</c:formatCode>
                <c:ptCount val="6"/>
                <c:pt idx="0">
                  <c:v>0</c:v>
                </c:pt>
                <c:pt idx="1">
                  <c:v>38</c:v>
                </c:pt>
                <c:pt idx="2">
                  <c:v>37.4</c:v>
                </c:pt>
                <c:pt idx="3">
                  <c:v>35</c:v>
                </c:pt>
                <c:pt idx="4">
                  <c:v>32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0-41C6-99E3-4F64FB56E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13824"/>
        <c:axId val="716812512"/>
      </c:scatterChart>
      <c:valAx>
        <c:axId val="7168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Distance Vertically along fault trace (m)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9660045633294974"/>
              <c:y val="0.86736111111111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12512"/>
        <c:crosses val="autoZero"/>
        <c:crossBetween val="midCat"/>
      </c:valAx>
      <c:valAx>
        <c:axId val="7168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Displacement (m)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Fault_s8!$AI$2:$AI$12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Fault_s8!$AK$2:$AK$12</c:f>
              <c:numCache>
                <c:formatCode>General</c:formatCode>
                <c:ptCount val="11"/>
                <c:pt idx="0">
                  <c:v>0</c:v>
                </c:pt>
                <c:pt idx="1">
                  <c:v>20.100000000000001</c:v>
                </c:pt>
                <c:pt idx="2">
                  <c:v>25.8</c:v>
                </c:pt>
                <c:pt idx="3">
                  <c:v>76.599999999999994</c:v>
                </c:pt>
                <c:pt idx="4">
                  <c:v>9.4</c:v>
                </c:pt>
                <c:pt idx="5">
                  <c:v>125.4</c:v>
                </c:pt>
                <c:pt idx="6">
                  <c:v>240.6</c:v>
                </c:pt>
                <c:pt idx="7">
                  <c:v>212.1</c:v>
                </c:pt>
                <c:pt idx="8">
                  <c:v>78.900000000000006</c:v>
                </c:pt>
                <c:pt idx="9">
                  <c:v>122.3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8-4037-9A5D-A0B314FB5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15440"/>
        <c:axId val="419494776"/>
      </c:scatterChart>
      <c:valAx>
        <c:axId val="4195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94776"/>
        <c:crosses val="autoZero"/>
        <c:crossBetween val="midCat"/>
      </c:valAx>
      <c:valAx>
        <c:axId val="41949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1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Displacement profile fault6_12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2484166666666666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578-48EF-A48E-B4E234256A5B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rgbClr val="00FF00"/>
                </a:solidFill>
                <a:ln w="9525">
                  <a:solidFill>
                    <a:srgbClr val="00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578-48EF-A48E-B4E234256A5B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578-48EF-A48E-B4E234256A5B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578-48EF-A48E-B4E234256A5B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578-48EF-A48E-B4E234256A5B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578-48EF-A48E-B4E234256A5B}"/>
              </c:ext>
            </c:extLst>
          </c:dPt>
          <c:xVal>
            <c:numRef>
              <c:f>Fault_S2!$DN$2:$DN$7</c:f>
              <c:numCache>
                <c:formatCode>General</c:formatCode>
                <c:ptCount val="6"/>
                <c:pt idx="0">
                  <c:v>0</c:v>
                </c:pt>
                <c:pt idx="1">
                  <c:v>37.799999999999997</c:v>
                </c:pt>
                <c:pt idx="2">
                  <c:v>164.4</c:v>
                </c:pt>
                <c:pt idx="3">
                  <c:v>411</c:v>
                </c:pt>
                <c:pt idx="4">
                  <c:v>615.5</c:v>
                </c:pt>
                <c:pt idx="5">
                  <c:v>727.1</c:v>
                </c:pt>
              </c:numCache>
            </c:numRef>
          </c:xVal>
          <c:yVal>
            <c:numRef>
              <c:f>Fault_S2!$DO$2:$DO$7</c:f>
              <c:numCache>
                <c:formatCode>General</c:formatCode>
                <c:ptCount val="6"/>
                <c:pt idx="0">
                  <c:v>0</c:v>
                </c:pt>
                <c:pt idx="1">
                  <c:v>23.5</c:v>
                </c:pt>
                <c:pt idx="2">
                  <c:v>38.299999999999997</c:v>
                </c:pt>
                <c:pt idx="3">
                  <c:v>45</c:v>
                </c:pt>
                <c:pt idx="4">
                  <c:v>25.8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8-48EF-A48E-B4E234256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14608"/>
        <c:axId val="692812968"/>
      </c:scatterChart>
      <c:valAx>
        <c:axId val="69281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Distance Vertically along fault trace (m) 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12968"/>
        <c:crosses val="autoZero"/>
        <c:crossBetween val="midCat"/>
      </c:valAx>
      <c:valAx>
        <c:axId val="69281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Displacement (m)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1460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Displacement profile fault6_13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3123055555555555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7FD-43B1-80D8-F10B0B27F29C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rgbClr val="00FF00"/>
                </a:solidFill>
                <a:ln w="9525">
                  <a:solidFill>
                    <a:srgbClr val="00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7FD-43B1-80D8-F10B0B27F29C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rgbClr val="00FF00"/>
                </a:solidFill>
                <a:ln w="9525">
                  <a:solidFill>
                    <a:srgbClr val="00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7FD-43B1-80D8-F10B0B27F29C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7FD-43B1-80D8-F10B0B27F29C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7FD-43B1-80D8-F10B0B27F29C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7FD-43B1-80D8-F10B0B27F29C}"/>
              </c:ext>
            </c:extLst>
          </c:dPt>
          <c:xVal>
            <c:numRef>
              <c:f>Fault_S2!$DQ$2:$DQ$7</c:f>
              <c:numCache>
                <c:formatCode>General</c:formatCode>
                <c:ptCount val="6"/>
                <c:pt idx="0">
                  <c:v>0</c:v>
                </c:pt>
                <c:pt idx="1">
                  <c:v>107.7</c:v>
                </c:pt>
                <c:pt idx="2">
                  <c:v>200.6</c:v>
                </c:pt>
                <c:pt idx="3">
                  <c:v>352.7</c:v>
                </c:pt>
                <c:pt idx="4">
                  <c:v>565.5</c:v>
                </c:pt>
                <c:pt idx="5">
                  <c:v>630.6</c:v>
                </c:pt>
              </c:numCache>
            </c:numRef>
          </c:xVal>
          <c:yVal>
            <c:numRef>
              <c:f>Fault_S2!$DR$2:$DR$7</c:f>
              <c:numCache>
                <c:formatCode>General</c:formatCode>
                <c:ptCount val="6"/>
                <c:pt idx="0">
                  <c:v>0</c:v>
                </c:pt>
                <c:pt idx="1">
                  <c:v>15.2</c:v>
                </c:pt>
                <c:pt idx="2">
                  <c:v>39.6</c:v>
                </c:pt>
                <c:pt idx="3">
                  <c:v>46.4</c:v>
                </c:pt>
                <c:pt idx="4">
                  <c:v>18.2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D-43B1-80D8-F10B0B27F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31696"/>
        <c:axId val="733428088"/>
      </c:scatterChart>
      <c:valAx>
        <c:axId val="7334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Distance Vertically along fault trace (m) 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28088"/>
        <c:crosses val="autoZero"/>
        <c:crossBetween val="midCat"/>
      </c:valAx>
      <c:valAx>
        <c:axId val="7334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Displacement (m)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3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Displacement profile fault7_73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5E9-4AC1-9ECA-171098690788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5E9-4AC1-9ECA-171098690788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5E9-4AC1-9ECA-171098690788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5E9-4AC1-9ECA-171098690788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5E9-4AC1-9ECA-171098690788}"/>
              </c:ext>
            </c:extLst>
          </c:dPt>
          <c:xVal>
            <c:numRef>
              <c:f>Fault_S2!$DT$2:$DT$6</c:f>
              <c:numCache>
                <c:formatCode>General</c:formatCode>
                <c:ptCount val="5"/>
                <c:pt idx="0">
                  <c:v>0</c:v>
                </c:pt>
                <c:pt idx="1">
                  <c:v>18.600000000000001</c:v>
                </c:pt>
                <c:pt idx="2">
                  <c:v>97.2</c:v>
                </c:pt>
                <c:pt idx="3">
                  <c:v>343.9</c:v>
                </c:pt>
                <c:pt idx="4">
                  <c:v>455.6</c:v>
                </c:pt>
              </c:numCache>
            </c:numRef>
          </c:xVal>
          <c:yVal>
            <c:numRef>
              <c:f>Fault_S2!$DU$2:$DU$6</c:f>
              <c:numCache>
                <c:formatCode>General</c:formatCode>
                <c:ptCount val="5"/>
                <c:pt idx="0">
                  <c:v>0</c:v>
                </c:pt>
                <c:pt idx="1">
                  <c:v>33.9</c:v>
                </c:pt>
                <c:pt idx="2">
                  <c:v>30.4</c:v>
                </c:pt>
                <c:pt idx="3">
                  <c:v>21.2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9-4AC1-9ECA-171098690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33960"/>
        <c:axId val="692840520"/>
      </c:scatterChart>
      <c:valAx>
        <c:axId val="69283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Distance Vertically along fault trace (m) 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40520"/>
        <c:crosses val="autoZero"/>
        <c:crossBetween val="midCat"/>
      </c:valAx>
      <c:valAx>
        <c:axId val="69284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Displacement (m)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396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Displacement profile fault6_45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61F-4D16-BA49-528F71A7BFA7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rgbClr val="00FF00"/>
                </a:solidFill>
                <a:ln w="9525">
                  <a:solidFill>
                    <a:srgbClr val="00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61F-4D16-BA49-528F71A7BFA7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rgbClr val="00FF00"/>
                </a:solidFill>
                <a:ln w="9525">
                  <a:solidFill>
                    <a:srgbClr val="00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61F-4D16-BA49-528F71A7BFA7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61F-4D16-BA49-528F71A7BFA7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61F-4D16-BA49-528F71A7BFA7}"/>
              </c:ext>
            </c:extLst>
          </c:dPt>
          <c:xVal>
            <c:numRef>
              <c:f>Fault_S2!$DW$2:$DW$6</c:f>
              <c:numCache>
                <c:formatCode>General</c:formatCode>
                <c:ptCount val="5"/>
                <c:pt idx="0">
                  <c:v>0</c:v>
                </c:pt>
                <c:pt idx="1">
                  <c:v>280.60000000000002</c:v>
                </c:pt>
                <c:pt idx="2">
                  <c:v>373.2</c:v>
                </c:pt>
                <c:pt idx="3">
                  <c:v>437.8</c:v>
                </c:pt>
                <c:pt idx="4">
                  <c:v>509.3</c:v>
                </c:pt>
              </c:numCache>
            </c:numRef>
          </c:xVal>
          <c:yVal>
            <c:numRef>
              <c:f>Fault_S2!$DX$2:$DX$6</c:f>
              <c:numCache>
                <c:formatCode>General</c:formatCode>
                <c:ptCount val="5"/>
                <c:pt idx="0">
                  <c:v>0</c:v>
                </c:pt>
                <c:pt idx="1">
                  <c:v>62.1</c:v>
                </c:pt>
                <c:pt idx="2">
                  <c:v>48.4</c:v>
                </c:pt>
                <c:pt idx="3">
                  <c:v>16.3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F-4D16-BA49-528F71A7B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23384"/>
        <c:axId val="536518792"/>
      </c:scatterChart>
      <c:valAx>
        <c:axId val="53652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Distance Vertically along fault trace (m) 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18792"/>
        <c:crosses val="autoZero"/>
        <c:crossBetween val="midCat"/>
      </c:valAx>
      <c:valAx>
        <c:axId val="53651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Displacement (m)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2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112_12</a:t>
            </a:r>
          </a:p>
          <a:p>
            <a:pPr algn="ctr" rtl="0"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B63-4CB1-982D-053111A02B2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B63-4CB1-982D-053111A02B25}"/>
              </c:ext>
            </c:extLst>
          </c:dPt>
          <c:xVal>
            <c:numRef>
              <c:f>Fault_S2!$CZ$2:$CZ$6</c:f>
              <c:numCache>
                <c:formatCode>General</c:formatCode>
                <c:ptCount val="5"/>
                <c:pt idx="0">
                  <c:v>0</c:v>
                </c:pt>
                <c:pt idx="1">
                  <c:v>55.7</c:v>
                </c:pt>
                <c:pt idx="2">
                  <c:v>219.5</c:v>
                </c:pt>
                <c:pt idx="3">
                  <c:v>375.9</c:v>
                </c:pt>
                <c:pt idx="4">
                  <c:v>428</c:v>
                </c:pt>
              </c:numCache>
            </c:numRef>
          </c:xVal>
          <c:yVal>
            <c:numRef>
              <c:f>Fault_S2!$DA$2:$DA$6</c:f>
              <c:numCache>
                <c:formatCode>General</c:formatCode>
                <c:ptCount val="5"/>
                <c:pt idx="0">
                  <c:v>0</c:v>
                </c:pt>
                <c:pt idx="1">
                  <c:v>114.5</c:v>
                </c:pt>
                <c:pt idx="2">
                  <c:v>66.7</c:v>
                </c:pt>
                <c:pt idx="3">
                  <c:v>16.600000000000001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3-4CB1-982D-053111A02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84384"/>
        <c:axId val="520982088"/>
      </c:scatterChart>
      <c:valAx>
        <c:axId val="52098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82088"/>
        <c:crosses val="autoZero"/>
        <c:crossBetween val="midCat"/>
        <c:majorUnit val="200"/>
      </c:valAx>
      <c:valAx>
        <c:axId val="52098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84384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2_7</a:t>
            </a:r>
          </a:p>
        </c:rich>
      </c:tx>
      <c:layout>
        <c:manualLayout>
          <c:xMode val="edge"/>
          <c:yMode val="edge"/>
          <c:x val="0.307595447168687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079-4070-982E-0A0F2B693390}"/>
              </c:ext>
            </c:extLst>
          </c:dPt>
          <c:dPt>
            <c:idx val="7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079-4070-982E-0A0F2B693390}"/>
              </c:ext>
            </c:extLst>
          </c:dPt>
          <c:xVal>
            <c:numRef>
              <c:f>Fault_S2!$U$39:$U$46</c:f>
              <c:numCache>
                <c:formatCode>General</c:formatCode>
                <c:ptCount val="8"/>
                <c:pt idx="0">
                  <c:v>0</c:v>
                </c:pt>
                <c:pt idx="1">
                  <c:v>49.1</c:v>
                </c:pt>
                <c:pt idx="2">
                  <c:v>175.8</c:v>
                </c:pt>
                <c:pt idx="3">
                  <c:v>284.7</c:v>
                </c:pt>
                <c:pt idx="4">
                  <c:v>613.1</c:v>
                </c:pt>
                <c:pt idx="5">
                  <c:v>778.6</c:v>
                </c:pt>
                <c:pt idx="6">
                  <c:v>863.2</c:v>
                </c:pt>
                <c:pt idx="7">
                  <c:v>1239.9000000000001</c:v>
                </c:pt>
              </c:numCache>
            </c:numRef>
          </c:xVal>
          <c:yVal>
            <c:numRef>
              <c:f>Fault_S2!$V$39:$V$46</c:f>
              <c:numCache>
                <c:formatCode>General</c:formatCode>
                <c:ptCount val="8"/>
                <c:pt idx="0">
                  <c:v>0</c:v>
                </c:pt>
                <c:pt idx="1">
                  <c:v>52.1</c:v>
                </c:pt>
                <c:pt idx="2">
                  <c:v>50</c:v>
                </c:pt>
                <c:pt idx="3">
                  <c:v>92.9</c:v>
                </c:pt>
                <c:pt idx="4">
                  <c:v>58.3</c:v>
                </c:pt>
                <c:pt idx="5">
                  <c:v>23.5</c:v>
                </c:pt>
                <c:pt idx="6">
                  <c:v>21.6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9-4070-982E-0A0F2B693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71704"/>
        <c:axId val="271474000"/>
      </c:scatterChart>
      <c:valAx>
        <c:axId val="27147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4000"/>
        <c:crosses val="autoZero"/>
        <c:crossBetween val="midCat"/>
      </c:valAx>
      <c:valAx>
        <c:axId val="2714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1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model 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7A7-4906-AB41-E774ED93F468}"/>
              </c:ext>
            </c:extLst>
          </c:dPt>
          <c:dPt>
            <c:idx val="2"/>
            <c:marker>
              <c:symbol val="circle"/>
              <c:size val="9"/>
              <c:spPr>
                <a:solidFill>
                  <a:srgbClr val="FF3300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7A7-4906-AB41-E774ED93F468}"/>
              </c:ext>
            </c:extLst>
          </c:dPt>
          <c:dPt>
            <c:idx val="5"/>
            <c:marker>
              <c:symbol val="circle"/>
              <c:size val="9"/>
              <c:spPr>
                <a:solidFill>
                  <a:srgbClr val="FF3300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7A7-4906-AB41-E774ED93F468}"/>
              </c:ext>
            </c:extLst>
          </c:dPt>
          <c:dPt>
            <c:idx val="6"/>
            <c:marker>
              <c:symbol val="circle"/>
              <c:size val="9"/>
              <c:spPr>
                <a:solidFill>
                  <a:srgbClr val="FF3300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7A7-4906-AB41-E774ED93F468}"/>
              </c:ext>
            </c:extLst>
          </c:dPt>
          <c:dPt>
            <c:idx val="8"/>
            <c:marker>
              <c:symbol val="circle"/>
              <c:size val="9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7A7-4906-AB41-E774ED93F468}"/>
              </c:ext>
            </c:extLst>
          </c:dPt>
          <c:xVal>
            <c:numRef>
              <c:f>Fault_S2!$K$53:$K$60</c:f>
              <c:numCache>
                <c:formatCode>General</c:formatCode>
                <c:ptCount val="8"/>
                <c:pt idx="0">
                  <c:v>0</c:v>
                </c:pt>
                <c:pt idx="1">
                  <c:v>147</c:v>
                </c:pt>
                <c:pt idx="2">
                  <c:v>227</c:v>
                </c:pt>
                <c:pt idx="3">
                  <c:v>288.60000000000002</c:v>
                </c:pt>
                <c:pt idx="4">
                  <c:v>384.6</c:v>
                </c:pt>
                <c:pt idx="5">
                  <c:v>439.2</c:v>
                </c:pt>
                <c:pt idx="6">
                  <c:v>504.2</c:v>
                </c:pt>
                <c:pt idx="7">
                  <c:v>820.9</c:v>
                </c:pt>
              </c:numCache>
            </c:numRef>
          </c:xVal>
          <c:yVal>
            <c:numRef>
              <c:f>Fault_S2!$L$53:$L$60</c:f>
              <c:numCache>
                <c:formatCode>General</c:formatCode>
                <c:ptCount val="8"/>
                <c:pt idx="0">
                  <c:v>0</c:v>
                </c:pt>
                <c:pt idx="1">
                  <c:v>18.2</c:v>
                </c:pt>
                <c:pt idx="2">
                  <c:v>41.8</c:v>
                </c:pt>
                <c:pt idx="3">
                  <c:v>37.5</c:v>
                </c:pt>
                <c:pt idx="4">
                  <c:v>33.299999999999997</c:v>
                </c:pt>
                <c:pt idx="5">
                  <c:v>52.3</c:v>
                </c:pt>
                <c:pt idx="6">
                  <c:v>69.2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A7-4906-AB41-E774ED93F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63448"/>
        <c:axId val="570463776"/>
      </c:scatterChart>
      <c:valAx>
        <c:axId val="57046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3776"/>
        <c:crosses val="autoZero"/>
        <c:crossBetween val="midCat"/>
        <c:majorUnit val="100"/>
      </c:valAx>
      <c:valAx>
        <c:axId val="5704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6649325440125574E-2"/>
              <c:y val="0.2743671624380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model 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66FF33"/>
              </a:solidFill>
              <a:ln w="9525">
                <a:solidFill>
                  <a:srgbClr val="FF00FF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rgbClr val="66FF3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A75-4441-B344-D8E59B695D52}"/>
              </c:ext>
            </c:extLst>
          </c:dPt>
          <c:dPt>
            <c:idx val="8"/>
            <c:marker>
              <c:symbol val="circle"/>
              <c:size val="9"/>
              <c:spPr>
                <a:solidFill>
                  <a:srgbClr val="66FF3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A75-4441-B344-D8E59B695D52}"/>
              </c:ext>
            </c:extLst>
          </c:dPt>
          <c:xVal>
            <c:numRef>
              <c:f>Fault_S2!$K$87:$K$94</c:f>
              <c:numCache>
                <c:formatCode>General</c:formatCode>
                <c:ptCount val="8"/>
                <c:pt idx="0">
                  <c:v>0</c:v>
                </c:pt>
                <c:pt idx="1">
                  <c:v>147</c:v>
                </c:pt>
                <c:pt idx="2">
                  <c:v>227</c:v>
                </c:pt>
                <c:pt idx="3">
                  <c:v>288.60000000000002</c:v>
                </c:pt>
                <c:pt idx="4">
                  <c:v>384.6</c:v>
                </c:pt>
                <c:pt idx="5">
                  <c:v>439.2</c:v>
                </c:pt>
                <c:pt idx="6">
                  <c:v>504.2</c:v>
                </c:pt>
                <c:pt idx="7">
                  <c:v>820.9</c:v>
                </c:pt>
              </c:numCache>
            </c:numRef>
          </c:xVal>
          <c:yVal>
            <c:numRef>
              <c:f>Fault_S2!$L$87:$L$94</c:f>
              <c:numCache>
                <c:formatCode>General</c:formatCode>
                <c:ptCount val="8"/>
                <c:pt idx="0">
                  <c:v>0</c:v>
                </c:pt>
                <c:pt idx="1">
                  <c:v>18.2</c:v>
                </c:pt>
                <c:pt idx="2">
                  <c:v>30</c:v>
                </c:pt>
                <c:pt idx="3">
                  <c:v>37.5</c:v>
                </c:pt>
                <c:pt idx="4">
                  <c:v>40</c:v>
                </c:pt>
                <c:pt idx="5">
                  <c:v>39</c:v>
                </c:pt>
                <c:pt idx="6">
                  <c:v>35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75-4441-B344-D8E59B695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63448"/>
        <c:axId val="570463776"/>
      </c:scatterChart>
      <c:valAx>
        <c:axId val="57046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3776"/>
        <c:crosses val="autoZero"/>
        <c:crossBetween val="midCat"/>
        <c:majorUnit val="100"/>
      </c:valAx>
      <c:valAx>
        <c:axId val="5704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6649325440125574E-2"/>
              <c:y val="0.2743671624380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26658524444451E-2"/>
          <c:y val="2.1766138849139013E-2"/>
          <c:w val="0.94808385318797161"/>
          <c:h val="0.94131194389863126"/>
        </c:manualLayout>
      </c:layout>
      <c:scatterChart>
        <c:scatterStyle val="lineMarker"/>
        <c:varyColors val="0"/>
        <c:ser>
          <c:idx val="1"/>
          <c:order val="0"/>
          <c:tx>
            <c:v>Fault_4_1</c:v>
          </c:tx>
          <c:spPr>
            <a:ln w="254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338-4399-9A1B-50320D191A52}"/>
              </c:ext>
            </c:extLst>
          </c:dPt>
          <c:xVal>
            <c:numRef>
              <c:f>Lithology_Disp_Dist!$I$2:$I$6</c:f>
              <c:numCache>
                <c:formatCode>General</c:formatCode>
                <c:ptCount val="5"/>
                <c:pt idx="0">
                  <c:v>962.8</c:v>
                </c:pt>
                <c:pt idx="1">
                  <c:v>1050</c:v>
                </c:pt>
                <c:pt idx="2">
                  <c:v>1095</c:v>
                </c:pt>
                <c:pt idx="3">
                  <c:v>1155</c:v>
                </c:pt>
                <c:pt idx="4">
                  <c:v>1200</c:v>
                </c:pt>
              </c:numCache>
            </c:numRef>
          </c:xVal>
          <c:yVal>
            <c:numRef>
              <c:f>Lithology_Disp_Dist!$J$2:$J$6</c:f>
              <c:numCache>
                <c:formatCode>General</c:formatCode>
                <c:ptCount val="5"/>
                <c:pt idx="0">
                  <c:v>0</c:v>
                </c:pt>
                <c:pt idx="1">
                  <c:v>43.5</c:v>
                </c:pt>
                <c:pt idx="2">
                  <c:v>20.100000000000001</c:v>
                </c:pt>
                <c:pt idx="3">
                  <c:v>24.8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38-4399-9A1B-50320D191A52}"/>
            </c:ext>
          </c:extLst>
        </c:ser>
        <c:ser>
          <c:idx val="0"/>
          <c:order val="1"/>
          <c:tx>
            <c:v>Fault_4_8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dPt>
            <c:idx val="0"/>
            <c:marker>
              <c:spPr>
                <a:solidFill>
                  <a:srgbClr val="FFC000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338-4399-9A1B-50320D191A52}"/>
              </c:ext>
            </c:extLst>
          </c:dPt>
          <c:dPt>
            <c:idx val="16"/>
            <c:marker>
              <c:spPr>
                <a:solidFill>
                  <a:srgbClr val="FFC000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338-4399-9A1B-50320D191A52}"/>
              </c:ext>
            </c:extLst>
          </c:dPt>
          <c:xVal>
            <c:numRef>
              <c:f>Lithology_Disp_Dist!$L$2:$L$18</c:f>
              <c:numCache>
                <c:formatCode>General</c:formatCode>
                <c:ptCount val="17"/>
                <c:pt idx="0">
                  <c:v>900</c:v>
                </c:pt>
                <c:pt idx="1">
                  <c:v>950</c:v>
                </c:pt>
                <c:pt idx="2">
                  <c:v>1050</c:v>
                </c:pt>
                <c:pt idx="3">
                  <c:v>1095</c:v>
                </c:pt>
                <c:pt idx="4">
                  <c:v>1155</c:v>
                </c:pt>
                <c:pt idx="5">
                  <c:v>1255</c:v>
                </c:pt>
                <c:pt idx="6">
                  <c:v>1325</c:v>
                </c:pt>
                <c:pt idx="7">
                  <c:v>1455</c:v>
                </c:pt>
                <c:pt idx="8">
                  <c:v>1515</c:v>
                </c:pt>
                <c:pt idx="9">
                  <c:v>1615</c:v>
                </c:pt>
                <c:pt idx="10">
                  <c:v>1845</c:v>
                </c:pt>
                <c:pt idx="11">
                  <c:v>2005</c:v>
                </c:pt>
                <c:pt idx="12">
                  <c:v>2195</c:v>
                </c:pt>
                <c:pt idx="13">
                  <c:v>2370</c:v>
                </c:pt>
                <c:pt idx="14">
                  <c:v>2530</c:v>
                </c:pt>
                <c:pt idx="15">
                  <c:v>2630</c:v>
                </c:pt>
                <c:pt idx="16">
                  <c:v>3000</c:v>
                </c:pt>
              </c:numCache>
            </c:numRef>
          </c:xVal>
          <c:yVal>
            <c:numRef>
              <c:f>Lithology_Disp_Dist!$M$2:$M$18</c:f>
              <c:numCache>
                <c:formatCode>General</c:formatCode>
                <c:ptCount val="17"/>
                <c:pt idx="0">
                  <c:v>0</c:v>
                </c:pt>
                <c:pt idx="1">
                  <c:v>114</c:v>
                </c:pt>
                <c:pt idx="2">
                  <c:v>110.8</c:v>
                </c:pt>
                <c:pt idx="3">
                  <c:v>270</c:v>
                </c:pt>
                <c:pt idx="4">
                  <c:v>376</c:v>
                </c:pt>
                <c:pt idx="5">
                  <c:v>464.6</c:v>
                </c:pt>
                <c:pt idx="6">
                  <c:v>562</c:v>
                </c:pt>
                <c:pt idx="7">
                  <c:v>508.9</c:v>
                </c:pt>
                <c:pt idx="8">
                  <c:v>574.6</c:v>
                </c:pt>
                <c:pt idx="9">
                  <c:v>632.79999999999995</c:v>
                </c:pt>
                <c:pt idx="10">
                  <c:v>985.4</c:v>
                </c:pt>
                <c:pt idx="11">
                  <c:v>842</c:v>
                </c:pt>
                <c:pt idx="12">
                  <c:v>911.9</c:v>
                </c:pt>
                <c:pt idx="13">
                  <c:v>670</c:v>
                </c:pt>
                <c:pt idx="14">
                  <c:v>237.8</c:v>
                </c:pt>
                <c:pt idx="15">
                  <c:v>214.6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38-4399-9A1B-50320D191A52}"/>
            </c:ext>
          </c:extLst>
        </c:ser>
        <c:ser>
          <c:idx val="2"/>
          <c:order val="2"/>
          <c:tx>
            <c:v>Fault_5_8</c:v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338-4399-9A1B-50320D191A52}"/>
              </c:ext>
            </c:extLst>
          </c:dPt>
          <c:dPt>
            <c:idx val="4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338-4399-9A1B-50320D191A52}"/>
              </c:ext>
            </c:extLst>
          </c:dPt>
          <c:dPt>
            <c:idx val="5"/>
            <c:marker>
              <c:spPr>
                <a:solidFill>
                  <a:srgbClr val="FFC000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338-4399-9A1B-50320D191A52}"/>
              </c:ext>
            </c:extLst>
          </c:dPt>
          <c:xVal>
            <c:numRef>
              <c:f>Lithology_Disp_Dist!$O$2:$O$7</c:f>
              <c:numCache>
                <c:formatCode>General</c:formatCode>
                <c:ptCount val="6"/>
                <c:pt idx="0">
                  <c:v>910</c:v>
                </c:pt>
                <c:pt idx="1">
                  <c:v>1050</c:v>
                </c:pt>
                <c:pt idx="2">
                  <c:v>1095</c:v>
                </c:pt>
                <c:pt idx="3">
                  <c:v>1155</c:v>
                </c:pt>
                <c:pt idx="4">
                  <c:v>1255</c:v>
                </c:pt>
                <c:pt idx="5">
                  <c:v>1300</c:v>
                </c:pt>
              </c:numCache>
            </c:numRef>
          </c:xVal>
          <c:yVal>
            <c:numRef>
              <c:f>Lithology_Disp_Dist!$P$2:$P$7</c:f>
              <c:numCache>
                <c:formatCode>General</c:formatCode>
                <c:ptCount val="6"/>
                <c:pt idx="0">
                  <c:v>0</c:v>
                </c:pt>
                <c:pt idx="1">
                  <c:v>64.599999999999994</c:v>
                </c:pt>
                <c:pt idx="2">
                  <c:v>25.8</c:v>
                </c:pt>
                <c:pt idx="3">
                  <c:v>12.6</c:v>
                </c:pt>
                <c:pt idx="4">
                  <c:v>9.1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38-4399-9A1B-50320D191A52}"/>
            </c:ext>
          </c:extLst>
        </c:ser>
        <c:ser>
          <c:idx val="3"/>
          <c:order val="3"/>
          <c:tx>
            <c:v>Fault_9_8</c:v>
          </c:tx>
          <c:spPr>
            <a:ln w="25400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338-4399-9A1B-50320D191A52}"/>
              </c:ext>
            </c:extLst>
          </c:dPt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338-4399-9A1B-50320D191A52}"/>
              </c:ext>
            </c:extLst>
          </c:dPt>
          <c:dPt>
            <c:idx val="2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338-4399-9A1B-50320D191A52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338-4399-9A1B-50320D191A52}"/>
              </c:ext>
            </c:extLst>
          </c:dPt>
          <c:dPt>
            <c:idx val="12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338-4399-9A1B-50320D191A52}"/>
              </c:ext>
            </c:extLst>
          </c:dPt>
          <c:xVal>
            <c:numRef>
              <c:f>Lithology_Disp_Dist!$R$2:$R$14</c:f>
              <c:numCache>
                <c:formatCode>General</c:formatCode>
                <c:ptCount val="13"/>
                <c:pt idx="0">
                  <c:v>300</c:v>
                </c:pt>
                <c:pt idx="1">
                  <c:v>350</c:v>
                </c:pt>
                <c:pt idx="2">
                  <c:v>450</c:v>
                </c:pt>
                <c:pt idx="3">
                  <c:v>650</c:v>
                </c:pt>
                <c:pt idx="4">
                  <c:v>780</c:v>
                </c:pt>
                <c:pt idx="5">
                  <c:v>870</c:v>
                </c:pt>
                <c:pt idx="6">
                  <c:v>1050</c:v>
                </c:pt>
                <c:pt idx="7">
                  <c:v>1095</c:v>
                </c:pt>
                <c:pt idx="8">
                  <c:v>1155</c:v>
                </c:pt>
                <c:pt idx="9">
                  <c:v>1255</c:v>
                </c:pt>
                <c:pt idx="10">
                  <c:v>1325</c:v>
                </c:pt>
                <c:pt idx="11">
                  <c:v>1455</c:v>
                </c:pt>
                <c:pt idx="12">
                  <c:v>1500</c:v>
                </c:pt>
              </c:numCache>
            </c:numRef>
          </c:xVal>
          <c:yVal>
            <c:numRef>
              <c:f>Lithology_Disp_Dist!$S$2:$S$14</c:f>
              <c:numCache>
                <c:formatCode>General</c:formatCode>
                <c:ptCount val="13"/>
                <c:pt idx="0">
                  <c:v>0</c:v>
                </c:pt>
                <c:pt idx="1">
                  <c:v>7.3</c:v>
                </c:pt>
                <c:pt idx="2">
                  <c:v>16.7</c:v>
                </c:pt>
                <c:pt idx="3">
                  <c:v>89</c:v>
                </c:pt>
                <c:pt idx="4">
                  <c:v>205.5</c:v>
                </c:pt>
                <c:pt idx="5">
                  <c:v>193.9</c:v>
                </c:pt>
                <c:pt idx="6">
                  <c:v>228.6</c:v>
                </c:pt>
                <c:pt idx="7">
                  <c:v>240.6</c:v>
                </c:pt>
                <c:pt idx="8">
                  <c:v>325.89999999999998</c:v>
                </c:pt>
                <c:pt idx="9">
                  <c:v>122.1</c:v>
                </c:pt>
                <c:pt idx="10">
                  <c:v>81.3</c:v>
                </c:pt>
                <c:pt idx="11">
                  <c:v>18.100000000000001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38-4399-9A1B-50320D191A52}"/>
            </c:ext>
          </c:extLst>
        </c:ser>
        <c:ser>
          <c:idx val="4"/>
          <c:order val="4"/>
          <c:tx>
            <c:v>Fault_8_8</c:v>
          </c:tx>
          <c:spPr>
            <a:ln w="25400">
              <a:solidFill>
                <a:srgbClr val="00B050"/>
              </a:solidFill>
            </a:ln>
          </c:spPr>
          <c:marker>
            <c:symbol val="triangl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338-4399-9A1B-50320D191A52}"/>
              </c:ext>
            </c:extLst>
          </c:dPt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2338-4399-9A1B-50320D191A52}"/>
              </c:ext>
            </c:extLst>
          </c:dPt>
          <c:dPt>
            <c:idx val="2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2338-4399-9A1B-50320D191A52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2338-4399-9A1B-50320D191A52}"/>
              </c:ext>
            </c:extLst>
          </c:dPt>
          <c:dPt>
            <c:idx val="1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338-4399-9A1B-50320D191A52}"/>
              </c:ext>
            </c:extLst>
          </c:dPt>
          <c:xVal>
            <c:numRef>
              <c:f>Lithology_Disp_Dist!$U$2:$U$12</c:f>
              <c:numCache>
                <c:formatCode>General</c:formatCode>
                <c:ptCount val="11"/>
                <c:pt idx="0">
                  <c:v>600</c:v>
                </c:pt>
                <c:pt idx="1">
                  <c:v>650</c:v>
                </c:pt>
                <c:pt idx="2">
                  <c:v>780</c:v>
                </c:pt>
                <c:pt idx="3">
                  <c:v>870</c:v>
                </c:pt>
                <c:pt idx="4">
                  <c:v>1050</c:v>
                </c:pt>
                <c:pt idx="5">
                  <c:v>1095</c:v>
                </c:pt>
                <c:pt idx="6">
                  <c:v>1155</c:v>
                </c:pt>
                <c:pt idx="7">
                  <c:v>1255</c:v>
                </c:pt>
                <c:pt idx="8">
                  <c:v>1325</c:v>
                </c:pt>
                <c:pt idx="9">
                  <c:v>1455</c:v>
                </c:pt>
                <c:pt idx="10">
                  <c:v>1480</c:v>
                </c:pt>
              </c:numCache>
            </c:numRef>
          </c:xVal>
          <c:yVal>
            <c:numRef>
              <c:f>Lithology_Disp_Dist!$V$2:$V$12</c:f>
              <c:numCache>
                <c:formatCode>General</c:formatCode>
                <c:ptCount val="11"/>
                <c:pt idx="0">
                  <c:v>0</c:v>
                </c:pt>
                <c:pt idx="1">
                  <c:v>145.19999999999999</c:v>
                </c:pt>
                <c:pt idx="2">
                  <c:v>201.6</c:v>
                </c:pt>
                <c:pt idx="3">
                  <c:v>228.5</c:v>
                </c:pt>
                <c:pt idx="4">
                  <c:v>184.9</c:v>
                </c:pt>
                <c:pt idx="5">
                  <c:v>212.1</c:v>
                </c:pt>
                <c:pt idx="6">
                  <c:v>238</c:v>
                </c:pt>
                <c:pt idx="7">
                  <c:v>239.4</c:v>
                </c:pt>
                <c:pt idx="8">
                  <c:v>164.2</c:v>
                </c:pt>
                <c:pt idx="9">
                  <c:v>22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338-4399-9A1B-50320D191A52}"/>
            </c:ext>
          </c:extLst>
        </c:ser>
        <c:ser>
          <c:idx val="5"/>
          <c:order val="5"/>
          <c:tx>
            <c:v>Fault_12_8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2338-4399-9A1B-50320D191A52}"/>
              </c:ext>
            </c:extLst>
          </c:dPt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2338-4399-9A1B-50320D191A52}"/>
              </c:ext>
            </c:extLst>
          </c:dPt>
          <c:dPt>
            <c:idx val="2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2338-4399-9A1B-50320D191A52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2338-4399-9A1B-50320D191A52}"/>
              </c:ext>
            </c:extLst>
          </c:dPt>
          <c:dPt>
            <c:idx val="4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338-4399-9A1B-50320D191A52}"/>
              </c:ext>
            </c:extLst>
          </c:dPt>
          <c:dPt>
            <c:idx val="11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2338-4399-9A1B-50320D191A52}"/>
              </c:ext>
            </c:extLst>
          </c:dPt>
          <c:xVal>
            <c:numRef>
              <c:f>Lithology_Disp_Dist!$X$2:$X$13</c:f>
              <c:numCache>
                <c:formatCode>General</c:formatCode>
                <c:ptCount val="12"/>
                <c:pt idx="0">
                  <c:v>310</c:v>
                </c:pt>
                <c:pt idx="1">
                  <c:v>350</c:v>
                </c:pt>
                <c:pt idx="2">
                  <c:v>450</c:v>
                </c:pt>
                <c:pt idx="3">
                  <c:v>650</c:v>
                </c:pt>
                <c:pt idx="4">
                  <c:v>780</c:v>
                </c:pt>
                <c:pt idx="5">
                  <c:v>870</c:v>
                </c:pt>
                <c:pt idx="6">
                  <c:v>1050</c:v>
                </c:pt>
                <c:pt idx="7">
                  <c:v>1095</c:v>
                </c:pt>
                <c:pt idx="8">
                  <c:v>1155</c:v>
                </c:pt>
                <c:pt idx="9">
                  <c:v>1255</c:v>
                </c:pt>
                <c:pt idx="10">
                  <c:v>1325</c:v>
                </c:pt>
                <c:pt idx="11">
                  <c:v>1380</c:v>
                </c:pt>
              </c:numCache>
            </c:numRef>
          </c:xVal>
          <c:yVal>
            <c:numRef>
              <c:f>Lithology_Disp_Dist!$Y$2:$Y$13</c:f>
              <c:numCache>
                <c:formatCode>General</c:formatCode>
                <c:ptCount val="12"/>
                <c:pt idx="0">
                  <c:v>0</c:v>
                </c:pt>
                <c:pt idx="1">
                  <c:v>23.1</c:v>
                </c:pt>
                <c:pt idx="2">
                  <c:v>38</c:v>
                </c:pt>
                <c:pt idx="3">
                  <c:v>86.6</c:v>
                </c:pt>
                <c:pt idx="4">
                  <c:v>80.3</c:v>
                </c:pt>
                <c:pt idx="5">
                  <c:v>81.5</c:v>
                </c:pt>
                <c:pt idx="6">
                  <c:v>97.7</c:v>
                </c:pt>
                <c:pt idx="7">
                  <c:v>122.3</c:v>
                </c:pt>
                <c:pt idx="8">
                  <c:v>148.1</c:v>
                </c:pt>
                <c:pt idx="9">
                  <c:v>134.80000000000001</c:v>
                </c:pt>
                <c:pt idx="10">
                  <c:v>97.5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338-4399-9A1B-50320D191A52}"/>
            </c:ext>
          </c:extLst>
        </c:ser>
        <c:ser>
          <c:idx val="6"/>
          <c:order val="6"/>
          <c:tx>
            <c:v>Fault_11_8</c:v>
          </c:tx>
          <c:spPr>
            <a:ln w="25400">
              <a:solidFill>
                <a:schemeClr val="accent1">
                  <a:lumMod val="50000"/>
                </a:schemeClr>
              </a:solidFill>
            </a:ln>
          </c:spPr>
          <c:marker>
            <c:symbol val="diamond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2338-4399-9A1B-50320D191A52}"/>
              </c:ext>
            </c:extLst>
          </c:dPt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2338-4399-9A1B-50320D191A52}"/>
              </c:ext>
            </c:extLst>
          </c:dPt>
          <c:dPt>
            <c:idx val="2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2338-4399-9A1B-50320D191A52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2338-4399-9A1B-50320D191A52}"/>
              </c:ext>
            </c:extLst>
          </c:dPt>
          <c:dPt>
            <c:idx val="9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2338-4399-9A1B-50320D191A52}"/>
              </c:ext>
            </c:extLst>
          </c:dPt>
          <c:xVal>
            <c:numRef>
              <c:f>Lithology_Disp_Dist!$AA$2:$AA$11</c:f>
              <c:numCache>
                <c:formatCode>General</c:formatCode>
                <c:ptCount val="10"/>
                <c:pt idx="0">
                  <c:v>405</c:v>
                </c:pt>
                <c:pt idx="1">
                  <c:v>450</c:v>
                </c:pt>
                <c:pt idx="2">
                  <c:v>650</c:v>
                </c:pt>
                <c:pt idx="3">
                  <c:v>780</c:v>
                </c:pt>
                <c:pt idx="4">
                  <c:v>870</c:v>
                </c:pt>
                <c:pt idx="5">
                  <c:v>1050</c:v>
                </c:pt>
                <c:pt idx="6">
                  <c:v>1095</c:v>
                </c:pt>
                <c:pt idx="7">
                  <c:v>1155</c:v>
                </c:pt>
                <c:pt idx="8">
                  <c:v>1255</c:v>
                </c:pt>
                <c:pt idx="9">
                  <c:v>1285</c:v>
                </c:pt>
              </c:numCache>
            </c:numRef>
          </c:xVal>
          <c:yVal>
            <c:numRef>
              <c:f>Lithology_Disp_Dist!$AB$2:$AB$11</c:f>
              <c:numCache>
                <c:formatCode>General</c:formatCode>
                <c:ptCount val="10"/>
                <c:pt idx="0">
                  <c:v>0</c:v>
                </c:pt>
                <c:pt idx="1">
                  <c:v>330.3</c:v>
                </c:pt>
                <c:pt idx="2">
                  <c:v>344.3</c:v>
                </c:pt>
                <c:pt idx="3">
                  <c:v>386.9</c:v>
                </c:pt>
                <c:pt idx="4">
                  <c:v>266.10000000000002</c:v>
                </c:pt>
                <c:pt idx="5">
                  <c:v>196</c:v>
                </c:pt>
                <c:pt idx="6">
                  <c:v>78.900000000000006</c:v>
                </c:pt>
                <c:pt idx="7">
                  <c:v>57.9</c:v>
                </c:pt>
                <c:pt idx="8">
                  <c:v>35.6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338-4399-9A1B-50320D191A52}"/>
            </c:ext>
          </c:extLst>
        </c:ser>
        <c:ser>
          <c:idx val="7"/>
          <c:order val="7"/>
          <c:tx>
            <c:v>Fault_7_8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diamond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2338-4399-9A1B-50320D191A52}"/>
              </c:ext>
            </c:extLst>
          </c:dPt>
          <c:dPt>
            <c:idx val="4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2338-4399-9A1B-50320D191A52}"/>
              </c:ext>
            </c:extLst>
          </c:dPt>
          <c:dPt>
            <c:idx val="5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2338-4399-9A1B-50320D191A52}"/>
              </c:ext>
            </c:extLst>
          </c:dPt>
          <c:dPt>
            <c:idx val="7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2338-4399-9A1B-50320D191A52}"/>
              </c:ext>
            </c:extLst>
          </c:dPt>
          <c:dPt>
            <c:idx val="8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2338-4399-9A1B-50320D191A52}"/>
              </c:ext>
            </c:extLst>
          </c:dPt>
          <c:xVal>
            <c:numRef>
              <c:f>Lithology_Disp_Dist!$AD$2:$AD$10</c:f>
              <c:numCache>
                <c:formatCode>General</c:formatCode>
                <c:ptCount val="9"/>
                <c:pt idx="0">
                  <c:v>503</c:v>
                </c:pt>
                <c:pt idx="1">
                  <c:v>540</c:v>
                </c:pt>
                <c:pt idx="2">
                  <c:v>650</c:v>
                </c:pt>
                <c:pt idx="3">
                  <c:v>780</c:v>
                </c:pt>
                <c:pt idx="4">
                  <c:v>870</c:v>
                </c:pt>
                <c:pt idx="5">
                  <c:v>1050</c:v>
                </c:pt>
                <c:pt idx="6">
                  <c:v>1095</c:v>
                </c:pt>
                <c:pt idx="7">
                  <c:v>1155</c:v>
                </c:pt>
                <c:pt idx="8">
                  <c:v>1203.2</c:v>
                </c:pt>
              </c:numCache>
            </c:numRef>
          </c:xVal>
          <c:yVal>
            <c:numRef>
              <c:f>Lithology_Disp_Dist!$AE$2:$AE$10</c:f>
              <c:numCache>
                <c:formatCode>General</c:formatCode>
                <c:ptCount val="9"/>
                <c:pt idx="0">
                  <c:v>0</c:v>
                </c:pt>
                <c:pt idx="1">
                  <c:v>4.9000000000000004</c:v>
                </c:pt>
                <c:pt idx="2">
                  <c:v>33.9</c:v>
                </c:pt>
                <c:pt idx="3">
                  <c:v>27.6</c:v>
                </c:pt>
                <c:pt idx="4">
                  <c:v>29.3</c:v>
                </c:pt>
                <c:pt idx="5">
                  <c:v>23.7</c:v>
                </c:pt>
                <c:pt idx="6">
                  <c:v>9.4</c:v>
                </c:pt>
                <c:pt idx="7">
                  <c:v>21.5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338-4399-9A1B-50320D191A52}"/>
            </c:ext>
          </c:extLst>
        </c:ser>
        <c:ser>
          <c:idx val="8"/>
          <c:order val="8"/>
          <c:tx>
            <c:v>Fault_6_8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squar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2338-4399-9A1B-50320D191A52}"/>
              </c:ext>
            </c:extLst>
          </c:dPt>
          <c:dPt>
            <c:idx val="8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2338-4399-9A1B-50320D191A52}"/>
              </c:ext>
            </c:extLst>
          </c:dPt>
          <c:xVal>
            <c:numRef>
              <c:f>Lithology_Disp_Dist!$AG$2:$AG$10</c:f>
              <c:numCache>
                <c:formatCode>General</c:formatCode>
                <c:ptCount val="9"/>
                <c:pt idx="0">
                  <c:v>708</c:v>
                </c:pt>
                <c:pt idx="1">
                  <c:v>780</c:v>
                </c:pt>
                <c:pt idx="2">
                  <c:v>870</c:v>
                </c:pt>
                <c:pt idx="3">
                  <c:v>1050</c:v>
                </c:pt>
                <c:pt idx="4">
                  <c:v>1095</c:v>
                </c:pt>
                <c:pt idx="5">
                  <c:v>1155</c:v>
                </c:pt>
                <c:pt idx="6">
                  <c:v>1255</c:v>
                </c:pt>
                <c:pt idx="7">
                  <c:v>1325</c:v>
                </c:pt>
                <c:pt idx="8">
                  <c:v>1385.1</c:v>
                </c:pt>
              </c:numCache>
            </c:numRef>
          </c:xVal>
          <c:yVal>
            <c:numRef>
              <c:f>Lithology_Disp_Dist!$AH$2:$AH$10</c:f>
              <c:numCache>
                <c:formatCode>General</c:formatCode>
                <c:ptCount val="9"/>
                <c:pt idx="0">
                  <c:v>0</c:v>
                </c:pt>
                <c:pt idx="1">
                  <c:v>19.5</c:v>
                </c:pt>
                <c:pt idx="2">
                  <c:v>47.6</c:v>
                </c:pt>
                <c:pt idx="3">
                  <c:v>129.1</c:v>
                </c:pt>
                <c:pt idx="4">
                  <c:v>76.599999999999994</c:v>
                </c:pt>
                <c:pt idx="5">
                  <c:v>37.5</c:v>
                </c:pt>
                <c:pt idx="6">
                  <c:v>26.9</c:v>
                </c:pt>
                <c:pt idx="7">
                  <c:v>27.3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338-4399-9A1B-50320D191A52}"/>
            </c:ext>
          </c:extLst>
        </c:ser>
        <c:ser>
          <c:idx val="9"/>
          <c:order val="9"/>
          <c:tx>
            <c:v>Fault_8_8</c:v>
          </c:tx>
          <c:spPr>
            <a:ln w="25400">
              <a:solidFill>
                <a:schemeClr val="accent6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2338-4399-9A1B-50320D191A52}"/>
              </c:ext>
            </c:extLst>
          </c:dPt>
          <c:dPt>
            <c:idx val="1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2338-4399-9A1B-50320D191A52}"/>
              </c:ext>
            </c:extLst>
          </c:dPt>
          <c:dPt>
            <c:idx val="2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2338-4399-9A1B-50320D191A52}"/>
              </c:ext>
            </c:extLst>
          </c:dPt>
          <c:dPt>
            <c:idx val="3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2338-4399-9A1B-50320D191A52}"/>
              </c:ext>
            </c:extLst>
          </c:dPt>
          <c:dPt>
            <c:idx val="4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2338-4399-9A1B-50320D191A52}"/>
              </c:ext>
            </c:extLst>
          </c:dPt>
          <c:dPt>
            <c:idx val="6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2338-4399-9A1B-50320D191A52}"/>
              </c:ext>
            </c:extLst>
          </c:dPt>
          <c:xVal>
            <c:numRef>
              <c:f>Lithology_Disp_Dist!$AJ$2:$AJ$8</c:f>
              <c:numCache>
                <c:formatCode>General</c:formatCode>
                <c:ptCount val="7"/>
                <c:pt idx="0">
                  <c:v>718</c:v>
                </c:pt>
                <c:pt idx="1">
                  <c:v>780</c:v>
                </c:pt>
                <c:pt idx="2">
                  <c:v>870</c:v>
                </c:pt>
                <c:pt idx="3">
                  <c:v>1050</c:v>
                </c:pt>
                <c:pt idx="4">
                  <c:v>1095</c:v>
                </c:pt>
                <c:pt idx="5">
                  <c:v>1155</c:v>
                </c:pt>
                <c:pt idx="6">
                  <c:v>1187</c:v>
                </c:pt>
              </c:numCache>
            </c:numRef>
          </c:xVal>
          <c:yVal>
            <c:numRef>
              <c:f>Lithology_Disp_Dist!$AK$2:$AK$8</c:f>
              <c:numCache>
                <c:formatCode>General</c:formatCode>
                <c:ptCount val="7"/>
                <c:pt idx="0">
                  <c:v>0</c:v>
                </c:pt>
                <c:pt idx="1">
                  <c:v>332.1</c:v>
                </c:pt>
                <c:pt idx="2">
                  <c:v>450</c:v>
                </c:pt>
                <c:pt idx="3">
                  <c:v>123.5</c:v>
                </c:pt>
                <c:pt idx="4">
                  <c:v>125.4</c:v>
                </c:pt>
                <c:pt idx="5">
                  <c:v>28.4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338-4399-9A1B-50320D191A52}"/>
            </c:ext>
          </c:extLst>
        </c:ser>
        <c:ser>
          <c:idx val="10"/>
          <c:order val="10"/>
          <c:tx>
            <c:v>fault_7_10</c:v>
          </c:tx>
          <c:spPr>
            <a:ln w="25400">
              <a:solidFill>
                <a:srgbClr val="00B0F0"/>
              </a:solidFill>
            </a:ln>
          </c:spPr>
          <c:marker>
            <c:symbol val="triangle"/>
            <c:size val="9"/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spPr>
              <a:ln w="25400"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9-C1C3-4EAB-930A-F2BE40F20464}"/>
              </c:ext>
            </c:extLst>
          </c:dPt>
          <c:dPt>
            <c:idx val="1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C1C3-4EAB-930A-F2BE40F20464}"/>
              </c:ext>
            </c:extLst>
          </c:dPt>
          <c:dPt>
            <c:idx val="2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C1C3-4EAB-930A-F2BE40F20464}"/>
              </c:ext>
            </c:extLst>
          </c:dPt>
          <c:dPt>
            <c:idx val="3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C1C3-4EAB-930A-F2BE40F20464}"/>
              </c:ext>
            </c:extLst>
          </c:dPt>
          <c:dPt>
            <c:idx val="4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C1C3-4EAB-930A-F2BE40F20464}"/>
              </c:ext>
            </c:extLst>
          </c:dPt>
          <c:dPt>
            <c:idx val="5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C1C3-4EAB-930A-F2BE40F20464}"/>
              </c:ext>
            </c:extLst>
          </c:dPt>
          <c:dPt>
            <c:idx val="6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C1C3-4EAB-930A-F2BE40F20464}"/>
              </c:ext>
            </c:extLst>
          </c:dPt>
          <c:dPt>
            <c:idx val="7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C1C3-4EAB-930A-F2BE40F20464}"/>
              </c:ext>
            </c:extLst>
          </c:dPt>
          <c:dPt>
            <c:idx val="8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C1C3-4EAB-930A-F2BE40F20464}"/>
              </c:ext>
            </c:extLst>
          </c:dPt>
          <c:dPt>
            <c:idx val="9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C1C3-4EAB-930A-F2BE40F20464}"/>
              </c:ext>
            </c:extLst>
          </c:dPt>
          <c:dPt>
            <c:idx val="10"/>
            <c:marker>
              <c:spPr>
                <a:solidFill>
                  <a:srgbClr val="FFC000"/>
                </a:solidFill>
                <a:ln>
                  <a:solidFill>
                    <a:schemeClr val="tx1">
                      <a:alpha val="99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C1C3-4EAB-930A-F2BE40F20464}"/>
              </c:ext>
            </c:extLst>
          </c:dPt>
          <c:xVal>
            <c:numRef>
              <c:f>Lithology_Disp_Dist!$AM$2:$AM$12</c:f>
              <c:numCache>
                <c:formatCode>General</c:formatCode>
                <c:ptCount val="11"/>
                <c:pt idx="0">
                  <c:v>698</c:v>
                </c:pt>
                <c:pt idx="1">
                  <c:v>780</c:v>
                </c:pt>
                <c:pt idx="2">
                  <c:v>870</c:v>
                </c:pt>
                <c:pt idx="3">
                  <c:v>1050</c:v>
                </c:pt>
                <c:pt idx="4">
                  <c:v>1095</c:v>
                </c:pt>
                <c:pt idx="5">
                  <c:v>1155</c:v>
                </c:pt>
                <c:pt idx="6">
                  <c:v>1255</c:v>
                </c:pt>
                <c:pt idx="7">
                  <c:v>1325</c:v>
                </c:pt>
                <c:pt idx="8">
                  <c:v>1455</c:v>
                </c:pt>
                <c:pt idx="9">
                  <c:v>1515</c:v>
                </c:pt>
                <c:pt idx="10">
                  <c:v>1650</c:v>
                </c:pt>
              </c:numCache>
            </c:numRef>
          </c:xVal>
          <c:yVal>
            <c:numRef>
              <c:f>Lithology_Disp_Dist!$AN$2:$AN$12</c:f>
              <c:numCache>
                <c:formatCode>General</c:formatCode>
                <c:ptCount val="11"/>
                <c:pt idx="0">
                  <c:v>0</c:v>
                </c:pt>
                <c:pt idx="1">
                  <c:v>108</c:v>
                </c:pt>
                <c:pt idx="2">
                  <c:v>113.6</c:v>
                </c:pt>
                <c:pt idx="3">
                  <c:v>106.2</c:v>
                </c:pt>
                <c:pt idx="4">
                  <c:v>94.2</c:v>
                </c:pt>
                <c:pt idx="5">
                  <c:v>110.2</c:v>
                </c:pt>
                <c:pt idx="6">
                  <c:v>43.7</c:v>
                </c:pt>
                <c:pt idx="7">
                  <c:v>70.7</c:v>
                </c:pt>
                <c:pt idx="8">
                  <c:v>36.1</c:v>
                </c:pt>
                <c:pt idx="9">
                  <c:v>22.6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1C3-4EAB-930A-F2BE40F20464}"/>
            </c:ext>
          </c:extLst>
        </c:ser>
        <c:ser>
          <c:idx val="11"/>
          <c:order val="11"/>
          <c:tx>
            <c:v>Fault_14_7</c:v>
          </c:tx>
          <c:spPr>
            <a:ln w="25400">
              <a:solidFill>
                <a:schemeClr val="accent6">
                  <a:lumMod val="50000"/>
                </a:schemeClr>
              </a:solidFill>
            </a:ln>
          </c:spPr>
          <c:dPt>
            <c:idx val="0"/>
            <c:marker>
              <c:symbol val="triangle"/>
              <c:size val="7"/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E484-4191-BC76-69FB320E2E75}"/>
              </c:ext>
            </c:extLst>
          </c:dPt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E484-4191-BC76-69FB320E2E75}"/>
              </c:ext>
            </c:extLst>
          </c:dPt>
          <c:dPt>
            <c:idx val="2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E484-4191-BC76-69FB320E2E75}"/>
              </c:ext>
            </c:extLst>
          </c:dPt>
          <c:dPt>
            <c:idx val="3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E484-4191-BC76-69FB320E2E75}"/>
              </c:ext>
            </c:extLst>
          </c:dPt>
          <c:dPt>
            <c:idx val="4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E484-4191-BC76-69FB320E2E75}"/>
              </c:ext>
            </c:extLst>
          </c:dPt>
          <c:dPt>
            <c:idx val="5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E484-4191-BC76-69FB320E2E75}"/>
              </c:ext>
            </c:extLst>
          </c:dPt>
          <c:xVal>
            <c:numRef>
              <c:f>Lithology_Disp_Dist!$AP$2:$AP$7</c:f>
              <c:numCache>
                <c:formatCode>General</c:formatCode>
                <c:ptCount val="6"/>
                <c:pt idx="0">
                  <c:v>1020</c:v>
                </c:pt>
                <c:pt idx="1">
                  <c:v>1050</c:v>
                </c:pt>
                <c:pt idx="2">
                  <c:v>1095</c:v>
                </c:pt>
                <c:pt idx="3">
                  <c:v>1155</c:v>
                </c:pt>
                <c:pt idx="4">
                  <c:v>1255</c:v>
                </c:pt>
                <c:pt idx="5">
                  <c:v>1267</c:v>
                </c:pt>
              </c:numCache>
            </c:numRef>
          </c:xVal>
          <c:yVal>
            <c:numRef>
              <c:f>Lithology_Disp_Dist!$AQ$2:$AQ$7</c:f>
              <c:numCache>
                <c:formatCode>General</c:formatCode>
                <c:ptCount val="6"/>
                <c:pt idx="0">
                  <c:v>0</c:v>
                </c:pt>
                <c:pt idx="1">
                  <c:v>30.2</c:v>
                </c:pt>
                <c:pt idx="2">
                  <c:v>9.4</c:v>
                </c:pt>
                <c:pt idx="3">
                  <c:v>7.7</c:v>
                </c:pt>
                <c:pt idx="4">
                  <c:v>12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E484-4191-BC76-69FB320E2E75}"/>
            </c:ext>
          </c:extLst>
        </c:ser>
        <c:ser>
          <c:idx val="12"/>
          <c:order val="12"/>
          <c:tx>
            <c:v>Fault_7_16</c:v>
          </c:tx>
          <c:spPr>
            <a:ln w="25400">
              <a:solidFill>
                <a:schemeClr val="accent3"/>
              </a:solidFill>
            </a:ln>
          </c:spPr>
          <c:marker>
            <c:symbol val="circle"/>
            <c:size val="7"/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E484-4191-BC76-69FB320E2E75}"/>
              </c:ext>
            </c:extLst>
          </c:dPt>
          <c:dPt>
            <c:idx val="1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E484-4191-BC76-69FB320E2E75}"/>
              </c:ext>
            </c:extLst>
          </c:dPt>
          <c:dPt>
            <c:idx val="2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E484-4191-BC76-69FB320E2E75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E484-4191-BC76-69FB320E2E75}"/>
              </c:ext>
            </c:extLst>
          </c:dPt>
          <c:dPt>
            <c:idx val="4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E484-4191-BC76-69FB320E2E75}"/>
              </c:ext>
            </c:extLst>
          </c:dPt>
          <c:dPt>
            <c:idx val="5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E484-4191-BC76-69FB320E2E75}"/>
              </c:ext>
            </c:extLst>
          </c:dPt>
          <c:dPt>
            <c:idx val="6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E484-4191-BC76-69FB320E2E75}"/>
              </c:ext>
            </c:extLst>
          </c:dPt>
          <c:dPt>
            <c:idx val="7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E484-4191-BC76-69FB320E2E75}"/>
              </c:ext>
            </c:extLst>
          </c:dPt>
          <c:dPt>
            <c:idx val="8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E484-4191-BC76-69FB320E2E75}"/>
              </c:ext>
            </c:extLst>
          </c:dPt>
          <c:xVal>
            <c:numRef>
              <c:f>Lithology_Disp_Dist!$AS$2:$AS$10</c:f>
              <c:numCache>
                <c:formatCode>General</c:formatCode>
                <c:ptCount val="9"/>
                <c:pt idx="0">
                  <c:v>690</c:v>
                </c:pt>
                <c:pt idx="1">
                  <c:v>780</c:v>
                </c:pt>
                <c:pt idx="2">
                  <c:v>870</c:v>
                </c:pt>
                <c:pt idx="3">
                  <c:v>1050</c:v>
                </c:pt>
                <c:pt idx="4">
                  <c:v>1095</c:v>
                </c:pt>
                <c:pt idx="5">
                  <c:v>1155</c:v>
                </c:pt>
                <c:pt idx="6">
                  <c:v>1255</c:v>
                </c:pt>
                <c:pt idx="7">
                  <c:v>1325</c:v>
                </c:pt>
                <c:pt idx="8">
                  <c:v>1385</c:v>
                </c:pt>
              </c:numCache>
            </c:numRef>
          </c:xVal>
          <c:yVal>
            <c:numRef>
              <c:f>Lithology_Disp_Dist!$AT$2:$AT$10</c:f>
              <c:numCache>
                <c:formatCode>General</c:formatCode>
                <c:ptCount val="9"/>
                <c:pt idx="0">
                  <c:v>0</c:v>
                </c:pt>
                <c:pt idx="1">
                  <c:v>46.1</c:v>
                </c:pt>
                <c:pt idx="2">
                  <c:v>50.1</c:v>
                </c:pt>
                <c:pt idx="3">
                  <c:v>8.3000000000000007</c:v>
                </c:pt>
                <c:pt idx="4">
                  <c:v>14.9</c:v>
                </c:pt>
                <c:pt idx="5">
                  <c:v>20.100000000000001</c:v>
                </c:pt>
                <c:pt idx="6">
                  <c:v>11.1</c:v>
                </c:pt>
                <c:pt idx="7">
                  <c:v>15.9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E484-4191-BC76-69FB320E2E75}"/>
            </c:ext>
          </c:extLst>
        </c:ser>
        <c:ser>
          <c:idx val="13"/>
          <c:order val="13"/>
          <c:tx>
            <c:v>Fault_7_7</c:v>
          </c:tx>
          <c:spPr>
            <a:ln w="25400"/>
          </c:spPr>
          <c:marker>
            <c:symbol val="star"/>
            <c:size val="6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dPt>
            <c:idx val="0"/>
            <c:marker>
              <c:spPr>
                <a:solidFill>
                  <a:schemeClr val="bg1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E484-4191-BC76-69FB320E2E75}"/>
              </c:ext>
            </c:extLst>
          </c:dPt>
          <c:dPt>
            <c:idx val="3"/>
            <c:marker>
              <c:spPr>
                <a:solidFill>
                  <a:schemeClr val="bg1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E484-4191-BC76-69FB320E2E75}"/>
              </c:ext>
            </c:extLst>
          </c:dPt>
          <c:dPt>
            <c:idx val="6"/>
            <c:marker>
              <c:spPr>
                <a:solidFill>
                  <a:schemeClr val="bg1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E484-4191-BC76-69FB320E2E75}"/>
              </c:ext>
            </c:extLst>
          </c:dPt>
          <c:dPt>
            <c:idx val="7"/>
            <c:marker>
              <c:spPr>
                <a:solidFill>
                  <a:schemeClr val="bg1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E484-4191-BC76-69FB320E2E75}"/>
              </c:ext>
            </c:extLst>
          </c:dPt>
          <c:dPt>
            <c:idx val="8"/>
            <c:marker>
              <c:spPr>
                <a:solidFill>
                  <a:schemeClr val="bg1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E484-4191-BC76-69FB320E2E75}"/>
              </c:ext>
            </c:extLst>
          </c:dPt>
          <c:dPt>
            <c:idx val="9"/>
            <c:marker>
              <c:spPr>
                <a:solidFill>
                  <a:schemeClr val="bg1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E484-4191-BC76-69FB320E2E75}"/>
              </c:ext>
            </c:extLst>
          </c:dPt>
          <c:xVal>
            <c:numRef>
              <c:f>Lithology_Disp_Dist!$AV$2:$AV$11</c:f>
              <c:numCache>
                <c:formatCode>General</c:formatCode>
                <c:ptCount val="10"/>
                <c:pt idx="0">
                  <c:v>764</c:v>
                </c:pt>
                <c:pt idx="1">
                  <c:v>780</c:v>
                </c:pt>
                <c:pt idx="2">
                  <c:v>870</c:v>
                </c:pt>
                <c:pt idx="3">
                  <c:v>905</c:v>
                </c:pt>
                <c:pt idx="4">
                  <c:v>1050</c:v>
                </c:pt>
                <c:pt idx="5">
                  <c:v>1095</c:v>
                </c:pt>
                <c:pt idx="6">
                  <c:v>1155</c:v>
                </c:pt>
                <c:pt idx="7">
                  <c:v>1255</c:v>
                </c:pt>
                <c:pt idx="8">
                  <c:v>1325</c:v>
                </c:pt>
                <c:pt idx="9">
                  <c:v>1338</c:v>
                </c:pt>
              </c:numCache>
            </c:numRef>
          </c:xVal>
          <c:yVal>
            <c:numRef>
              <c:f>Lithology_Disp_Dist!$AW$2:$AW$11</c:f>
              <c:numCache>
                <c:formatCode>General</c:formatCode>
                <c:ptCount val="10"/>
                <c:pt idx="0">
                  <c:v>0</c:v>
                </c:pt>
                <c:pt idx="1">
                  <c:v>20.3</c:v>
                </c:pt>
                <c:pt idx="2">
                  <c:v>59.9</c:v>
                </c:pt>
                <c:pt idx="3">
                  <c:v>43.6</c:v>
                </c:pt>
                <c:pt idx="4">
                  <c:v>24.3</c:v>
                </c:pt>
                <c:pt idx="5">
                  <c:v>17.899999999999999</c:v>
                </c:pt>
                <c:pt idx="6">
                  <c:v>64.5</c:v>
                </c:pt>
                <c:pt idx="7">
                  <c:v>25.4</c:v>
                </c:pt>
                <c:pt idx="8">
                  <c:v>40.6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E484-4191-BC76-69FB320E2E75}"/>
            </c:ext>
          </c:extLst>
        </c:ser>
        <c:ser>
          <c:idx val="14"/>
          <c:order val="14"/>
          <c:tx>
            <c:v>Fault_10_6</c:v>
          </c:tx>
          <c:spPr>
            <a:ln w="25400">
              <a:solidFill>
                <a:schemeClr val="accent2">
                  <a:lumMod val="75000"/>
                </a:schemeClr>
              </a:solidFill>
            </a:ln>
          </c:spPr>
          <c:dPt>
            <c:idx val="0"/>
            <c:marker>
              <c:spPr>
                <a:solidFill>
                  <a:srgbClr val="FFC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E484-4191-BC76-69FB320E2E75}"/>
              </c:ext>
            </c:extLst>
          </c:dPt>
          <c:dPt>
            <c:idx val="1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E484-4191-BC76-69FB320E2E75}"/>
              </c:ext>
            </c:extLst>
          </c:dPt>
          <c:dPt>
            <c:idx val="2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E484-4191-BC76-69FB320E2E75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E484-4191-BC76-69FB320E2E75}"/>
              </c:ext>
            </c:extLst>
          </c:dPt>
          <c:dPt>
            <c:idx val="4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E484-4191-BC76-69FB320E2E75}"/>
              </c:ext>
            </c:extLst>
          </c:dPt>
          <c:dPt>
            <c:idx val="5"/>
            <c:marker>
              <c:spPr>
                <a:solidFill>
                  <a:srgbClr val="FFC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E484-4191-BC76-69FB320E2E75}"/>
              </c:ext>
            </c:extLst>
          </c:dPt>
          <c:xVal>
            <c:numRef>
              <c:f>Lithology_Disp_Dist!$AY$2:$AY$7</c:f>
              <c:numCache>
                <c:formatCode>General</c:formatCode>
                <c:ptCount val="6"/>
                <c:pt idx="0">
                  <c:v>750</c:v>
                </c:pt>
                <c:pt idx="1">
                  <c:v>780</c:v>
                </c:pt>
                <c:pt idx="2">
                  <c:v>870</c:v>
                </c:pt>
                <c:pt idx="3">
                  <c:v>1050</c:v>
                </c:pt>
                <c:pt idx="4">
                  <c:v>1095</c:v>
                </c:pt>
                <c:pt idx="5">
                  <c:v>1120</c:v>
                </c:pt>
              </c:numCache>
            </c:numRef>
          </c:xVal>
          <c:yVal>
            <c:numRef>
              <c:f>Lithology_Disp_Dist!$AZ$2:$AZ$7</c:f>
              <c:numCache>
                <c:formatCode>General</c:formatCode>
                <c:ptCount val="6"/>
                <c:pt idx="0">
                  <c:v>0</c:v>
                </c:pt>
                <c:pt idx="1">
                  <c:v>37.299999999999997</c:v>
                </c:pt>
                <c:pt idx="2">
                  <c:v>30.3</c:v>
                </c:pt>
                <c:pt idx="3">
                  <c:v>12.4</c:v>
                </c:pt>
                <c:pt idx="4">
                  <c:v>9.1999999999999993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E484-4191-BC76-69FB320E2E75}"/>
            </c:ext>
          </c:extLst>
        </c:ser>
        <c:ser>
          <c:idx val="15"/>
          <c:order val="15"/>
          <c:tx>
            <c:v>Fault_23_6</c:v>
          </c:tx>
          <c:spPr>
            <a:ln w="25400">
              <a:solidFill>
                <a:srgbClr val="C00000"/>
              </a:solidFill>
            </a:ln>
          </c:spPr>
          <c:marker>
            <c:symbol val="square"/>
            <c:size val="9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E484-4191-BC76-69FB320E2E75}"/>
              </c:ext>
            </c:extLst>
          </c:dPt>
          <c:dPt>
            <c:idx val="2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E484-4191-BC76-69FB320E2E75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E484-4191-BC76-69FB320E2E75}"/>
              </c:ext>
            </c:extLst>
          </c:dPt>
          <c:dPt>
            <c:idx val="4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E484-4191-BC76-69FB320E2E75}"/>
              </c:ext>
            </c:extLst>
          </c:dPt>
          <c:dPt>
            <c:idx val="5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E484-4191-BC76-69FB320E2E75}"/>
              </c:ext>
            </c:extLst>
          </c:dPt>
          <c:xVal>
            <c:numRef>
              <c:f>Lithology_Disp_Dist!$BB$2:$BB$8</c:f>
              <c:numCache>
                <c:formatCode>General</c:formatCode>
                <c:ptCount val="7"/>
                <c:pt idx="0">
                  <c:v>809</c:v>
                </c:pt>
                <c:pt idx="1">
                  <c:v>870</c:v>
                </c:pt>
                <c:pt idx="2">
                  <c:v>905</c:v>
                </c:pt>
                <c:pt idx="3">
                  <c:v>1050</c:v>
                </c:pt>
                <c:pt idx="4">
                  <c:v>1095</c:v>
                </c:pt>
                <c:pt idx="5">
                  <c:v>1155</c:v>
                </c:pt>
                <c:pt idx="6">
                  <c:v>1205</c:v>
                </c:pt>
              </c:numCache>
            </c:numRef>
          </c:xVal>
          <c:yVal>
            <c:numRef>
              <c:f>Lithology_Disp_Dist!$BC$2:$BC$8</c:f>
              <c:numCache>
                <c:formatCode>General</c:formatCode>
                <c:ptCount val="7"/>
                <c:pt idx="0">
                  <c:v>0</c:v>
                </c:pt>
                <c:pt idx="1">
                  <c:v>250.1</c:v>
                </c:pt>
                <c:pt idx="2">
                  <c:v>135.9</c:v>
                </c:pt>
                <c:pt idx="3">
                  <c:v>90.4</c:v>
                </c:pt>
                <c:pt idx="4">
                  <c:v>43.9</c:v>
                </c:pt>
                <c:pt idx="5">
                  <c:v>108.5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E484-4191-BC76-69FB320E2E75}"/>
            </c:ext>
          </c:extLst>
        </c:ser>
        <c:ser>
          <c:idx val="16"/>
          <c:order val="16"/>
          <c:tx>
            <c:v>Fault_12_3</c:v>
          </c:tx>
          <c:spPr>
            <a:ln w="25400"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E484-4191-BC76-69FB320E2E75}"/>
              </c:ext>
            </c:extLst>
          </c:dPt>
          <c:dPt>
            <c:idx val="2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E484-4191-BC76-69FB320E2E75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E484-4191-BC76-69FB320E2E75}"/>
              </c:ext>
            </c:extLst>
          </c:dPt>
          <c:dPt>
            <c:idx val="4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E484-4191-BC76-69FB320E2E75}"/>
              </c:ext>
            </c:extLst>
          </c:dPt>
          <c:dPt>
            <c:idx val="5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E484-4191-BC76-69FB320E2E75}"/>
              </c:ext>
            </c:extLst>
          </c:dPt>
          <c:dPt>
            <c:idx val="6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E484-4191-BC76-69FB320E2E75}"/>
              </c:ext>
            </c:extLst>
          </c:dPt>
          <c:dPt>
            <c:idx val="7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E484-4191-BC76-69FB320E2E75}"/>
              </c:ext>
            </c:extLst>
          </c:dPt>
          <c:xVal>
            <c:numRef>
              <c:f>Lithology_Disp_Dist!$BE$2:$BE$10</c:f>
              <c:numCache>
                <c:formatCode>General</c:formatCode>
                <c:ptCount val="9"/>
                <c:pt idx="0">
                  <c:v>1203</c:v>
                </c:pt>
                <c:pt idx="1">
                  <c:v>1255</c:v>
                </c:pt>
                <c:pt idx="2">
                  <c:v>1325</c:v>
                </c:pt>
                <c:pt idx="3">
                  <c:v>1455</c:v>
                </c:pt>
                <c:pt idx="4">
                  <c:v>1515</c:v>
                </c:pt>
                <c:pt idx="5">
                  <c:v>1615</c:v>
                </c:pt>
                <c:pt idx="6">
                  <c:v>1845</c:v>
                </c:pt>
                <c:pt idx="7">
                  <c:v>2005</c:v>
                </c:pt>
                <c:pt idx="8">
                  <c:v>2190</c:v>
                </c:pt>
              </c:numCache>
            </c:numRef>
          </c:xVal>
          <c:yVal>
            <c:numRef>
              <c:f>Lithology_Disp_Dist!$BF$2:$BF$10</c:f>
              <c:numCache>
                <c:formatCode>General</c:formatCode>
                <c:ptCount val="9"/>
                <c:pt idx="0">
                  <c:v>0</c:v>
                </c:pt>
                <c:pt idx="1">
                  <c:v>109.1</c:v>
                </c:pt>
                <c:pt idx="2">
                  <c:v>236.5</c:v>
                </c:pt>
                <c:pt idx="3">
                  <c:v>290.2</c:v>
                </c:pt>
                <c:pt idx="4">
                  <c:v>193.1</c:v>
                </c:pt>
                <c:pt idx="5">
                  <c:v>135.80000000000001</c:v>
                </c:pt>
                <c:pt idx="6">
                  <c:v>131.5</c:v>
                </c:pt>
                <c:pt idx="7">
                  <c:v>108.2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E484-4191-BC76-69FB320E2E75}"/>
            </c:ext>
          </c:extLst>
        </c:ser>
        <c:ser>
          <c:idx val="17"/>
          <c:order val="17"/>
          <c:tx>
            <c:v>Fault_10_12</c:v>
          </c:tx>
          <c:spPr>
            <a:ln w="25400"/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Lithology_Disp_Dist!$BH$2:$BH$6</c:f>
              <c:numCache>
                <c:formatCode>General</c:formatCode>
                <c:ptCount val="5"/>
                <c:pt idx="0">
                  <c:v>1100</c:v>
                </c:pt>
                <c:pt idx="1">
                  <c:v>1155</c:v>
                </c:pt>
                <c:pt idx="2">
                  <c:v>1255</c:v>
                </c:pt>
                <c:pt idx="3">
                  <c:v>1325</c:v>
                </c:pt>
                <c:pt idx="4">
                  <c:v>1350</c:v>
                </c:pt>
              </c:numCache>
            </c:numRef>
          </c:xVal>
          <c:yVal>
            <c:numRef>
              <c:f>Lithology_Disp_Dist!$BI$2:$BI$6</c:f>
              <c:numCache>
                <c:formatCode>General</c:formatCode>
                <c:ptCount val="5"/>
                <c:pt idx="0">
                  <c:v>0</c:v>
                </c:pt>
                <c:pt idx="1">
                  <c:v>11.1</c:v>
                </c:pt>
                <c:pt idx="2">
                  <c:v>30</c:v>
                </c:pt>
                <c:pt idx="3">
                  <c:v>28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E484-4191-BC76-69FB320E2E75}"/>
            </c:ext>
          </c:extLst>
        </c:ser>
        <c:ser>
          <c:idx val="18"/>
          <c:order val="18"/>
          <c:tx>
            <c:v>Fault_18_12</c:v>
          </c:tx>
          <c:spPr>
            <a:ln w="254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E484-4191-BC76-69FB320E2E75}"/>
              </c:ext>
            </c:extLst>
          </c:dPt>
          <c:dPt>
            <c:idx val="4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E484-4191-BC76-69FB320E2E75}"/>
              </c:ext>
            </c:extLst>
          </c:dPt>
          <c:xVal>
            <c:numRef>
              <c:f>Lithology_Disp_Dist!$BK$2:$BK$6</c:f>
              <c:numCache>
                <c:formatCode>General</c:formatCode>
                <c:ptCount val="5"/>
                <c:pt idx="0">
                  <c:v>1400</c:v>
                </c:pt>
                <c:pt idx="1">
                  <c:v>1455</c:v>
                </c:pt>
                <c:pt idx="2">
                  <c:v>1515</c:v>
                </c:pt>
                <c:pt idx="3">
                  <c:v>1615</c:v>
                </c:pt>
                <c:pt idx="4">
                  <c:v>1705</c:v>
                </c:pt>
              </c:numCache>
            </c:numRef>
          </c:xVal>
          <c:yVal>
            <c:numRef>
              <c:f>Lithology_Disp_Dist!$BL$2:$BL$6</c:f>
              <c:numCache>
                <c:formatCode>General</c:formatCode>
                <c:ptCount val="5"/>
                <c:pt idx="0">
                  <c:v>0</c:v>
                </c:pt>
                <c:pt idx="1">
                  <c:v>114.5</c:v>
                </c:pt>
                <c:pt idx="2">
                  <c:v>67.099999999999994</c:v>
                </c:pt>
                <c:pt idx="3">
                  <c:v>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E484-4191-BC76-69FB320E2E75}"/>
            </c:ext>
          </c:extLst>
        </c:ser>
        <c:ser>
          <c:idx val="19"/>
          <c:order val="19"/>
          <c:tx>
            <c:v>Fault_23_5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E484-4191-BC76-69FB320E2E75}"/>
              </c:ext>
            </c:extLst>
          </c:dPt>
          <c:dPt>
            <c:idx val="4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E484-4191-BC76-69FB320E2E75}"/>
              </c:ext>
            </c:extLst>
          </c:dPt>
          <c:dPt>
            <c:idx val="5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E484-4191-BC76-69FB320E2E75}"/>
              </c:ext>
            </c:extLst>
          </c:dPt>
          <c:dPt>
            <c:idx val="6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E484-4191-BC76-69FB320E2E75}"/>
              </c:ext>
            </c:extLst>
          </c:dPt>
          <c:dPt>
            <c:idx val="7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E484-4191-BC76-69FB320E2E75}"/>
              </c:ext>
            </c:extLst>
          </c:dPt>
          <c:xVal>
            <c:numRef>
              <c:f>Lithology_Disp_Dist!$BN$2:$BN$9</c:f>
              <c:numCache>
                <c:formatCode>General</c:formatCode>
                <c:ptCount val="8"/>
                <c:pt idx="0">
                  <c:v>804</c:v>
                </c:pt>
                <c:pt idx="1">
                  <c:v>870</c:v>
                </c:pt>
                <c:pt idx="2">
                  <c:v>905</c:v>
                </c:pt>
                <c:pt idx="3">
                  <c:v>1050</c:v>
                </c:pt>
                <c:pt idx="4">
                  <c:v>1095</c:v>
                </c:pt>
                <c:pt idx="5">
                  <c:v>1155</c:v>
                </c:pt>
                <c:pt idx="6">
                  <c:v>1255</c:v>
                </c:pt>
                <c:pt idx="7">
                  <c:v>1305</c:v>
                </c:pt>
              </c:numCache>
            </c:numRef>
          </c:xVal>
          <c:yVal>
            <c:numRef>
              <c:f>Lithology_Disp_Dist!$BO$2:$BO$9</c:f>
              <c:numCache>
                <c:formatCode>General</c:formatCode>
                <c:ptCount val="8"/>
                <c:pt idx="0">
                  <c:v>0</c:v>
                </c:pt>
                <c:pt idx="1">
                  <c:v>61</c:v>
                </c:pt>
                <c:pt idx="2">
                  <c:v>146.80000000000001</c:v>
                </c:pt>
                <c:pt idx="3">
                  <c:v>218.8</c:v>
                </c:pt>
                <c:pt idx="4">
                  <c:v>171.5</c:v>
                </c:pt>
                <c:pt idx="5">
                  <c:v>82.3</c:v>
                </c:pt>
                <c:pt idx="6">
                  <c:v>37.9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E484-4191-BC76-69FB320E2E75}"/>
            </c:ext>
          </c:extLst>
        </c:ser>
        <c:ser>
          <c:idx val="20"/>
          <c:order val="20"/>
          <c:tx>
            <c:v>Fault_12_6</c:v>
          </c:tx>
          <c:spPr>
            <a:ln w="25400">
              <a:solidFill>
                <a:schemeClr val="bg2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E484-4191-BC76-69FB320E2E75}"/>
              </c:ext>
            </c:extLst>
          </c:dPt>
          <c:dPt>
            <c:idx val="6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E484-4191-BC76-69FB320E2E75}"/>
              </c:ext>
            </c:extLst>
          </c:dPt>
          <c:xVal>
            <c:numRef>
              <c:f>Lithology_Disp_Dist!$BQ$2:$BQ$8</c:f>
              <c:numCache>
                <c:formatCode>General</c:formatCode>
                <c:ptCount val="7"/>
                <c:pt idx="0">
                  <c:v>985</c:v>
                </c:pt>
                <c:pt idx="1">
                  <c:v>1050</c:v>
                </c:pt>
                <c:pt idx="2">
                  <c:v>1095</c:v>
                </c:pt>
                <c:pt idx="3">
                  <c:v>1155</c:v>
                </c:pt>
                <c:pt idx="4">
                  <c:v>1255</c:v>
                </c:pt>
                <c:pt idx="5">
                  <c:v>1325</c:v>
                </c:pt>
                <c:pt idx="6">
                  <c:v>1350</c:v>
                </c:pt>
              </c:numCache>
            </c:numRef>
          </c:xVal>
          <c:yVal>
            <c:numRef>
              <c:f>Lithology_Disp_Dist!$BR$2:$BR$8</c:f>
              <c:numCache>
                <c:formatCode>General</c:formatCode>
                <c:ptCount val="7"/>
                <c:pt idx="0">
                  <c:v>0</c:v>
                </c:pt>
                <c:pt idx="1">
                  <c:v>10.4</c:v>
                </c:pt>
                <c:pt idx="2">
                  <c:v>12.9</c:v>
                </c:pt>
                <c:pt idx="3">
                  <c:v>13.6</c:v>
                </c:pt>
                <c:pt idx="4">
                  <c:v>14.7</c:v>
                </c:pt>
                <c:pt idx="5">
                  <c:v>13.8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E484-4191-BC76-69FB320E2E75}"/>
            </c:ext>
          </c:extLst>
        </c:ser>
        <c:ser>
          <c:idx val="21"/>
          <c:order val="21"/>
          <c:tx>
            <c:v>Fault_7_12</c:v>
          </c:tx>
          <c:spPr>
            <a:ln w="25400"/>
          </c:spPr>
          <c:marker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dPt>
            <c:idx val="1"/>
            <c:marker>
              <c:spPr>
                <a:solidFill>
                  <a:schemeClr val="bg1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E484-4191-BC76-69FB320E2E75}"/>
              </c:ext>
            </c:extLst>
          </c:dPt>
          <c:dPt>
            <c:idx val="4"/>
            <c:marker>
              <c:spPr>
                <a:solidFill>
                  <a:schemeClr val="bg1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E484-4191-BC76-69FB320E2E75}"/>
              </c:ext>
            </c:extLst>
          </c:dPt>
          <c:dPt>
            <c:idx val="5"/>
            <c:marker>
              <c:spPr>
                <a:solidFill>
                  <a:schemeClr val="bg1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E484-4191-BC76-69FB320E2E75}"/>
              </c:ext>
            </c:extLst>
          </c:dPt>
          <c:xVal>
            <c:numRef>
              <c:f>Lithology_Disp_Dist!$BT$2:$BT$8</c:f>
              <c:numCache>
                <c:formatCode>General</c:formatCode>
                <c:ptCount val="7"/>
                <c:pt idx="0">
                  <c:v>980</c:v>
                </c:pt>
                <c:pt idx="1">
                  <c:v>1050</c:v>
                </c:pt>
                <c:pt idx="2">
                  <c:v>1095</c:v>
                </c:pt>
                <c:pt idx="3">
                  <c:v>1155</c:v>
                </c:pt>
                <c:pt idx="4">
                  <c:v>1255</c:v>
                </c:pt>
                <c:pt idx="5">
                  <c:v>1325</c:v>
                </c:pt>
                <c:pt idx="6">
                  <c:v>1356</c:v>
                </c:pt>
              </c:numCache>
            </c:numRef>
          </c:xVal>
          <c:yVal>
            <c:numRef>
              <c:f>Lithology_Disp_Dist!$BU$2:$BU$8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26.8</c:v>
                </c:pt>
                <c:pt idx="3">
                  <c:v>63.5</c:v>
                </c:pt>
                <c:pt idx="4">
                  <c:v>59.2</c:v>
                </c:pt>
                <c:pt idx="5">
                  <c:v>11.8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E484-4191-BC76-69FB320E2E75}"/>
            </c:ext>
          </c:extLst>
        </c:ser>
        <c:ser>
          <c:idx val="22"/>
          <c:order val="22"/>
          <c:tx>
            <c:v>Fault_7_12</c:v>
          </c:tx>
          <c:spPr>
            <a:ln w="25400"/>
          </c:spPr>
          <c:marker>
            <c:symbol val="star"/>
            <c:size val="7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chemeClr val="bg1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E484-4191-BC76-69FB320E2E75}"/>
              </c:ext>
            </c:extLst>
          </c:dPt>
          <c:dPt>
            <c:idx val="1"/>
            <c:marker>
              <c:spPr>
                <a:solidFill>
                  <a:schemeClr val="bg1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E484-4191-BC76-69FB320E2E75}"/>
              </c:ext>
            </c:extLst>
          </c:dPt>
          <c:dPt>
            <c:idx val="4"/>
            <c:marker>
              <c:spPr>
                <a:solidFill>
                  <a:schemeClr val="bg1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E484-4191-BC76-69FB320E2E75}"/>
              </c:ext>
            </c:extLst>
          </c:dPt>
          <c:dPt>
            <c:idx val="5"/>
            <c:marker>
              <c:spPr>
                <a:solidFill>
                  <a:schemeClr val="bg1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E484-4191-BC76-69FB320E2E75}"/>
              </c:ext>
            </c:extLst>
          </c:dPt>
          <c:xVal>
            <c:numRef>
              <c:f>Lithology_Disp_Dist!$BW$2:$BW$7</c:f>
              <c:numCache>
                <c:formatCode>General</c:formatCode>
                <c:ptCount val="6"/>
                <c:pt idx="0">
                  <c:v>976</c:v>
                </c:pt>
                <c:pt idx="1">
                  <c:v>1050</c:v>
                </c:pt>
                <c:pt idx="2">
                  <c:v>1095</c:v>
                </c:pt>
                <c:pt idx="3">
                  <c:v>1155</c:v>
                </c:pt>
                <c:pt idx="4">
                  <c:v>1255</c:v>
                </c:pt>
                <c:pt idx="5">
                  <c:v>1285</c:v>
                </c:pt>
              </c:numCache>
            </c:numRef>
          </c:xVal>
          <c:yVal>
            <c:numRef>
              <c:f>Lithology_Disp_Dist!$BX$2:$BX$7</c:f>
              <c:numCache>
                <c:formatCode>General</c:formatCode>
                <c:ptCount val="6"/>
                <c:pt idx="0">
                  <c:v>0</c:v>
                </c:pt>
                <c:pt idx="1">
                  <c:v>179.4</c:v>
                </c:pt>
                <c:pt idx="2">
                  <c:v>80.3</c:v>
                </c:pt>
                <c:pt idx="3">
                  <c:v>161.30000000000001</c:v>
                </c:pt>
                <c:pt idx="4">
                  <c:v>18.8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E484-4191-BC76-69FB320E2E75}"/>
            </c:ext>
          </c:extLst>
        </c:ser>
        <c:ser>
          <c:idx val="23"/>
          <c:order val="23"/>
          <c:tx>
            <c:v>Fault_1_1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9"/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E484-4191-BC76-69FB320E2E75}"/>
              </c:ext>
            </c:extLst>
          </c:dPt>
          <c:dPt>
            <c:idx val="1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E484-4191-BC76-69FB320E2E75}"/>
              </c:ext>
            </c:extLst>
          </c:dPt>
          <c:dPt>
            <c:idx val="2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E484-4191-BC76-69FB320E2E75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E484-4191-BC76-69FB320E2E75}"/>
              </c:ext>
            </c:extLst>
          </c:dPt>
          <c:dPt>
            <c:idx val="4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E484-4191-BC76-69FB320E2E75}"/>
              </c:ext>
            </c:extLst>
          </c:dPt>
          <c:xVal>
            <c:numRef>
              <c:f>Lithology_Disp_Dist!$BZ$2:$BZ$6</c:f>
              <c:numCache>
                <c:formatCode>General</c:formatCode>
                <c:ptCount val="5"/>
                <c:pt idx="0">
                  <c:v>1865</c:v>
                </c:pt>
                <c:pt idx="1">
                  <c:v>2005</c:v>
                </c:pt>
                <c:pt idx="2">
                  <c:v>2170</c:v>
                </c:pt>
                <c:pt idx="3">
                  <c:v>2195</c:v>
                </c:pt>
                <c:pt idx="4">
                  <c:v>2360</c:v>
                </c:pt>
              </c:numCache>
            </c:numRef>
          </c:xVal>
          <c:yVal>
            <c:numRef>
              <c:f>Lithology_Disp_Dist!$CA$2:$CA$6</c:f>
              <c:numCache>
                <c:formatCode>General</c:formatCode>
                <c:ptCount val="5"/>
                <c:pt idx="0">
                  <c:v>0</c:v>
                </c:pt>
                <c:pt idx="1">
                  <c:v>675.9</c:v>
                </c:pt>
                <c:pt idx="2">
                  <c:v>627.1</c:v>
                </c:pt>
                <c:pt idx="3">
                  <c:v>612.79999999999995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E484-4191-BC76-69FB320E2E75}"/>
            </c:ext>
          </c:extLst>
        </c:ser>
        <c:ser>
          <c:idx val="24"/>
          <c:order val="24"/>
          <c:tx>
            <c:v>Fault_1_2</c:v>
          </c:tx>
          <c:spPr>
            <a:ln w="25400">
              <a:solidFill>
                <a:schemeClr val="accent2"/>
              </a:solidFill>
            </a:ln>
          </c:spPr>
          <c:marker>
            <c:symbol val="square"/>
            <c:size val="9"/>
            <c:spPr>
              <a:solidFill>
                <a:srgbClr val="0000FF"/>
              </a:solidFill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E484-4191-BC76-69FB320E2E75}"/>
              </c:ext>
            </c:extLst>
          </c:dPt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E484-4191-BC76-69FB320E2E75}"/>
              </c:ext>
            </c:extLst>
          </c:dPt>
          <c:dPt>
            <c:idx val="2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E484-4191-BC76-69FB320E2E75}"/>
              </c:ext>
            </c:extLst>
          </c:dPt>
          <c:dPt>
            <c:idx val="3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E484-4191-BC76-69FB320E2E75}"/>
              </c:ext>
            </c:extLst>
          </c:dPt>
          <c:dPt>
            <c:idx val="4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E484-4191-BC76-69FB320E2E75}"/>
              </c:ext>
            </c:extLst>
          </c:dPt>
          <c:dPt>
            <c:idx val="5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E484-4191-BC76-69FB320E2E75}"/>
              </c:ext>
            </c:extLst>
          </c:dPt>
          <c:xVal>
            <c:numRef>
              <c:f>Lithology_Disp_Dist!$CC$2:$CC$7</c:f>
              <c:numCache>
                <c:formatCode>General</c:formatCode>
                <c:ptCount val="6"/>
                <c:pt idx="0">
                  <c:v>1860</c:v>
                </c:pt>
                <c:pt idx="1">
                  <c:v>2005</c:v>
                </c:pt>
                <c:pt idx="2">
                  <c:v>2150</c:v>
                </c:pt>
                <c:pt idx="3">
                  <c:v>2195</c:v>
                </c:pt>
                <c:pt idx="4">
                  <c:v>2370</c:v>
                </c:pt>
                <c:pt idx="5">
                  <c:v>2385</c:v>
                </c:pt>
              </c:numCache>
            </c:numRef>
          </c:xVal>
          <c:yVal>
            <c:numRef>
              <c:f>Lithology_Disp_Dist!$CD$2:$CD$7</c:f>
              <c:numCache>
                <c:formatCode>General</c:formatCode>
                <c:ptCount val="6"/>
                <c:pt idx="0">
                  <c:v>0</c:v>
                </c:pt>
                <c:pt idx="1">
                  <c:v>520.9</c:v>
                </c:pt>
                <c:pt idx="2">
                  <c:v>673</c:v>
                </c:pt>
                <c:pt idx="3">
                  <c:v>603</c:v>
                </c:pt>
                <c:pt idx="4">
                  <c:v>430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E484-4191-BC76-69FB320E2E75}"/>
            </c:ext>
          </c:extLst>
        </c:ser>
        <c:ser>
          <c:idx val="25"/>
          <c:order val="25"/>
          <c:tx>
            <c:v>Fault_1_3</c:v>
          </c:tx>
          <c:spPr>
            <a:ln w="25400"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E484-4191-BC76-69FB320E2E75}"/>
              </c:ext>
            </c:extLst>
          </c:dPt>
          <c:dPt>
            <c:idx val="2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E484-4191-BC76-69FB320E2E75}"/>
              </c:ext>
            </c:extLst>
          </c:dPt>
          <c:dPt>
            <c:idx val="4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E484-4191-BC76-69FB320E2E75}"/>
              </c:ext>
            </c:extLst>
          </c:dPt>
          <c:dPt>
            <c:idx val="5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E484-4191-BC76-69FB320E2E75}"/>
              </c:ext>
            </c:extLst>
          </c:dPt>
          <c:xVal>
            <c:numRef>
              <c:f>Lithology_Disp_Dist!$CF$2:$CF$7</c:f>
              <c:numCache>
                <c:formatCode>General</c:formatCode>
                <c:ptCount val="6"/>
                <c:pt idx="0">
                  <c:v>1865</c:v>
                </c:pt>
                <c:pt idx="1">
                  <c:v>2005</c:v>
                </c:pt>
                <c:pt idx="2">
                  <c:v>2150</c:v>
                </c:pt>
                <c:pt idx="3">
                  <c:v>2195</c:v>
                </c:pt>
                <c:pt idx="4">
                  <c:v>2370</c:v>
                </c:pt>
                <c:pt idx="5">
                  <c:v>2380</c:v>
                </c:pt>
              </c:numCache>
            </c:numRef>
          </c:xVal>
          <c:yVal>
            <c:numRef>
              <c:f>Lithology_Disp_Dist!$CG$2:$CG$7</c:f>
              <c:numCache>
                <c:formatCode>General</c:formatCode>
                <c:ptCount val="6"/>
                <c:pt idx="0">
                  <c:v>0</c:v>
                </c:pt>
                <c:pt idx="1">
                  <c:v>934.4</c:v>
                </c:pt>
                <c:pt idx="2">
                  <c:v>808.6</c:v>
                </c:pt>
                <c:pt idx="3">
                  <c:v>812</c:v>
                </c:pt>
                <c:pt idx="4">
                  <c:v>674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E484-4191-BC76-69FB320E2E75}"/>
            </c:ext>
          </c:extLst>
        </c:ser>
        <c:ser>
          <c:idx val="26"/>
          <c:order val="26"/>
          <c:tx>
            <c:v>Fault_22_4</c:v>
          </c:tx>
          <c:spPr>
            <a:ln w="25400"/>
          </c:spPr>
          <c:xVal>
            <c:numRef>
              <c:f>Lithology_Disp_Dist!$CI$2:$CI$6</c:f>
              <c:numCache>
                <c:formatCode>General</c:formatCode>
                <c:ptCount val="5"/>
                <c:pt idx="0">
                  <c:v>1075</c:v>
                </c:pt>
                <c:pt idx="1">
                  <c:v>1095</c:v>
                </c:pt>
                <c:pt idx="2">
                  <c:v>1155</c:v>
                </c:pt>
                <c:pt idx="3">
                  <c:v>1175</c:v>
                </c:pt>
                <c:pt idx="4">
                  <c:v>1195</c:v>
                </c:pt>
              </c:numCache>
            </c:numRef>
          </c:xVal>
          <c:yVal>
            <c:numRef>
              <c:f>Lithology_Disp_Dist!$CJ$2:$CJ$6</c:f>
              <c:numCache>
                <c:formatCode>General</c:formatCode>
                <c:ptCount val="5"/>
                <c:pt idx="0">
                  <c:v>0</c:v>
                </c:pt>
                <c:pt idx="1">
                  <c:v>24.5</c:v>
                </c:pt>
                <c:pt idx="2">
                  <c:v>52.4</c:v>
                </c:pt>
                <c:pt idx="3">
                  <c:v>57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E484-4191-BC76-69FB320E2E75}"/>
            </c:ext>
          </c:extLst>
        </c:ser>
        <c:ser>
          <c:idx val="27"/>
          <c:order val="27"/>
          <c:tx>
            <c:v>Fault_5_22A</c:v>
          </c:tx>
          <c:spPr>
            <a:ln w="254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diamond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DE73-42CA-8664-F4F8FF047DF3}"/>
              </c:ext>
            </c:extLst>
          </c:dPt>
          <c:xVal>
            <c:numRef>
              <c:f>Lithology_Disp_Dist!$CL$2:$CL$6</c:f>
              <c:numCache>
                <c:formatCode>General</c:formatCode>
                <c:ptCount val="5"/>
                <c:pt idx="0">
                  <c:v>990</c:v>
                </c:pt>
                <c:pt idx="1">
                  <c:v>1050</c:v>
                </c:pt>
                <c:pt idx="2">
                  <c:v>1095</c:v>
                </c:pt>
                <c:pt idx="3">
                  <c:v>1155</c:v>
                </c:pt>
                <c:pt idx="4">
                  <c:v>1203</c:v>
                </c:pt>
              </c:numCache>
            </c:numRef>
          </c:xVal>
          <c:yVal>
            <c:numRef>
              <c:f>Lithology_Disp_Dist!$CM$2:$CM$6</c:f>
              <c:numCache>
                <c:formatCode>General</c:formatCode>
                <c:ptCount val="5"/>
                <c:pt idx="0">
                  <c:v>0</c:v>
                </c:pt>
                <c:pt idx="1">
                  <c:v>44.7</c:v>
                </c:pt>
                <c:pt idx="2">
                  <c:v>5</c:v>
                </c:pt>
                <c:pt idx="3">
                  <c:v>43.2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DE73-42CA-8664-F4F8FF047DF3}"/>
            </c:ext>
          </c:extLst>
        </c:ser>
        <c:ser>
          <c:idx val="28"/>
          <c:order val="28"/>
          <c:tx>
            <c:v>Fault_5_22B</c:v>
          </c:tx>
          <c:spPr>
            <a:ln w="25400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DE73-42CA-8664-F4F8FF047DF3}"/>
              </c:ext>
            </c:extLst>
          </c:dPt>
          <c:dPt>
            <c:idx val="3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DE73-42CA-8664-F4F8FF047DF3}"/>
              </c:ext>
            </c:extLst>
          </c:dPt>
          <c:xVal>
            <c:numRef>
              <c:f>Lithology_Disp_Dist!$CO$2:$CO$5</c:f>
              <c:numCache>
                <c:formatCode>General</c:formatCode>
                <c:ptCount val="4"/>
                <c:pt idx="0">
                  <c:v>1209</c:v>
                </c:pt>
                <c:pt idx="1">
                  <c:v>1255</c:v>
                </c:pt>
                <c:pt idx="2">
                  <c:v>1325</c:v>
                </c:pt>
                <c:pt idx="3">
                  <c:v>1360</c:v>
                </c:pt>
              </c:numCache>
            </c:numRef>
          </c:xVal>
          <c:yVal>
            <c:numRef>
              <c:f>Lithology_Disp_Dist!$CP$2:$CP$5</c:f>
              <c:numCache>
                <c:formatCode>General</c:formatCode>
                <c:ptCount val="4"/>
                <c:pt idx="0">
                  <c:v>0</c:v>
                </c:pt>
                <c:pt idx="1">
                  <c:v>12.2</c:v>
                </c:pt>
                <c:pt idx="2">
                  <c:v>66.599999999999994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DE73-42CA-8664-F4F8FF047DF3}"/>
            </c:ext>
          </c:extLst>
        </c:ser>
        <c:ser>
          <c:idx val="29"/>
          <c:order val="29"/>
          <c:tx>
            <c:v>Fault_1_5</c:v>
          </c:tx>
          <c:spPr>
            <a:ln w="25400">
              <a:solidFill>
                <a:srgbClr val="00FF00"/>
              </a:solidFill>
            </a:ln>
          </c:spPr>
          <c:marker>
            <c:symbol val="triangl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DE73-42CA-8664-F4F8FF047DF3}"/>
              </c:ext>
            </c:extLst>
          </c:dPt>
          <c:dPt>
            <c:idx val="2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DE73-42CA-8664-F4F8FF047DF3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DE73-42CA-8664-F4F8FF047DF3}"/>
              </c:ext>
            </c:extLst>
          </c:dPt>
          <c:dPt>
            <c:idx val="4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DE73-42CA-8664-F4F8FF047DF3}"/>
              </c:ext>
            </c:extLst>
          </c:dPt>
          <c:dPt>
            <c:idx val="5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DE73-42CA-8664-F4F8FF047DF3}"/>
              </c:ext>
            </c:extLst>
          </c:dPt>
          <c:dPt>
            <c:idx val="14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DE73-42CA-8664-F4F8FF047DF3}"/>
              </c:ext>
            </c:extLst>
          </c:dPt>
          <c:xVal>
            <c:numRef>
              <c:f>Lithology_Disp_Dist!$CR$2:$CR$16</c:f>
              <c:numCache>
                <c:formatCode>General</c:formatCode>
                <c:ptCount val="15"/>
                <c:pt idx="0">
                  <c:v>886</c:v>
                </c:pt>
                <c:pt idx="1">
                  <c:v>913</c:v>
                </c:pt>
                <c:pt idx="2">
                  <c:v>1050</c:v>
                </c:pt>
                <c:pt idx="3">
                  <c:v>1095</c:v>
                </c:pt>
                <c:pt idx="4">
                  <c:v>1155</c:v>
                </c:pt>
                <c:pt idx="5">
                  <c:v>1255</c:v>
                </c:pt>
                <c:pt idx="6">
                  <c:v>1325</c:v>
                </c:pt>
                <c:pt idx="7">
                  <c:v>1455</c:v>
                </c:pt>
                <c:pt idx="8">
                  <c:v>1515</c:v>
                </c:pt>
                <c:pt idx="9">
                  <c:v>1615</c:v>
                </c:pt>
                <c:pt idx="10">
                  <c:v>1845</c:v>
                </c:pt>
                <c:pt idx="11">
                  <c:v>2005</c:v>
                </c:pt>
                <c:pt idx="12">
                  <c:v>2195</c:v>
                </c:pt>
                <c:pt idx="13">
                  <c:v>2370</c:v>
                </c:pt>
                <c:pt idx="14">
                  <c:v>2405</c:v>
                </c:pt>
              </c:numCache>
            </c:numRef>
          </c:xVal>
          <c:yVal>
            <c:numRef>
              <c:f>Lithology_Disp_Dist!$CS$2:$CS$16</c:f>
              <c:numCache>
                <c:formatCode>General</c:formatCode>
                <c:ptCount val="15"/>
                <c:pt idx="0">
                  <c:v>0</c:v>
                </c:pt>
                <c:pt idx="1">
                  <c:v>99.2</c:v>
                </c:pt>
                <c:pt idx="2">
                  <c:v>117.5</c:v>
                </c:pt>
                <c:pt idx="3">
                  <c:v>210.9</c:v>
                </c:pt>
                <c:pt idx="4">
                  <c:v>164.6</c:v>
                </c:pt>
                <c:pt idx="5">
                  <c:v>416.2</c:v>
                </c:pt>
                <c:pt idx="6">
                  <c:v>374.2</c:v>
                </c:pt>
                <c:pt idx="7">
                  <c:v>530.4</c:v>
                </c:pt>
                <c:pt idx="8">
                  <c:v>527.5</c:v>
                </c:pt>
                <c:pt idx="9">
                  <c:v>438.9</c:v>
                </c:pt>
                <c:pt idx="10">
                  <c:v>269.8</c:v>
                </c:pt>
                <c:pt idx="11">
                  <c:v>392.1</c:v>
                </c:pt>
                <c:pt idx="12">
                  <c:v>728.1</c:v>
                </c:pt>
                <c:pt idx="13">
                  <c:v>523.79999999999995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DE73-42CA-8664-F4F8FF047DF3}"/>
            </c:ext>
          </c:extLst>
        </c:ser>
        <c:ser>
          <c:idx val="30"/>
          <c:order val="30"/>
          <c:tx>
            <c:v>Fault_1_6</c:v>
          </c:tx>
          <c:spPr>
            <a:ln w="25400">
              <a:solidFill>
                <a:schemeClr val="accent4"/>
              </a:solidFill>
            </a:ln>
          </c:spPr>
          <c:marker>
            <c:symbol val="diamond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DE73-42CA-8664-F4F8FF047DF3}"/>
              </c:ext>
            </c:extLst>
          </c:dPt>
          <c:dPt>
            <c:idx val="10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DE73-42CA-8664-F4F8FF047DF3}"/>
              </c:ext>
            </c:extLst>
          </c:dPt>
          <c:dPt>
            <c:idx val="15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DE73-42CA-8664-F4F8FF047DF3}"/>
              </c:ext>
            </c:extLst>
          </c:dPt>
          <c:xVal>
            <c:numRef>
              <c:f>Lithology_Disp_Dist!$CU$2:$CU$17</c:f>
              <c:numCache>
                <c:formatCode>General</c:formatCode>
                <c:ptCount val="16"/>
                <c:pt idx="0">
                  <c:v>881</c:v>
                </c:pt>
                <c:pt idx="1">
                  <c:v>1050</c:v>
                </c:pt>
                <c:pt idx="2">
                  <c:v>1095</c:v>
                </c:pt>
                <c:pt idx="3">
                  <c:v>1155</c:v>
                </c:pt>
                <c:pt idx="4">
                  <c:v>1255</c:v>
                </c:pt>
                <c:pt idx="5">
                  <c:v>1325</c:v>
                </c:pt>
                <c:pt idx="6">
                  <c:v>1455</c:v>
                </c:pt>
                <c:pt idx="7">
                  <c:v>1515</c:v>
                </c:pt>
                <c:pt idx="8">
                  <c:v>1615</c:v>
                </c:pt>
                <c:pt idx="9">
                  <c:v>1845</c:v>
                </c:pt>
                <c:pt idx="10">
                  <c:v>2005</c:v>
                </c:pt>
                <c:pt idx="11">
                  <c:v>2195</c:v>
                </c:pt>
                <c:pt idx="12">
                  <c:v>2370</c:v>
                </c:pt>
                <c:pt idx="13">
                  <c:v>2530</c:v>
                </c:pt>
                <c:pt idx="14">
                  <c:v>2630</c:v>
                </c:pt>
                <c:pt idx="15">
                  <c:v>3285</c:v>
                </c:pt>
              </c:numCache>
            </c:numRef>
          </c:xVal>
          <c:yVal>
            <c:numRef>
              <c:f>Lithology_Disp_Dist!$CV$2:$CV$17</c:f>
              <c:numCache>
                <c:formatCode>General</c:formatCode>
                <c:ptCount val="16"/>
                <c:pt idx="0">
                  <c:v>0</c:v>
                </c:pt>
                <c:pt idx="1">
                  <c:v>4.8</c:v>
                </c:pt>
                <c:pt idx="2">
                  <c:v>111.9</c:v>
                </c:pt>
                <c:pt idx="3">
                  <c:v>260.10000000000002</c:v>
                </c:pt>
                <c:pt idx="4">
                  <c:v>291</c:v>
                </c:pt>
                <c:pt idx="5">
                  <c:v>276.2</c:v>
                </c:pt>
                <c:pt idx="6">
                  <c:v>632.6</c:v>
                </c:pt>
                <c:pt idx="7">
                  <c:v>657.4</c:v>
                </c:pt>
                <c:pt idx="8">
                  <c:v>490.1</c:v>
                </c:pt>
                <c:pt idx="9">
                  <c:v>359.9</c:v>
                </c:pt>
                <c:pt idx="10">
                  <c:v>514.4</c:v>
                </c:pt>
                <c:pt idx="11">
                  <c:v>627.29999999999995</c:v>
                </c:pt>
                <c:pt idx="12">
                  <c:v>555.4</c:v>
                </c:pt>
                <c:pt idx="13">
                  <c:v>428.3</c:v>
                </c:pt>
                <c:pt idx="14">
                  <c:v>434.5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DE73-42CA-8664-F4F8FF047DF3}"/>
            </c:ext>
          </c:extLst>
        </c:ser>
        <c:ser>
          <c:idx val="31"/>
          <c:order val="31"/>
          <c:tx>
            <c:v>Fault_1_7</c:v>
          </c:tx>
          <c:spPr>
            <a:ln w="25400">
              <a:solidFill>
                <a:schemeClr val="accent2"/>
              </a:solidFill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DE73-42CA-8664-F4F8FF047DF3}"/>
              </c:ext>
            </c:extLst>
          </c:dPt>
          <c:xVal>
            <c:numRef>
              <c:f>Lithology_Disp_Dist!$CX$2:$CX$17</c:f>
              <c:numCache>
                <c:formatCode>General</c:formatCode>
                <c:ptCount val="16"/>
                <c:pt idx="0">
                  <c:v>896</c:v>
                </c:pt>
                <c:pt idx="1">
                  <c:v>1050</c:v>
                </c:pt>
                <c:pt idx="2">
                  <c:v>1095</c:v>
                </c:pt>
                <c:pt idx="3">
                  <c:v>1155</c:v>
                </c:pt>
                <c:pt idx="4">
                  <c:v>1255</c:v>
                </c:pt>
                <c:pt idx="5">
                  <c:v>1325</c:v>
                </c:pt>
                <c:pt idx="6">
                  <c:v>1455</c:v>
                </c:pt>
                <c:pt idx="7">
                  <c:v>1515</c:v>
                </c:pt>
                <c:pt idx="8">
                  <c:v>1615</c:v>
                </c:pt>
                <c:pt idx="9">
                  <c:v>1845</c:v>
                </c:pt>
                <c:pt idx="10">
                  <c:v>2005</c:v>
                </c:pt>
                <c:pt idx="11">
                  <c:v>2195</c:v>
                </c:pt>
                <c:pt idx="12">
                  <c:v>2370</c:v>
                </c:pt>
                <c:pt idx="13">
                  <c:v>2530</c:v>
                </c:pt>
                <c:pt idx="14">
                  <c:v>2630</c:v>
                </c:pt>
                <c:pt idx="15">
                  <c:v>3356</c:v>
                </c:pt>
              </c:numCache>
            </c:numRef>
          </c:xVal>
          <c:yVal>
            <c:numRef>
              <c:f>Lithology_Disp_Dist!$CY$2:$CY$17</c:f>
              <c:numCache>
                <c:formatCode>General</c:formatCode>
                <c:ptCount val="16"/>
                <c:pt idx="0">
                  <c:v>0</c:v>
                </c:pt>
                <c:pt idx="1">
                  <c:v>12.6</c:v>
                </c:pt>
                <c:pt idx="2">
                  <c:v>29.8</c:v>
                </c:pt>
                <c:pt idx="3">
                  <c:v>35.9</c:v>
                </c:pt>
                <c:pt idx="4">
                  <c:v>393.8</c:v>
                </c:pt>
                <c:pt idx="5">
                  <c:v>385.5</c:v>
                </c:pt>
                <c:pt idx="6">
                  <c:v>728.3</c:v>
                </c:pt>
                <c:pt idx="7">
                  <c:v>754.8</c:v>
                </c:pt>
                <c:pt idx="8">
                  <c:v>512.29999999999995</c:v>
                </c:pt>
                <c:pt idx="9">
                  <c:v>517.1</c:v>
                </c:pt>
                <c:pt idx="10">
                  <c:v>610.1</c:v>
                </c:pt>
                <c:pt idx="11">
                  <c:v>483.3</c:v>
                </c:pt>
                <c:pt idx="12">
                  <c:v>573.5</c:v>
                </c:pt>
                <c:pt idx="13">
                  <c:v>648.20000000000005</c:v>
                </c:pt>
                <c:pt idx="14">
                  <c:v>678.6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DE73-42CA-8664-F4F8FF047DF3}"/>
            </c:ext>
          </c:extLst>
        </c:ser>
        <c:ser>
          <c:idx val="32"/>
          <c:order val="32"/>
          <c:tx>
            <c:v>Fault_1_6</c:v>
          </c:tx>
          <c:spPr>
            <a:ln w="25400">
              <a:solidFill>
                <a:srgbClr val="0070C0"/>
              </a:solidFill>
            </a:ln>
          </c:spPr>
          <c:marker>
            <c:symbol val="star"/>
            <c:size val="10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chemeClr val="bg1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DE73-42CA-8664-F4F8FF047DF3}"/>
              </c:ext>
            </c:extLst>
          </c:dPt>
          <c:dPt>
            <c:idx val="3"/>
            <c:marker>
              <c:spPr>
                <a:solidFill>
                  <a:schemeClr val="bg1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DE73-42CA-8664-F4F8FF047DF3}"/>
              </c:ext>
            </c:extLst>
          </c:dPt>
          <c:dPt>
            <c:idx val="4"/>
            <c:marker>
              <c:spPr>
                <a:solidFill>
                  <a:schemeClr val="bg1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DE73-42CA-8664-F4F8FF047DF3}"/>
              </c:ext>
            </c:extLst>
          </c:dPt>
          <c:dPt>
            <c:idx val="5"/>
            <c:marker>
              <c:spPr>
                <a:solidFill>
                  <a:schemeClr val="bg1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E73-42CA-8664-F4F8FF047DF3}"/>
              </c:ext>
            </c:extLst>
          </c:dPt>
          <c:dPt>
            <c:idx val="9"/>
            <c:marker>
              <c:spPr>
                <a:solidFill>
                  <a:schemeClr val="bg1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DE73-42CA-8664-F4F8FF047DF3}"/>
              </c:ext>
            </c:extLst>
          </c:dPt>
          <c:dPt>
            <c:idx val="10"/>
            <c:marker>
              <c:spPr>
                <a:solidFill>
                  <a:schemeClr val="bg1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DE73-42CA-8664-F4F8FF047DF3}"/>
              </c:ext>
            </c:extLst>
          </c:dPt>
          <c:dPt>
            <c:idx val="11"/>
            <c:marker>
              <c:spPr>
                <a:solidFill>
                  <a:schemeClr val="bg1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DE73-42CA-8664-F4F8FF047DF3}"/>
              </c:ext>
            </c:extLst>
          </c:dPt>
          <c:dPt>
            <c:idx val="12"/>
            <c:marker>
              <c:spPr>
                <a:solidFill>
                  <a:schemeClr val="bg1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DE73-42CA-8664-F4F8FF047DF3}"/>
              </c:ext>
            </c:extLst>
          </c:dPt>
          <c:xVal>
            <c:numRef>
              <c:f>Lithology_Disp_Dist!$DA$2:$DA$14</c:f>
              <c:numCache>
                <c:formatCode>General</c:formatCode>
                <c:ptCount val="13"/>
                <c:pt idx="0">
                  <c:v>1185</c:v>
                </c:pt>
                <c:pt idx="1">
                  <c:v>1255</c:v>
                </c:pt>
                <c:pt idx="2">
                  <c:v>1325</c:v>
                </c:pt>
                <c:pt idx="3">
                  <c:v>1455</c:v>
                </c:pt>
                <c:pt idx="4">
                  <c:v>1515</c:v>
                </c:pt>
                <c:pt idx="5">
                  <c:v>1615</c:v>
                </c:pt>
                <c:pt idx="6">
                  <c:v>1845</c:v>
                </c:pt>
                <c:pt idx="7">
                  <c:v>2005</c:v>
                </c:pt>
                <c:pt idx="8">
                  <c:v>2195</c:v>
                </c:pt>
                <c:pt idx="9">
                  <c:v>2370</c:v>
                </c:pt>
                <c:pt idx="10">
                  <c:v>2530</c:v>
                </c:pt>
                <c:pt idx="11">
                  <c:v>2630</c:v>
                </c:pt>
                <c:pt idx="12">
                  <c:v>3364</c:v>
                </c:pt>
              </c:numCache>
            </c:numRef>
          </c:xVal>
          <c:yVal>
            <c:numRef>
              <c:f>Lithology_Disp_Dist!$DB$2:$DB$14</c:f>
              <c:numCache>
                <c:formatCode>General</c:formatCode>
                <c:ptCount val="13"/>
                <c:pt idx="0">
                  <c:v>0</c:v>
                </c:pt>
                <c:pt idx="1">
                  <c:v>237.3</c:v>
                </c:pt>
                <c:pt idx="2">
                  <c:v>193.1</c:v>
                </c:pt>
                <c:pt idx="3">
                  <c:v>614.5</c:v>
                </c:pt>
                <c:pt idx="4">
                  <c:v>921.4</c:v>
                </c:pt>
                <c:pt idx="5">
                  <c:v>663.5</c:v>
                </c:pt>
                <c:pt idx="6">
                  <c:v>487.7</c:v>
                </c:pt>
                <c:pt idx="7">
                  <c:v>659.8</c:v>
                </c:pt>
                <c:pt idx="8">
                  <c:v>646.5</c:v>
                </c:pt>
                <c:pt idx="9">
                  <c:v>551.29999999999995</c:v>
                </c:pt>
                <c:pt idx="10">
                  <c:v>542.20000000000005</c:v>
                </c:pt>
                <c:pt idx="11">
                  <c:v>589.6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DE73-42CA-8664-F4F8FF047DF3}"/>
            </c:ext>
          </c:extLst>
        </c:ser>
        <c:ser>
          <c:idx val="33"/>
          <c:order val="33"/>
          <c:tx>
            <c:v>Fault_1_9</c:v>
          </c:tx>
          <c:spPr>
            <a:ln w="254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squar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DE73-42CA-8664-F4F8FF047DF3}"/>
              </c:ext>
            </c:extLst>
          </c:dPt>
          <c:dPt>
            <c:idx val="1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DE73-42CA-8664-F4F8FF047DF3}"/>
              </c:ext>
            </c:extLst>
          </c:dPt>
          <c:dPt>
            <c:idx val="2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DE73-42CA-8664-F4F8FF047DF3}"/>
              </c:ext>
            </c:extLst>
          </c:dPt>
          <c:dPt>
            <c:idx val="3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DE73-42CA-8664-F4F8FF047DF3}"/>
              </c:ext>
            </c:extLst>
          </c:dPt>
          <c:dPt>
            <c:idx val="11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DE73-42CA-8664-F4F8FF047DF3}"/>
              </c:ext>
            </c:extLst>
          </c:dPt>
          <c:dPt>
            <c:idx val="12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DE73-42CA-8664-F4F8FF047DF3}"/>
              </c:ext>
            </c:extLst>
          </c:dPt>
          <c:dPt>
            <c:idx val="13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DE73-42CA-8664-F4F8FF047DF3}"/>
              </c:ext>
            </c:extLst>
          </c:dPt>
          <c:xVal>
            <c:numRef>
              <c:f>Lithology_Disp_Dist!$DD$2:$DD$15</c:f>
              <c:numCache>
                <c:formatCode>General</c:formatCode>
                <c:ptCount val="14"/>
                <c:pt idx="0">
                  <c:v>1135</c:v>
                </c:pt>
                <c:pt idx="1">
                  <c:v>1155</c:v>
                </c:pt>
                <c:pt idx="2">
                  <c:v>1255</c:v>
                </c:pt>
                <c:pt idx="3">
                  <c:v>1325</c:v>
                </c:pt>
                <c:pt idx="4">
                  <c:v>1455</c:v>
                </c:pt>
                <c:pt idx="5">
                  <c:v>1515</c:v>
                </c:pt>
                <c:pt idx="6">
                  <c:v>1615</c:v>
                </c:pt>
                <c:pt idx="7">
                  <c:v>1845</c:v>
                </c:pt>
                <c:pt idx="8">
                  <c:v>2005</c:v>
                </c:pt>
                <c:pt idx="9">
                  <c:v>2195</c:v>
                </c:pt>
                <c:pt idx="10">
                  <c:v>2370</c:v>
                </c:pt>
                <c:pt idx="11">
                  <c:v>2530</c:v>
                </c:pt>
                <c:pt idx="12">
                  <c:v>2630</c:v>
                </c:pt>
                <c:pt idx="13">
                  <c:v>3363</c:v>
                </c:pt>
              </c:numCache>
            </c:numRef>
          </c:xVal>
          <c:yVal>
            <c:numRef>
              <c:f>Lithology_Disp_Dist!$DE$2:$DE$15</c:f>
              <c:numCache>
                <c:formatCode>General</c:formatCode>
                <c:ptCount val="14"/>
                <c:pt idx="0">
                  <c:v>0</c:v>
                </c:pt>
                <c:pt idx="1">
                  <c:v>15.1</c:v>
                </c:pt>
                <c:pt idx="2">
                  <c:v>28.8</c:v>
                </c:pt>
                <c:pt idx="3">
                  <c:v>76.400000000000006</c:v>
                </c:pt>
                <c:pt idx="4">
                  <c:v>304.5</c:v>
                </c:pt>
                <c:pt idx="5">
                  <c:v>399.7</c:v>
                </c:pt>
                <c:pt idx="6">
                  <c:v>455</c:v>
                </c:pt>
                <c:pt idx="7">
                  <c:v>449</c:v>
                </c:pt>
                <c:pt idx="8">
                  <c:v>437.9</c:v>
                </c:pt>
                <c:pt idx="9">
                  <c:v>306.10000000000002</c:v>
                </c:pt>
                <c:pt idx="10">
                  <c:v>370.5</c:v>
                </c:pt>
                <c:pt idx="11">
                  <c:v>383.3</c:v>
                </c:pt>
                <c:pt idx="12">
                  <c:v>294.60000000000002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DE73-42CA-8664-F4F8FF047DF3}"/>
            </c:ext>
          </c:extLst>
        </c:ser>
        <c:ser>
          <c:idx val="34"/>
          <c:order val="34"/>
          <c:tx>
            <c:v>Fault_1_10</c:v>
          </c:tx>
          <c:spPr>
            <a:ln w="25400"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Lithology_Disp_Dist!$DG$2:$DG$14</c:f>
              <c:numCache>
                <c:formatCode>General</c:formatCode>
                <c:ptCount val="13"/>
                <c:pt idx="0">
                  <c:v>1173</c:v>
                </c:pt>
                <c:pt idx="1">
                  <c:v>1255</c:v>
                </c:pt>
                <c:pt idx="2">
                  <c:v>1325</c:v>
                </c:pt>
                <c:pt idx="3">
                  <c:v>1455</c:v>
                </c:pt>
                <c:pt idx="4">
                  <c:v>1515</c:v>
                </c:pt>
                <c:pt idx="5">
                  <c:v>1615</c:v>
                </c:pt>
                <c:pt idx="6">
                  <c:v>1845</c:v>
                </c:pt>
                <c:pt idx="7">
                  <c:v>2005</c:v>
                </c:pt>
                <c:pt idx="8">
                  <c:v>2195</c:v>
                </c:pt>
                <c:pt idx="9">
                  <c:v>2370</c:v>
                </c:pt>
                <c:pt idx="10">
                  <c:v>2530</c:v>
                </c:pt>
                <c:pt idx="11">
                  <c:v>2630</c:v>
                </c:pt>
                <c:pt idx="12">
                  <c:v>3348</c:v>
                </c:pt>
              </c:numCache>
            </c:numRef>
          </c:xVal>
          <c:yVal>
            <c:numRef>
              <c:f>Lithology_Disp_Dist!$DH$2:$DH$14</c:f>
              <c:numCache>
                <c:formatCode>General</c:formatCode>
                <c:ptCount val="13"/>
                <c:pt idx="0">
                  <c:v>0</c:v>
                </c:pt>
                <c:pt idx="1">
                  <c:v>41.1</c:v>
                </c:pt>
                <c:pt idx="2">
                  <c:v>60.1</c:v>
                </c:pt>
                <c:pt idx="3">
                  <c:v>83.9</c:v>
                </c:pt>
                <c:pt idx="4">
                  <c:v>153.19999999999999</c:v>
                </c:pt>
                <c:pt idx="5">
                  <c:v>240.8</c:v>
                </c:pt>
                <c:pt idx="6">
                  <c:v>266.5</c:v>
                </c:pt>
                <c:pt idx="7">
                  <c:v>418.5</c:v>
                </c:pt>
                <c:pt idx="8">
                  <c:v>412</c:v>
                </c:pt>
                <c:pt idx="9">
                  <c:v>346.9</c:v>
                </c:pt>
                <c:pt idx="10">
                  <c:v>300.7</c:v>
                </c:pt>
                <c:pt idx="11">
                  <c:v>239.7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DE73-42CA-8664-F4F8FF047DF3}"/>
            </c:ext>
          </c:extLst>
        </c:ser>
        <c:ser>
          <c:idx val="35"/>
          <c:order val="35"/>
          <c:tx>
            <c:v>Fault_1_11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diamond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DE73-42CA-8664-F4F8FF047DF3}"/>
              </c:ext>
            </c:extLst>
          </c:dPt>
          <c:dPt>
            <c:idx val="13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DE73-42CA-8664-F4F8FF047DF3}"/>
              </c:ext>
            </c:extLst>
          </c:dPt>
          <c:xVal>
            <c:numRef>
              <c:f>Lithology_Disp_Dist!$DJ$2:$DJ$15</c:f>
              <c:numCache>
                <c:formatCode>General</c:formatCode>
                <c:ptCount val="14"/>
                <c:pt idx="0">
                  <c:v>1145</c:v>
                </c:pt>
                <c:pt idx="1">
                  <c:v>1155</c:v>
                </c:pt>
                <c:pt idx="2">
                  <c:v>1255</c:v>
                </c:pt>
                <c:pt idx="3">
                  <c:v>1325</c:v>
                </c:pt>
                <c:pt idx="4">
                  <c:v>1455</c:v>
                </c:pt>
                <c:pt idx="5">
                  <c:v>1515</c:v>
                </c:pt>
                <c:pt idx="6">
                  <c:v>1615</c:v>
                </c:pt>
                <c:pt idx="7">
                  <c:v>1845</c:v>
                </c:pt>
                <c:pt idx="8">
                  <c:v>2005</c:v>
                </c:pt>
                <c:pt idx="9">
                  <c:v>2195</c:v>
                </c:pt>
                <c:pt idx="10">
                  <c:v>2370</c:v>
                </c:pt>
                <c:pt idx="11">
                  <c:v>2530</c:v>
                </c:pt>
                <c:pt idx="12">
                  <c:v>2630</c:v>
                </c:pt>
                <c:pt idx="13">
                  <c:v>3294</c:v>
                </c:pt>
              </c:numCache>
            </c:numRef>
          </c:xVal>
          <c:yVal>
            <c:numRef>
              <c:f>Lithology_Disp_Dist!$DK$2:$DK$15</c:f>
              <c:numCache>
                <c:formatCode>General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70.400000000000006</c:v>
                </c:pt>
                <c:pt idx="3">
                  <c:v>49.7</c:v>
                </c:pt>
                <c:pt idx="4">
                  <c:v>105.6</c:v>
                </c:pt>
                <c:pt idx="5">
                  <c:v>190.8</c:v>
                </c:pt>
                <c:pt idx="6">
                  <c:v>204.9</c:v>
                </c:pt>
                <c:pt idx="7">
                  <c:v>235.8</c:v>
                </c:pt>
                <c:pt idx="8">
                  <c:v>151.6</c:v>
                </c:pt>
                <c:pt idx="9">
                  <c:v>231.4</c:v>
                </c:pt>
                <c:pt idx="10">
                  <c:v>248.1</c:v>
                </c:pt>
                <c:pt idx="11">
                  <c:v>179.2</c:v>
                </c:pt>
                <c:pt idx="12">
                  <c:v>126.7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DE73-42CA-8664-F4F8FF047DF3}"/>
            </c:ext>
          </c:extLst>
        </c:ser>
        <c:ser>
          <c:idx val="36"/>
          <c:order val="36"/>
          <c:tx>
            <c:v>Fault_1_12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diamond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DE73-42CA-8664-F4F8FF047DF3}"/>
              </c:ext>
            </c:extLst>
          </c:dPt>
          <c:dPt>
            <c:idx val="15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DE73-42CA-8664-F4F8FF047DF3}"/>
              </c:ext>
            </c:extLst>
          </c:dPt>
          <c:xVal>
            <c:numRef>
              <c:f>Lithology_Disp_Dist!$DM$2:$DM$17</c:f>
              <c:numCache>
                <c:formatCode>General</c:formatCode>
                <c:ptCount val="16"/>
                <c:pt idx="0">
                  <c:v>891</c:v>
                </c:pt>
                <c:pt idx="1">
                  <c:v>1050</c:v>
                </c:pt>
                <c:pt idx="2">
                  <c:v>1095</c:v>
                </c:pt>
                <c:pt idx="3">
                  <c:v>1155</c:v>
                </c:pt>
                <c:pt idx="4">
                  <c:v>1255</c:v>
                </c:pt>
                <c:pt idx="5">
                  <c:v>1325</c:v>
                </c:pt>
                <c:pt idx="6">
                  <c:v>1455</c:v>
                </c:pt>
                <c:pt idx="7">
                  <c:v>1515</c:v>
                </c:pt>
                <c:pt idx="8">
                  <c:v>1615</c:v>
                </c:pt>
                <c:pt idx="9">
                  <c:v>1845</c:v>
                </c:pt>
                <c:pt idx="10">
                  <c:v>2005</c:v>
                </c:pt>
                <c:pt idx="11">
                  <c:v>2195</c:v>
                </c:pt>
                <c:pt idx="12">
                  <c:v>2370</c:v>
                </c:pt>
                <c:pt idx="13">
                  <c:v>2530</c:v>
                </c:pt>
                <c:pt idx="14">
                  <c:v>2630</c:v>
                </c:pt>
                <c:pt idx="15">
                  <c:v>3288</c:v>
                </c:pt>
              </c:numCache>
            </c:numRef>
          </c:xVal>
          <c:yVal>
            <c:numRef>
              <c:f>Lithology_Disp_Dist!$DN$2:$DN$17</c:f>
              <c:numCache>
                <c:formatCode>General</c:formatCode>
                <c:ptCount val="16"/>
                <c:pt idx="0">
                  <c:v>0</c:v>
                </c:pt>
                <c:pt idx="1">
                  <c:v>10.5</c:v>
                </c:pt>
                <c:pt idx="2">
                  <c:v>16.399999999999999</c:v>
                </c:pt>
                <c:pt idx="3">
                  <c:v>25.3</c:v>
                </c:pt>
                <c:pt idx="4">
                  <c:v>27.2</c:v>
                </c:pt>
                <c:pt idx="5">
                  <c:v>48.5</c:v>
                </c:pt>
                <c:pt idx="6">
                  <c:v>52.1</c:v>
                </c:pt>
                <c:pt idx="7">
                  <c:v>102.5</c:v>
                </c:pt>
                <c:pt idx="8">
                  <c:v>62.6</c:v>
                </c:pt>
                <c:pt idx="9">
                  <c:v>179.4</c:v>
                </c:pt>
                <c:pt idx="10">
                  <c:v>305.60000000000002</c:v>
                </c:pt>
                <c:pt idx="11">
                  <c:v>230.9</c:v>
                </c:pt>
                <c:pt idx="12">
                  <c:v>295.60000000000002</c:v>
                </c:pt>
                <c:pt idx="13">
                  <c:v>279.3</c:v>
                </c:pt>
                <c:pt idx="14">
                  <c:v>242.1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DE73-42CA-8664-F4F8FF047DF3}"/>
            </c:ext>
          </c:extLst>
        </c:ser>
        <c:ser>
          <c:idx val="37"/>
          <c:order val="37"/>
          <c:tx>
            <c:v>Fault_12_3</c:v>
          </c:tx>
          <c:xVal>
            <c:numRef>
              <c:f>Lithology_Disp_Dist!$DP$2:$DP$10</c:f>
              <c:numCache>
                <c:formatCode>General</c:formatCode>
                <c:ptCount val="9"/>
                <c:pt idx="0">
                  <c:v>1212</c:v>
                </c:pt>
                <c:pt idx="1">
                  <c:v>1255</c:v>
                </c:pt>
                <c:pt idx="2">
                  <c:v>1325</c:v>
                </c:pt>
                <c:pt idx="3">
                  <c:v>1455</c:v>
                </c:pt>
                <c:pt idx="4">
                  <c:v>1515</c:v>
                </c:pt>
                <c:pt idx="5">
                  <c:v>1615</c:v>
                </c:pt>
                <c:pt idx="6">
                  <c:v>1845</c:v>
                </c:pt>
                <c:pt idx="7">
                  <c:v>1902</c:v>
                </c:pt>
              </c:numCache>
            </c:numRef>
          </c:xVal>
          <c:yVal>
            <c:numRef>
              <c:f>Lithology_Disp_Dist!$DQ$2:$DQ$10</c:f>
              <c:numCache>
                <c:formatCode>General</c:formatCode>
                <c:ptCount val="9"/>
                <c:pt idx="0">
                  <c:v>0</c:v>
                </c:pt>
                <c:pt idx="1">
                  <c:v>118.2</c:v>
                </c:pt>
                <c:pt idx="2">
                  <c:v>25.8</c:v>
                </c:pt>
                <c:pt idx="3">
                  <c:v>16</c:v>
                </c:pt>
                <c:pt idx="4">
                  <c:v>35.5</c:v>
                </c:pt>
                <c:pt idx="5">
                  <c:v>59</c:v>
                </c:pt>
                <c:pt idx="6">
                  <c:v>18.100000000000001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DE73-42CA-8664-F4F8FF047DF3}"/>
            </c:ext>
          </c:extLst>
        </c:ser>
        <c:ser>
          <c:idx val="38"/>
          <c:order val="38"/>
          <c:tx>
            <c:v>Fault_2_5</c:v>
          </c:tx>
          <c:spPr>
            <a:ln w="25400">
              <a:solidFill>
                <a:srgbClr val="C00000"/>
              </a:solidFill>
            </a:ln>
          </c:spPr>
          <c:marker>
            <c:symbol val="triangl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DE73-42CA-8664-F4F8FF047DF3}"/>
              </c:ext>
            </c:extLst>
          </c:dPt>
          <c:dPt>
            <c:idx val="4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DE73-42CA-8664-F4F8FF047DF3}"/>
              </c:ext>
            </c:extLst>
          </c:dPt>
          <c:dPt>
            <c:idx val="7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DE73-42CA-8664-F4F8FF047DF3}"/>
              </c:ext>
            </c:extLst>
          </c:dPt>
          <c:xVal>
            <c:numRef>
              <c:f>Lithology_Disp_Dist!$DP$2:$DP$9</c:f>
              <c:numCache>
                <c:formatCode>General</c:formatCode>
                <c:ptCount val="8"/>
                <c:pt idx="0">
                  <c:v>1212</c:v>
                </c:pt>
                <c:pt idx="1">
                  <c:v>1255</c:v>
                </c:pt>
                <c:pt idx="2">
                  <c:v>1325</c:v>
                </c:pt>
                <c:pt idx="3">
                  <c:v>1455</c:v>
                </c:pt>
                <c:pt idx="4">
                  <c:v>1515</c:v>
                </c:pt>
                <c:pt idx="5">
                  <c:v>1615</c:v>
                </c:pt>
                <c:pt idx="6">
                  <c:v>1845</c:v>
                </c:pt>
                <c:pt idx="7">
                  <c:v>1902</c:v>
                </c:pt>
              </c:numCache>
            </c:numRef>
          </c:xVal>
          <c:yVal>
            <c:numRef>
              <c:f>Lithology_Disp_Dist!$DQ$2:$DQ$9</c:f>
              <c:numCache>
                <c:formatCode>General</c:formatCode>
                <c:ptCount val="8"/>
                <c:pt idx="0">
                  <c:v>0</c:v>
                </c:pt>
                <c:pt idx="1">
                  <c:v>118.2</c:v>
                </c:pt>
                <c:pt idx="2">
                  <c:v>25.8</c:v>
                </c:pt>
                <c:pt idx="3">
                  <c:v>16</c:v>
                </c:pt>
                <c:pt idx="4">
                  <c:v>35.5</c:v>
                </c:pt>
                <c:pt idx="5">
                  <c:v>59</c:v>
                </c:pt>
                <c:pt idx="6">
                  <c:v>18.100000000000001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DE73-42CA-8664-F4F8FF047DF3}"/>
            </c:ext>
          </c:extLst>
        </c:ser>
        <c:ser>
          <c:idx val="39"/>
          <c:order val="39"/>
          <c:tx>
            <c:v>Fault_6_2</c:v>
          </c:tx>
          <c:spPr>
            <a:ln w="25400">
              <a:solidFill>
                <a:schemeClr val="tx2"/>
              </a:solidFill>
            </a:ln>
          </c:spPr>
          <c:marker>
            <c:symbol val="x"/>
            <c:size val="9"/>
            <c:spPr>
              <a:solidFill>
                <a:schemeClr val="bg1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chemeClr val="bg1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DE73-42CA-8664-F4F8FF047DF3}"/>
              </c:ext>
            </c:extLst>
          </c:dPt>
          <c:dPt>
            <c:idx val="8"/>
            <c:marker>
              <c:spPr>
                <a:solidFill>
                  <a:schemeClr val="bg1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DE73-42CA-8664-F4F8FF047DF3}"/>
              </c:ext>
            </c:extLst>
          </c:dPt>
          <c:xVal>
            <c:numRef>
              <c:f>Lithology_Disp_Dist!$DS$2:$DS$10</c:f>
              <c:numCache>
                <c:formatCode>General</c:formatCode>
                <c:ptCount val="9"/>
                <c:pt idx="0">
                  <c:v>1144</c:v>
                </c:pt>
                <c:pt idx="1">
                  <c:v>1155</c:v>
                </c:pt>
                <c:pt idx="2">
                  <c:v>1255</c:v>
                </c:pt>
                <c:pt idx="3">
                  <c:v>1325</c:v>
                </c:pt>
                <c:pt idx="4">
                  <c:v>1455</c:v>
                </c:pt>
                <c:pt idx="5">
                  <c:v>1515</c:v>
                </c:pt>
                <c:pt idx="6">
                  <c:v>1615</c:v>
                </c:pt>
                <c:pt idx="7">
                  <c:v>1845</c:v>
                </c:pt>
                <c:pt idx="8">
                  <c:v>1905</c:v>
                </c:pt>
              </c:numCache>
            </c:numRef>
          </c:xVal>
          <c:yVal>
            <c:numRef>
              <c:f>Lithology_Disp_Dist!$DT$2:$DT$10</c:f>
              <c:numCache>
                <c:formatCode>General</c:formatCode>
                <c:ptCount val="9"/>
                <c:pt idx="0">
                  <c:v>0</c:v>
                </c:pt>
                <c:pt idx="1">
                  <c:v>9.6</c:v>
                </c:pt>
                <c:pt idx="2">
                  <c:v>16.899999999999999</c:v>
                </c:pt>
                <c:pt idx="3">
                  <c:v>21.6</c:v>
                </c:pt>
                <c:pt idx="4">
                  <c:v>25</c:v>
                </c:pt>
                <c:pt idx="5">
                  <c:v>72.400000000000006</c:v>
                </c:pt>
                <c:pt idx="6">
                  <c:v>69.900000000000006</c:v>
                </c:pt>
                <c:pt idx="7">
                  <c:v>41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DE73-42CA-8664-F4F8FF047DF3}"/>
            </c:ext>
          </c:extLst>
        </c:ser>
        <c:ser>
          <c:idx val="40"/>
          <c:order val="40"/>
          <c:tx>
            <c:v>Fault_2_7</c:v>
          </c:tx>
          <c:spPr>
            <a:ln w="254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DE73-42CA-8664-F4F8FF047DF3}"/>
              </c:ext>
            </c:extLst>
          </c:dPt>
          <c:dPt>
            <c:idx val="8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DE73-42CA-8664-F4F8FF047DF3}"/>
              </c:ext>
            </c:extLst>
          </c:dPt>
          <c:xVal>
            <c:numRef>
              <c:f>Lithology_Disp_Dist!$DV$2:$DV$10</c:f>
              <c:numCache>
                <c:formatCode>General</c:formatCode>
                <c:ptCount val="9"/>
                <c:pt idx="0">
                  <c:v>1133</c:v>
                </c:pt>
                <c:pt idx="1">
                  <c:v>1155</c:v>
                </c:pt>
                <c:pt idx="2">
                  <c:v>1255</c:v>
                </c:pt>
                <c:pt idx="3">
                  <c:v>1325</c:v>
                </c:pt>
                <c:pt idx="4">
                  <c:v>1455</c:v>
                </c:pt>
                <c:pt idx="5">
                  <c:v>1515</c:v>
                </c:pt>
                <c:pt idx="6">
                  <c:v>1615</c:v>
                </c:pt>
                <c:pt idx="7">
                  <c:v>1845</c:v>
                </c:pt>
                <c:pt idx="8">
                  <c:v>1986</c:v>
                </c:pt>
              </c:numCache>
            </c:numRef>
          </c:xVal>
          <c:yVal>
            <c:numRef>
              <c:f>Lithology_Disp_Dist!$DW$2:$DW$10</c:f>
              <c:numCache>
                <c:formatCode>General</c:formatCode>
                <c:ptCount val="9"/>
                <c:pt idx="0">
                  <c:v>0</c:v>
                </c:pt>
                <c:pt idx="1">
                  <c:v>52.1</c:v>
                </c:pt>
                <c:pt idx="2">
                  <c:v>50</c:v>
                </c:pt>
                <c:pt idx="3">
                  <c:v>92.9</c:v>
                </c:pt>
                <c:pt idx="4">
                  <c:v>58.3</c:v>
                </c:pt>
                <c:pt idx="5">
                  <c:v>23.5</c:v>
                </c:pt>
                <c:pt idx="6">
                  <c:v>21.6</c:v>
                </c:pt>
                <c:pt idx="7">
                  <c:v>13.4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DE73-42CA-8664-F4F8FF047DF3}"/>
            </c:ext>
          </c:extLst>
        </c:ser>
        <c:ser>
          <c:idx val="41"/>
          <c:order val="41"/>
          <c:tx>
            <c:v>Fault_55_7</c:v>
          </c:tx>
          <c:xVal>
            <c:numRef>
              <c:f>Lithology_Disp_Dist!$DY$2:$DY$6</c:f>
              <c:numCache>
                <c:formatCode>General</c:formatCode>
                <c:ptCount val="5"/>
                <c:pt idx="0">
                  <c:v>900</c:v>
                </c:pt>
                <c:pt idx="1">
                  <c:v>1050</c:v>
                </c:pt>
                <c:pt idx="2">
                  <c:v>1095</c:v>
                </c:pt>
                <c:pt idx="3">
                  <c:v>1155</c:v>
                </c:pt>
                <c:pt idx="4">
                  <c:v>1220</c:v>
                </c:pt>
              </c:numCache>
            </c:numRef>
          </c:xVal>
          <c:yVal>
            <c:numRef>
              <c:f>Lithology_Disp_Dist!$DZ$2:$DZ$6</c:f>
              <c:numCache>
                <c:formatCode>General</c:formatCode>
                <c:ptCount val="5"/>
                <c:pt idx="0">
                  <c:v>0</c:v>
                </c:pt>
                <c:pt idx="1">
                  <c:v>19</c:v>
                </c:pt>
                <c:pt idx="2">
                  <c:v>78.5</c:v>
                </c:pt>
                <c:pt idx="3">
                  <c:v>22.1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DE73-42CA-8664-F4F8FF047DF3}"/>
            </c:ext>
          </c:extLst>
        </c:ser>
        <c:ser>
          <c:idx val="42"/>
          <c:order val="42"/>
          <c:tx>
            <c:v>Fault_2_8</c:v>
          </c:tx>
          <c:spPr>
            <a:ln w="25400"/>
          </c:spPr>
          <c:marker>
            <c:symbol val="plus"/>
            <c:size val="7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Lithology_Disp_Dist!$EB$2:$EB$9</c:f>
              <c:numCache>
                <c:formatCode>General</c:formatCode>
                <c:ptCount val="8"/>
                <c:pt idx="0">
                  <c:v>1141</c:v>
                </c:pt>
                <c:pt idx="1">
                  <c:v>1155</c:v>
                </c:pt>
                <c:pt idx="2">
                  <c:v>1255</c:v>
                </c:pt>
                <c:pt idx="3">
                  <c:v>1325</c:v>
                </c:pt>
                <c:pt idx="4">
                  <c:v>1455</c:v>
                </c:pt>
                <c:pt idx="5">
                  <c:v>1515</c:v>
                </c:pt>
                <c:pt idx="6">
                  <c:v>1615</c:v>
                </c:pt>
                <c:pt idx="7">
                  <c:v>1740</c:v>
                </c:pt>
              </c:numCache>
            </c:numRef>
          </c:xVal>
          <c:yVal>
            <c:numRef>
              <c:f>Lithology_Disp_Dist!$EC$2:$EC$9</c:f>
              <c:numCache>
                <c:formatCode>General</c:formatCode>
                <c:ptCount val="8"/>
                <c:pt idx="0">
                  <c:v>0</c:v>
                </c:pt>
                <c:pt idx="1">
                  <c:v>0.4</c:v>
                </c:pt>
                <c:pt idx="2">
                  <c:v>70.8</c:v>
                </c:pt>
                <c:pt idx="3">
                  <c:v>6.6</c:v>
                </c:pt>
                <c:pt idx="4">
                  <c:v>8.1999999999999993</c:v>
                </c:pt>
                <c:pt idx="5">
                  <c:v>39.9</c:v>
                </c:pt>
                <c:pt idx="6">
                  <c:v>49.8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DE73-42CA-8664-F4F8FF047DF3}"/>
            </c:ext>
          </c:extLst>
        </c:ser>
        <c:ser>
          <c:idx val="43"/>
          <c:order val="43"/>
          <c:tx>
            <c:v>Fault_9_2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triangl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DE73-42CA-8664-F4F8FF047DF3}"/>
              </c:ext>
            </c:extLst>
          </c:dPt>
          <c:dPt>
            <c:idx val="6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DE73-42CA-8664-F4F8FF047DF3}"/>
              </c:ext>
            </c:extLst>
          </c:dPt>
          <c:xVal>
            <c:numRef>
              <c:f>Lithology_Disp_Dist!$EE$2:$EE$8</c:f>
              <c:numCache>
                <c:formatCode>General</c:formatCode>
                <c:ptCount val="7"/>
                <c:pt idx="0">
                  <c:v>1130</c:v>
                </c:pt>
                <c:pt idx="1">
                  <c:v>1255</c:v>
                </c:pt>
                <c:pt idx="2">
                  <c:v>1325</c:v>
                </c:pt>
                <c:pt idx="3">
                  <c:v>1455</c:v>
                </c:pt>
                <c:pt idx="4">
                  <c:v>1515</c:v>
                </c:pt>
                <c:pt idx="5">
                  <c:v>1615</c:v>
                </c:pt>
                <c:pt idx="6">
                  <c:v>1740</c:v>
                </c:pt>
              </c:numCache>
            </c:numRef>
          </c:xVal>
          <c:yVal>
            <c:numRef>
              <c:f>Lithology_Disp_Dist!$EF$2:$EF$8</c:f>
              <c:numCache>
                <c:formatCode>General</c:formatCode>
                <c:ptCount val="7"/>
                <c:pt idx="0">
                  <c:v>0</c:v>
                </c:pt>
                <c:pt idx="1">
                  <c:v>68.8</c:v>
                </c:pt>
                <c:pt idx="2">
                  <c:v>124.2</c:v>
                </c:pt>
                <c:pt idx="3">
                  <c:v>78.400000000000006</c:v>
                </c:pt>
                <c:pt idx="4">
                  <c:v>95.3</c:v>
                </c:pt>
                <c:pt idx="5">
                  <c:v>74.400000000000006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3-DE73-42CA-8664-F4F8FF047DF3}"/>
            </c:ext>
          </c:extLst>
        </c:ser>
        <c:ser>
          <c:idx val="44"/>
          <c:order val="44"/>
          <c:tx>
            <c:v>Fault_10_2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9"/>
            <c:spPr>
              <a:solidFill>
                <a:srgbClr val="0000FF"/>
              </a:solidFill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DE73-42CA-8664-F4F8FF047DF3}"/>
              </c:ext>
            </c:extLst>
          </c:dPt>
          <c:dPt>
            <c:idx val="1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DE73-42CA-8664-F4F8FF047DF3}"/>
              </c:ext>
            </c:extLst>
          </c:dPt>
          <c:dPt>
            <c:idx val="2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DE73-42CA-8664-F4F8FF047DF3}"/>
              </c:ext>
            </c:extLst>
          </c:dPt>
          <c:dPt>
            <c:idx val="7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DE73-42CA-8664-F4F8FF047DF3}"/>
              </c:ext>
            </c:extLst>
          </c:dPt>
          <c:xVal>
            <c:numRef>
              <c:f>Lithology_Disp_Dist!$EH$2:$EH$9</c:f>
              <c:numCache>
                <c:formatCode>General</c:formatCode>
                <c:ptCount val="8"/>
                <c:pt idx="0">
                  <c:v>1135</c:v>
                </c:pt>
                <c:pt idx="1">
                  <c:v>1255</c:v>
                </c:pt>
                <c:pt idx="2">
                  <c:v>1325</c:v>
                </c:pt>
                <c:pt idx="3">
                  <c:v>1455</c:v>
                </c:pt>
                <c:pt idx="4">
                  <c:v>1515</c:v>
                </c:pt>
                <c:pt idx="5">
                  <c:v>1615</c:v>
                </c:pt>
                <c:pt idx="6">
                  <c:v>1845</c:v>
                </c:pt>
                <c:pt idx="7">
                  <c:v>1986</c:v>
                </c:pt>
              </c:numCache>
            </c:numRef>
          </c:xVal>
          <c:yVal>
            <c:numRef>
              <c:f>Lithology_Disp_Dist!$EI$2:$EI$9</c:f>
              <c:numCache>
                <c:formatCode>General</c:formatCode>
                <c:ptCount val="8"/>
                <c:pt idx="0">
                  <c:v>0</c:v>
                </c:pt>
                <c:pt idx="1">
                  <c:v>20.5</c:v>
                </c:pt>
                <c:pt idx="2">
                  <c:v>266.8</c:v>
                </c:pt>
                <c:pt idx="3">
                  <c:v>335.5</c:v>
                </c:pt>
                <c:pt idx="4">
                  <c:v>196.8</c:v>
                </c:pt>
                <c:pt idx="5">
                  <c:v>237.6</c:v>
                </c:pt>
                <c:pt idx="6">
                  <c:v>307.60000000000002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DE73-42CA-8664-F4F8FF047DF3}"/>
            </c:ext>
          </c:extLst>
        </c:ser>
        <c:ser>
          <c:idx val="45"/>
          <c:order val="45"/>
          <c:tx>
            <c:v>Fault_2_11</c:v>
          </c:tx>
          <c:spPr>
            <a:ln w="25400">
              <a:solidFill>
                <a:schemeClr val="accent1"/>
              </a:solidFill>
            </a:ln>
          </c:spPr>
          <c:marker>
            <c:symbol val="diamond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DE73-42CA-8664-F4F8FF047DF3}"/>
              </c:ext>
            </c:extLst>
          </c:dPt>
          <c:dPt>
            <c:idx val="4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DE73-42CA-8664-F4F8FF047DF3}"/>
              </c:ext>
            </c:extLst>
          </c:dPt>
          <c:xVal>
            <c:numRef>
              <c:f>Lithology_Disp_Dist!$EK$2:$EK$6</c:f>
              <c:numCache>
                <c:formatCode>General</c:formatCode>
                <c:ptCount val="5"/>
                <c:pt idx="0">
                  <c:v>1384</c:v>
                </c:pt>
                <c:pt idx="1">
                  <c:v>1455</c:v>
                </c:pt>
                <c:pt idx="2">
                  <c:v>1515</c:v>
                </c:pt>
                <c:pt idx="3">
                  <c:v>1615</c:v>
                </c:pt>
                <c:pt idx="4">
                  <c:v>1820</c:v>
                </c:pt>
              </c:numCache>
            </c:numRef>
          </c:xVal>
          <c:yVal>
            <c:numRef>
              <c:f>Lithology_Disp_Dist!$EL$2:$EL$6</c:f>
              <c:numCache>
                <c:formatCode>General</c:formatCode>
                <c:ptCount val="5"/>
                <c:pt idx="0">
                  <c:v>0</c:v>
                </c:pt>
                <c:pt idx="1">
                  <c:v>58.9</c:v>
                </c:pt>
                <c:pt idx="2">
                  <c:v>41.7</c:v>
                </c:pt>
                <c:pt idx="3">
                  <c:v>52.7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DE73-42CA-8664-F4F8FF047DF3}"/>
            </c:ext>
          </c:extLst>
        </c:ser>
        <c:ser>
          <c:idx val="46"/>
          <c:order val="46"/>
          <c:tx>
            <c:v>Fault_2_12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DE73-42CA-8664-F4F8FF047DF3}"/>
              </c:ext>
            </c:extLst>
          </c:dPt>
          <c:dPt>
            <c:idx val="3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DE73-42CA-8664-F4F8FF047DF3}"/>
              </c:ext>
            </c:extLst>
          </c:dPt>
          <c:xVal>
            <c:numRef>
              <c:f>Lithology_Disp_Dist!$EN$2:$EN$5</c:f>
              <c:numCache>
                <c:formatCode>General</c:formatCode>
                <c:ptCount val="4"/>
                <c:pt idx="0">
                  <c:v>1548</c:v>
                </c:pt>
                <c:pt idx="1">
                  <c:v>1615</c:v>
                </c:pt>
                <c:pt idx="2">
                  <c:v>1845</c:v>
                </c:pt>
                <c:pt idx="3">
                  <c:v>1980</c:v>
                </c:pt>
              </c:numCache>
            </c:numRef>
          </c:xVal>
          <c:yVal>
            <c:numRef>
              <c:f>Lithology_Disp_Dist!$EO$2:$EO$5</c:f>
              <c:numCache>
                <c:formatCode>General</c:formatCode>
                <c:ptCount val="4"/>
                <c:pt idx="0">
                  <c:v>0</c:v>
                </c:pt>
                <c:pt idx="1">
                  <c:v>77.8</c:v>
                </c:pt>
                <c:pt idx="2">
                  <c:v>85.7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DE73-42CA-8664-F4F8FF047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23080"/>
        <c:axId val="637127016"/>
      </c:scatterChart>
      <c:valAx>
        <c:axId val="63712308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37127016"/>
        <c:crosses val="autoZero"/>
        <c:crossBetween val="midCat"/>
        <c:majorUnit val="250"/>
        <c:minorUnit val="50"/>
      </c:valAx>
      <c:valAx>
        <c:axId val="6371270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Dispalcement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37123080"/>
        <c:crosses val="autoZero"/>
        <c:crossBetween val="midCat"/>
      </c:valAx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 sz="20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26658524444451E-2"/>
          <c:y val="2.1766138849139013E-2"/>
          <c:w val="0.94808385318797161"/>
          <c:h val="0.94131194389863126"/>
        </c:manualLayout>
      </c:layout>
      <c:scatterChart>
        <c:scatterStyle val="lineMarker"/>
        <c:varyColors val="0"/>
        <c:ser>
          <c:idx val="1"/>
          <c:order val="0"/>
          <c:tx>
            <c:v>Fault_4_1</c:v>
          </c:tx>
          <c:spPr>
            <a:ln w="25400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7D2-4118-8E04-7B58C75A308B}"/>
              </c:ext>
            </c:extLst>
          </c:dPt>
          <c:xVal>
            <c:numRef>
              <c:f>Lithology_Disp_Dist!$I$2:$I$6</c:f>
              <c:numCache>
                <c:formatCode>General</c:formatCode>
                <c:ptCount val="5"/>
                <c:pt idx="0">
                  <c:v>962.8</c:v>
                </c:pt>
                <c:pt idx="1">
                  <c:v>1050</c:v>
                </c:pt>
                <c:pt idx="2">
                  <c:v>1095</c:v>
                </c:pt>
                <c:pt idx="3">
                  <c:v>1155</c:v>
                </c:pt>
                <c:pt idx="4">
                  <c:v>1200</c:v>
                </c:pt>
              </c:numCache>
            </c:numRef>
          </c:xVal>
          <c:yVal>
            <c:numRef>
              <c:f>Lithology_Disp_Dist!$J$2:$J$6</c:f>
              <c:numCache>
                <c:formatCode>General</c:formatCode>
                <c:ptCount val="5"/>
                <c:pt idx="0">
                  <c:v>0</c:v>
                </c:pt>
                <c:pt idx="1">
                  <c:v>43.5</c:v>
                </c:pt>
                <c:pt idx="2">
                  <c:v>20.100000000000001</c:v>
                </c:pt>
                <c:pt idx="3">
                  <c:v>24.8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2-4118-8E04-7B58C75A308B}"/>
            </c:ext>
          </c:extLst>
        </c:ser>
        <c:ser>
          <c:idx val="0"/>
          <c:order val="1"/>
          <c:tx>
            <c:v>Fault_4_8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dPt>
            <c:idx val="0"/>
            <c:marker>
              <c:spPr>
                <a:solidFill>
                  <a:srgbClr val="FFC000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7D2-4118-8E04-7B58C75A308B}"/>
              </c:ext>
            </c:extLst>
          </c:dPt>
          <c:dPt>
            <c:idx val="16"/>
            <c:marker>
              <c:spPr>
                <a:solidFill>
                  <a:srgbClr val="FFC000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7D2-4118-8E04-7B58C75A308B}"/>
              </c:ext>
            </c:extLst>
          </c:dPt>
          <c:xVal>
            <c:numRef>
              <c:f>Lithology_Disp_Dist!$L$2:$L$18</c:f>
              <c:numCache>
                <c:formatCode>General</c:formatCode>
                <c:ptCount val="17"/>
                <c:pt idx="0">
                  <c:v>900</c:v>
                </c:pt>
                <c:pt idx="1">
                  <c:v>950</c:v>
                </c:pt>
                <c:pt idx="2">
                  <c:v>1050</c:v>
                </c:pt>
                <c:pt idx="3">
                  <c:v>1095</c:v>
                </c:pt>
                <c:pt idx="4">
                  <c:v>1155</c:v>
                </c:pt>
                <c:pt idx="5">
                  <c:v>1255</c:v>
                </c:pt>
                <c:pt idx="6">
                  <c:v>1325</c:v>
                </c:pt>
                <c:pt idx="7">
                  <c:v>1455</c:v>
                </c:pt>
                <c:pt idx="8">
                  <c:v>1515</c:v>
                </c:pt>
                <c:pt idx="9">
                  <c:v>1615</c:v>
                </c:pt>
                <c:pt idx="10">
                  <c:v>1845</c:v>
                </c:pt>
                <c:pt idx="11">
                  <c:v>2005</c:v>
                </c:pt>
                <c:pt idx="12">
                  <c:v>2195</c:v>
                </c:pt>
                <c:pt idx="13">
                  <c:v>2370</c:v>
                </c:pt>
                <c:pt idx="14">
                  <c:v>2530</c:v>
                </c:pt>
                <c:pt idx="15">
                  <c:v>2630</c:v>
                </c:pt>
                <c:pt idx="16">
                  <c:v>3000</c:v>
                </c:pt>
              </c:numCache>
            </c:numRef>
          </c:xVal>
          <c:yVal>
            <c:numRef>
              <c:f>Lithology_Disp_Dist!$M$2:$M$18</c:f>
              <c:numCache>
                <c:formatCode>General</c:formatCode>
                <c:ptCount val="17"/>
                <c:pt idx="0">
                  <c:v>0</c:v>
                </c:pt>
                <c:pt idx="1">
                  <c:v>114</c:v>
                </c:pt>
                <c:pt idx="2">
                  <c:v>110.8</c:v>
                </c:pt>
                <c:pt idx="3">
                  <c:v>270</c:v>
                </c:pt>
                <c:pt idx="4">
                  <c:v>376</c:v>
                </c:pt>
                <c:pt idx="5">
                  <c:v>464.6</c:v>
                </c:pt>
                <c:pt idx="6">
                  <c:v>562</c:v>
                </c:pt>
                <c:pt idx="7">
                  <c:v>508.9</c:v>
                </c:pt>
                <c:pt idx="8">
                  <c:v>574.6</c:v>
                </c:pt>
                <c:pt idx="9">
                  <c:v>632.79999999999995</c:v>
                </c:pt>
                <c:pt idx="10">
                  <c:v>985.4</c:v>
                </c:pt>
                <c:pt idx="11">
                  <c:v>842</c:v>
                </c:pt>
                <c:pt idx="12">
                  <c:v>911.9</c:v>
                </c:pt>
                <c:pt idx="13">
                  <c:v>670</c:v>
                </c:pt>
                <c:pt idx="14">
                  <c:v>237.8</c:v>
                </c:pt>
                <c:pt idx="15">
                  <c:v>214.6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D2-4118-8E04-7B58C75A308B}"/>
            </c:ext>
          </c:extLst>
        </c:ser>
        <c:ser>
          <c:idx val="2"/>
          <c:order val="2"/>
          <c:tx>
            <c:v>Fault_5_8</c:v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7D2-4118-8E04-7B58C75A308B}"/>
              </c:ext>
            </c:extLst>
          </c:dPt>
          <c:dPt>
            <c:idx val="4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7D2-4118-8E04-7B58C75A308B}"/>
              </c:ext>
            </c:extLst>
          </c:dPt>
          <c:dPt>
            <c:idx val="5"/>
            <c:marker>
              <c:spPr>
                <a:solidFill>
                  <a:srgbClr val="FFC000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7D2-4118-8E04-7B58C75A308B}"/>
              </c:ext>
            </c:extLst>
          </c:dPt>
          <c:xVal>
            <c:numRef>
              <c:f>Lithology_Disp_Dist!$O$2:$O$7</c:f>
              <c:numCache>
                <c:formatCode>General</c:formatCode>
                <c:ptCount val="6"/>
                <c:pt idx="0">
                  <c:v>910</c:v>
                </c:pt>
                <c:pt idx="1">
                  <c:v>1050</c:v>
                </c:pt>
                <c:pt idx="2">
                  <c:v>1095</c:v>
                </c:pt>
                <c:pt idx="3">
                  <c:v>1155</c:v>
                </c:pt>
                <c:pt idx="4">
                  <c:v>1255</c:v>
                </c:pt>
                <c:pt idx="5">
                  <c:v>1300</c:v>
                </c:pt>
              </c:numCache>
            </c:numRef>
          </c:xVal>
          <c:yVal>
            <c:numRef>
              <c:f>Lithology_Disp_Dist!$P$2:$P$7</c:f>
              <c:numCache>
                <c:formatCode>General</c:formatCode>
                <c:ptCount val="6"/>
                <c:pt idx="0">
                  <c:v>0</c:v>
                </c:pt>
                <c:pt idx="1">
                  <c:v>64.599999999999994</c:v>
                </c:pt>
                <c:pt idx="2">
                  <c:v>25.8</c:v>
                </c:pt>
                <c:pt idx="3">
                  <c:v>12.6</c:v>
                </c:pt>
                <c:pt idx="4">
                  <c:v>9.1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D2-4118-8E04-7B58C75A308B}"/>
            </c:ext>
          </c:extLst>
        </c:ser>
        <c:ser>
          <c:idx val="3"/>
          <c:order val="3"/>
          <c:tx>
            <c:v>Fault_9_8</c:v>
          </c:tx>
          <c:spPr>
            <a:ln w="25400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7D2-4118-8E04-7B58C75A308B}"/>
              </c:ext>
            </c:extLst>
          </c:dPt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7D2-4118-8E04-7B58C75A308B}"/>
              </c:ext>
            </c:extLst>
          </c:dPt>
          <c:dPt>
            <c:idx val="2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7D2-4118-8E04-7B58C75A308B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7D2-4118-8E04-7B58C75A308B}"/>
              </c:ext>
            </c:extLst>
          </c:dPt>
          <c:dPt>
            <c:idx val="12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7D2-4118-8E04-7B58C75A308B}"/>
              </c:ext>
            </c:extLst>
          </c:dPt>
          <c:xVal>
            <c:numRef>
              <c:f>Lithology_Disp_Dist!$R$2:$R$14</c:f>
              <c:numCache>
                <c:formatCode>General</c:formatCode>
                <c:ptCount val="13"/>
                <c:pt idx="0">
                  <c:v>300</c:v>
                </c:pt>
                <c:pt idx="1">
                  <c:v>350</c:v>
                </c:pt>
                <c:pt idx="2">
                  <c:v>450</c:v>
                </c:pt>
                <c:pt idx="3">
                  <c:v>650</c:v>
                </c:pt>
                <c:pt idx="4">
                  <c:v>780</c:v>
                </c:pt>
                <c:pt idx="5">
                  <c:v>870</c:v>
                </c:pt>
                <c:pt idx="6">
                  <c:v>1050</c:v>
                </c:pt>
                <c:pt idx="7">
                  <c:v>1095</c:v>
                </c:pt>
                <c:pt idx="8">
                  <c:v>1155</c:v>
                </c:pt>
                <c:pt idx="9">
                  <c:v>1255</c:v>
                </c:pt>
                <c:pt idx="10">
                  <c:v>1325</c:v>
                </c:pt>
                <c:pt idx="11">
                  <c:v>1455</c:v>
                </c:pt>
                <c:pt idx="12">
                  <c:v>1500</c:v>
                </c:pt>
              </c:numCache>
            </c:numRef>
          </c:xVal>
          <c:yVal>
            <c:numRef>
              <c:f>Lithology_Disp_Dist!$S$2:$S$14</c:f>
              <c:numCache>
                <c:formatCode>General</c:formatCode>
                <c:ptCount val="13"/>
                <c:pt idx="0">
                  <c:v>0</c:v>
                </c:pt>
                <c:pt idx="1">
                  <c:v>7.3</c:v>
                </c:pt>
                <c:pt idx="2">
                  <c:v>16.7</c:v>
                </c:pt>
                <c:pt idx="3">
                  <c:v>89</c:v>
                </c:pt>
                <c:pt idx="4">
                  <c:v>205.5</c:v>
                </c:pt>
                <c:pt idx="5">
                  <c:v>193.9</c:v>
                </c:pt>
                <c:pt idx="6">
                  <c:v>228.6</c:v>
                </c:pt>
                <c:pt idx="7">
                  <c:v>240.6</c:v>
                </c:pt>
                <c:pt idx="8">
                  <c:v>325.89999999999998</c:v>
                </c:pt>
                <c:pt idx="9">
                  <c:v>122.1</c:v>
                </c:pt>
                <c:pt idx="10">
                  <c:v>81.3</c:v>
                </c:pt>
                <c:pt idx="11">
                  <c:v>18.100000000000001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7D2-4118-8E04-7B58C75A308B}"/>
            </c:ext>
          </c:extLst>
        </c:ser>
        <c:ser>
          <c:idx val="4"/>
          <c:order val="4"/>
          <c:tx>
            <c:v>Fault_8_8</c:v>
          </c:tx>
          <c:spPr>
            <a:ln w="25400">
              <a:solidFill>
                <a:srgbClr val="00B050"/>
              </a:solidFill>
            </a:ln>
          </c:spPr>
          <c:marker>
            <c:symbol val="triangl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7D2-4118-8E04-7B58C75A308B}"/>
              </c:ext>
            </c:extLst>
          </c:dPt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7D2-4118-8E04-7B58C75A308B}"/>
              </c:ext>
            </c:extLst>
          </c:dPt>
          <c:dPt>
            <c:idx val="2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7D2-4118-8E04-7B58C75A308B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7D2-4118-8E04-7B58C75A308B}"/>
              </c:ext>
            </c:extLst>
          </c:dPt>
          <c:dPt>
            <c:idx val="1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7D2-4118-8E04-7B58C75A308B}"/>
              </c:ext>
            </c:extLst>
          </c:dPt>
          <c:xVal>
            <c:numRef>
              <c:f>Lithology_Disp_Dist!$U$2:$U$12</c:f>
              <c:numCache>
                <c:formatCode>General</c:formatCode>
                <c:ptCount val="11"/>
                <c:pt idx="0">
                  <c:v>600</c:v>
                </c:pt>
                <c:pt idx="1">
                  <c:v>650</c:v>
                </c:pt>
                <c:pt idx="2">
                  <c:v>780</c:v>
                </c:pt>
                <c:pt idx="3">
                  <c:v>870</c:v>
                </c:pt>
                <c:pt idx="4">
                  <c:v>1050</c:v>
                </c:pt>
                <c:pt idx="5">
                  <c:v>1095</c:v>
                </c:pt>
                <c:pt idx="6">
                  <c:v>1155</c:v>
                </c:pt>
                <c:pt idx="7">
                  <c:v>1255</c:v>
                </c:pt>
                <c:pt idx="8">
                  <c:v>1325</c:v>
                </c:pt>
                <c:pt idx="9">
                  <c:v>1455</c:v>
                </c:pt>
                <c:pt idx="10">
                  <c:v>1480</c:v>
                </c:pt>
              </c:numCache>
            </c:numRef>
          </c:xVal>
          <c:yVal>
            <c:numRef>
              <c:f>Lithology_Disp_Dist!$V$2:$V$12</c:f>
              <c:numCache>
                <c:formatCode>General</c:formatCode>
                <c:ptCount val="11"/>
                <c:pt idx="0">
                  <c:v>0</c:v>
                </c:pt>
                <c:pt idx="1">
                  <c:v>145.19999999999999</c:v>
                </c:pt>
                <c:pt idx="2">
                  <c:v>201.6</c:v>
                </c:pt>
                <c:pt idx="3">
                  <c:v>228.5</c:v>
                </c:pt>
                <c:pt idx="4">
                  <c:v>184.9</c:v>
                </c:pt>
                <c:pt idx="5">
                  <c:v>212.1</c:v>
                </c:pt>
                <c:pt idx="6">
                  <c:v>238</c:v>
                </c:pt>
                <c:pt idx="7">
                  <c:v>239.4</c:v>
                </c:pt>
                <c:pt idx="8">
                  <c:v>164.2</c:v>
                </c:pt>
                <c:pt idx="9">
                  <c:v>22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7D2-4118-8E04-7B58C75A308B}"/>
            </c:ext>
          </c:extLst>
        </c:ser>
        <c:ser>
          <c:idx val="5"/>
          <c:order val="5"/>
          <c:tx>
            <c:v>Fault_12_8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7D2-4118-8E04-7B58C75A308B}"/>
              </c:ext>
            </c:extLst>
          </c:dPt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7D2-4118-8E04-7B58C75A308B}"/>
              </c:ext>
            </c:extLst>
          </c:dPt>
          <c:dPt>
            <c:idx val="2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7D2-4118-8E04-7B58C75A308B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97D2-4118-8E04-7B58C75A308B}"/>
              </c:ext>
            </c:extLst>
          </c:dPt>
          <c:dPt>
            <c:idx val="4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97D2-4118-8E04-7B58C75A308B}"/>
              </c:ext>
            </c:extLst>
          </c:dPt>
          <c:dPt>
            <c:idx val="11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7D2-4118-8E04-7B58C75A308B}"/>
              </c:ext>
            </c:extLst>
          </c:dPt>
          <c:xVal>
            <c:numRef>
              <c:f>Lithology_Disp_Dist!$X$2:$X$13</c:f>
              <c:numCache>
                <c:formatCode>General</c:formatCode>
                <c:ptCount val="12"/>
                <c:pt idx="0">
                  <c:v>310</c:v>
                </c:pt>
                <c:pt idx="1">
                  <c:v>350</c:v>
                </c:pt>
                <c:pt idx="2">
                  <c:v>450</c:v>
                </c:pt>
                <c:pt idx="3">
                  <c:v>650</c:v>
                </c:pt>
                <c:pt idx="4">
                  <c:v>780</c:v>
                </c:pt>
                <c:pt idx="5">
                  <c:v>870</c:v>
                </c:pt>
                <c:pt idx="6">
                  <c:v>1050</c:v>
                </c:pt>
                <c:pt idx="7">
                  <c:v>1095</c:v>
                </c:pt>
                <c:pt idx="8">
                  <c:v>1155</c:v>
                </c:pt>
                <c:pt idx="9">
                  <c:v>1255</c:v>
                </c:pt>
                <c:pt idx="10">
                  <c:v>1325</c:v>
                </c:pt>
                <c:pt idx="11">
                  <c:v>1380</c:v>
                </c:pt>
              </c:numCache>
            </c:numRef>
          </c:xVal>
          <c:yVal>
            <c:numRef>
              <c:f>Lithology_Disp_Dist!$Y$2:$Y$13</c:f>
              <c:numCache>
                <c:formatCode>General</c:formatCode>
                <c:ptCount val="12"/>
                <c:pt idx="0">
                  <c:v>0</c:v>
                </c:pt>
                <c:pt idx="1">
                  <c:v>23.1</c:v>
                </c:pt>
                <c:pt idx="2">
                  <c:v>38</c:v>
                </c:pt>
                <c:pt idx="3">
                  <c:v>86.6</c:v>
                </c:pt>
                <c:pt idx="4">
                  <c:v>80.3</c:v>
                </c:pt>
                <c:pt idx="5">
                  <c:v>81.5</c:v>
                </c:pt>
                <c:pt idx="6">
                  <c:v>97.7</c:v>
                </c:pt>
                <c:pt idx="7">
                  <c:v>122.3</c:v>
                </c:pt>
                <c:pt idx="8">
                  <c:v>148.1</c:v>
                </c:pt>
                <c:pt idx="9">
                  <c:v>134.80000000000001</c:v>
                </c:pt>
                <c:pt idx="10">
                  <c:v>97.5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7D2-4118-8E04-7B58C75A308B}"/>
            </c:ext>
          </c:extLst>
        </c:ser>
        <c:ser>
          <c:idx val="6"/>
          <c:order val="6"/>
          <c:tx>
            <c:v>Fault_11_8</c:v>
          </c:tx>
          <c:spPr>
            <a:ln w="25400">
              <a:solidFill>
                <a:schemeClr val="accent1">
                  <a:lumMod val="50000"/>
                </a:schemeClr>
              </a:solidFill>
            </a:ln>
          </c:spPr>
          <c:marker>
            <c:symbol val="diamond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7D2-4118-8E04-7B58C75A308B}"/>
              </c:ext>
            </c:extLst>
          </c:dPt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97D2-4118-8E04-7B58C75A308B}"/>
              </c:ext>
            </c:extLst>
          </c:dPt>
          <c:dPt>
            <c:idx val="2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97D2-4118-8E04-7B58C75A308B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7D2-4118-8E04-7B58C75A308B}"/>
              </c:ext>
            </c:extLst>
          </c:dPt>
          <c:dPt>
            <c:idx val="9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97D2-4118-8E04-7B58C75A308B}"/>
              </c:ext>
            </c:extLst>
          </c:dPt>
          <c:xVal>
            <c:numRef>
              <c:f>Lithology_Disp_Dist!$AA$2:$AA$11</c:f>
              <c:numCache>
                <c:formatCode>General</c:formatCode>
                <c:ptCount val="10"/>
                <c:pt idx="0">
                  <c:v>405</c:v>
                </c:pt>
                <c:pt idx="1">
                  <c:v>450</c:v>
                </c:pt>
                <c:pt idx="2">
                  <c:v>650</c:v>
                </c:pt>
                <c:pt idx="3">
                  <c:v>780</c:v>
                </c:pt>
                <c:pt idx="4">
                  <c:v>870</c:v>
                </c:pt>
                <c:pt idx="5">
                  <c:v>1050</c:v>
                </c:pt>
                <c:pt idx="6">
                  <c:v>1095</c:v>
                </c:pt>
                <c:pt idx="7">
                  <c:v>1155</c:v>
                </c:pt>
                <c:pt idx="8">
                  <c:v>1255</c:v>
                </c:pt>
                <c:pt idx="9">
                  <c:v>1285</c:v>
                </c:pt>
              </c:numCache>
            </c:numRef>
          </c:xVal>
          <c:yVal>
            <c:numRef>
              <c:f>Lithology_Disp_Dist!$AB$2:$AB$11</c:f>
              <c:numCache>
                <c:formatCode>General</c:formatCode>
                <c:ptCount val="10"/>
                <c:pt idx="0">
                  <c:v>0</c:v>
                </c:pt>
                <c:pt idx="1">
                  <c:v>330.3</c:v>
                </c:pt>
                <c:pt idx="2">
                  <c:v>344.3</c:v>
                </c:pt>
                <c:pt idx="3">
                  <c:v>386.9</c:v>
                </c:pt>
                <c:pt idx="4">
                  <c:v>266.10000000000002</c:v>
                </c:pt>
                <c:pt idx="5">
                  <c:v>196</c:v>
                </c:pt>
                <c:pt idx="6">
                  <c:v>78.900000000000006</c:v>
                </c:pt>
                <c:pt idx="7">
                  <c:v>57.9</c:v>
                </c:pt>
                <c:pt idx="8">
                  <c:v>35.6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7D2-4118-8E04-7B58C75A308B}"/>
            </c:ext>
          </c:extLst>
        </c:ser>
        <c:ser>
          <c:idx val="7"/>
          <c:order val="7"/>
          <c:tx>
            <c:v>Fault_7_8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diamond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97D2-4118-8E04-7B58C75A308B}"/>
              </c:ext>
            </c:extLst>
          </c:dPt>
          <c:dPt>
            <c:idx val="4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97D2-4118-8E04-7B58C75A308B}"/>
              </c:ext>
            </c:extLst>
          </c:dPt>
          <c:dPt>
            <c:idx val="5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97D2-4118-8E04-7B58C75A308B}"/>
              </c:ext>
            </c:extLst>
          </c:dPt>
          <c:dPt>
            <c:idx val="7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97D2-4118-8E04-7B58C75A308B}"/>
              </c:ext>
            </c:extLst>
          </c:dPt>
          <c:dPt>
            <c:idx val="8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97D2-4118-8E04-7B58C75A308B}"/>
              </c:ext>
            </c:extLst>
          </c:dPt>
          <c:xVal>
            <c:numRef>
              <c:f>Lithology_Disp_Dist!$AD$2:$AD$10</c:f>
              <c:numCache>
                <c:formatCode>General</c:formatCode>
                <c:ptCount val="9"/>
                <c:pt idx="0">
                  <c:v>503</c:v>
                </c:pt>
                <c:pt idx="1">
                  <c:v>540</c:v>
                </c:pt>
                <c:pt idx="2">
                  <c:v>650</c:v>
                </c:pt>
                <c:pt idx="3">
                  <c:v>780</c:v>
                </c:pt>
                <c:pt idx="4">
                  <c:v>870</c:v>
                </c:pt>
                <c:pt idx="5">
                  <c:v>1050</c:v>
                </c:pt>
                <c:pt idx="6">
                  <c:v>1095</c:v>
                </c:pt>
                <c:pt idx="7">
                  <c:v>1155</c:v>
                </c:pt>
                <c:pt idx="8">
                  <c:v>1203.2</c:v>
                </c:pt>
              </c:numCache>
            </c:numRef>
          </c:xVal>
          <c:yVal>
            <c:numRef>
              <c:f>Lithology_Disp_Dist!$AE$2:$AE$10</c:f>
              <c:numCache>
                <c:formatCode>General</c:formatCode>
                <c:ptCount val="9"/>
                <c:pt idx="0">
                  <c:v>0</c:v>
                </c:pt>
                <c:pt idx="1">
                  <c:v>4.9000000000000004</c:v>
                </c:pt>
                <c:pt idx="2">
                  <c:v>33.9</c:v>
                </c:pt>
                <c:pt idx="3">
                  <c:v>27.6</c:v>
                </c:pt>
                <c:pt idx="4">
                  <c:v>29.3</c:v>
                </c:pt>
                <c:pt idx="5">
                  <c:v>23.7</c:v>
                </c:pt>
                <c:pt idx="6">
                  <c:v>9.4</c:v>
                </c:pt>
                <c:pt idx="7">
                  <c:v>21.5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97D2-4118-8E04-7B58C75A308B}"/>
            </c:ext>
          </c:extLst>
        </c:ser>
        <c:ser>
          <c:idx val="8"/>
          <c:order val="8"/>
          <c:tx>
            <c:v>Fault_6_8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squar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97D2-4118-8E04-7B58C75A308B}"/>
              </c:ext>
            </c:extLst>
          </c:dPt>
          <c:dPt>
            <c:idx val="8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97D2-4118-8E04-7B58C75A308B}"/>
              </c:ext>
            </c:extLst>
          </c:dPt>
          <c:xVal>
            <c:numRef>
              <c:f>Lithology_Disp_Dist!$AG$2:$AG$10</c:f>
              <c:numCache>
                <c:formatCode>General</c:formatCode>
                <c:ptCount val="9"/>
                <c:pt idx="0">
                  <c:v>708</c:v>
                </c:pt>
                <c:pt idx="1">
                  <c:v>780</c:v>
                </c:pt>
                <c:pt idx="2">
                  <c:v>870</c:v>
                </c:pt>
                <c:pt idx="3">
                  <c:v>1050</c:v>
                </c:pt>
                <c:pt idx="4">
                  <c:v>1095</c:v>
                </c:pt>
                <c:pt idx="5">
                  <c:v>1155</c:v>
                </c:pt>
                <c:pt idx="6">
                  <c:v>1255</c:v>
                </c:pt>
                <c:pt idx="7">
                  <c:v>1325</c:v>
                </c:pt>
                <c:pt idx="8">
                  <c:v>1385.1</c:v>
                </c:pt>
              </c:numCache>
            </c:numRef>
          </c:xVal>
          <c:yVal>
            <c:numRef>
              <c:f>Lithology_Disp_Dist!$AH$2:$AH$10</c:f>
              <c:numCache>
                <c:formatCode>General</c:formatCode>
                <c:ptCount val="9"/>
                <c:pt idx="0">
                  <c:v>0</c:v>
                </c:pt>
                <c:pt idx="1">
                  <c:v>19.5</c:v>
                </c:pt>
                <c:pt idx="2">
                  <c:v>47.6</c:v>
                </c:pt>
                <c:pt idx="3">
                  <c:v>129.1</c:v>
                </c:pt>
                <c:pt idx="4">
                  <c:v>76.599999999999994</c:v>
                </c:pt>
                <c:pt idx="5">
                  <c:v>37.5</c:v>
                </c:pt>
                <c:pt idx="6">
                  <c:v>26.9</c:v>
                </c:pt>
                <c:pt idx="7">
                  <c:v>27.3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97D2-4118-8E04-7B58C75A308B}"/>
            </c:ext>
          </c:extLst>
        </c:ser>
        <c:ser>
          <c:idx val="9"/>
          <c:order val="9"/>
          <c:tx>
            <c:v>Fault_8_8</c:v>
          </c:tx>
          <c:spPr>
            <a:ln w="25400">
              <a:solidFill>
                <a:schemeClr val="accent6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97D2-4118-8E04-7B58C75A308B}"/>
              </c:ext>
            </c:extLst>
          </c:dPt>
          <c:dPt>
            <c:idx val="1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97D2-4118-8E04-7B58C75A308B}"/>
              </c:ext>
            </c:extLst>
          </c:dPt>
          <c:dPt>
            <c:idx val="2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97D2-4118-8E04-7B58C75A308B}"/>
              </c:ext>
            </c:extLst>
          </c:dPt>
          <c:dPt>
            <c:idx val="3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97D2-4118-8E04-7B58C75A308B}"/>
              </c:ext>
            </c:extLst>
          </c:dPt>
          <c:dPt>
            <c:idx val="4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97D2-4118-8E04-7B58C75A308B}"/>
              </c:ext>
            </c:extLst>
          </c:dPt>
          <c:dPt>
            <c:idx val="6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97D2-4118-8E04-7B58C75A308B}"/>
              </c:ext>
            </c:extLst>
          </c:dPt>
          <c:xVal>
            <c:numRef>
              <c:f>Lithology_Disp_Dist!$AJ$2:$AJ$8</c:f>
              <c:numCache>
                <c:formatCode>General</c:formatCode>
                <c:ptCount val="7"/>
                <c:pt idx="0">
                  <c:v>718</c:v>
                </c:pt>
                <c:pt idx="1">
                  <c:v>780</c:v>
                </c:pt>
                <c:pt idx="2">
                  <c:v>870</c:v>
                </c:pt>
                <c:pt idx="3">
                  <c:v>1050</c:v>
                </c:pt>
                <c:pt idx="4">
                  <c:v>1095</c:v>
                </c:pt>
                <c:pt idx="5">
                  <c:v>1155</c:v>
                </c:pt>
                <c:pt idx="6">
                  <c:v>1187</c:v>
                </c:pt>
              </c:numCache>
            </c:numRef>
          </c:xVal>
          <c:yVal>
            <c:numRef>
              <c:f>Lithology_Disp_Dist!$AK$2:$AK$8</c:f>
              <c:numCache>
                <c:formatCode>General</c:formatCode>
                <c:ptCount val="7"/>
                <c:pt idx="0">
                  <c:v>0</c:v>
                </c:pt>
                <c:pt idx="1">
                  <c:v>332.1</c:v>
                </c:pt>
                <c:pt idx="2">
                  <c:v>450</c:v>
                </c:pt>
                <c:pt idx="3">
                  <c:v>123.5</c:v>
                </c:pt>
                <c:pt idx="4">
                  <c:v>125.4</c:v>
                </c:pt>
                <c:pt idx="5">
                  <c:v>28.4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97D2-4118-8E04-7B58C75A308B}"/>
            </c:ext>
          </c:extLst>
        </c:ser>
        <c:ser>
          <c:idx val="10"/>
          <c:order val="10"/>
          <c:tx>
            <c:v>fault_7_10</c:v>
          </c:tx>
          <c:spPr>
            <a:ln w="25400">
              <a:solidFill>
                <a:srgbClr val="00B0F0"/>
              </a:solidFill>
            </a:ln>
          </c:spPr>
          <c:marker>
            <c:symbol val="triangle"/>
            <c:size val="9"/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spPr>
              <a:ln w="25400"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3-97D2-4118-8E04-7B58C75A308B}"/>
              </c:ext>
            </c:extLst>
          </c:dPt>
          <c:dPt>
            <c:idx val="1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97D2-4118-8E04-7B58C75A308B}"/>
              </c:ext>
            </c:extLst>
          </c:dPt>
          <c:dPt>
            <c:idx val="2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97D2-4118-8E04-7B58C75A308B}"/>
              </c:ext>
            </c:extLst>
          </c:dPt>
          <c:dPt>
            <c:idx val="3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97D2-4118-8E04-7B58C75A308B}"/>
              </c:ext>
            </c:extLst>
          </c:dPt>
          <c:dPt>
            <c:idx val="4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97D2-4118-8E04-7B58C75A308B}"/>
              </c:ext>
            </c:extLst>
          </c:dPt>
          <c:dPt>
            <c:idx val="5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97D2-4118-8E04-7B58C75A308B}"/>
              </c:ext>
            </c:extLst>
          </c:dPt>
          <c:dPt>
            <c:idx val="6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97D2-4118-8E04-7B58C75A308B}"/>
              </c:ext>
            </c:extLst>
          </c:dPt>
          <c:dPt>
            <c:idx val="7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97D2-4118-8E04-7B58C75A308B}"/>
              </c:ext>
            </c:extLst>
          </c:dPt>
          <c:dPt>
            <c:idx val="8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97D2-4118-8E04-7B58C75A308B}"/>
              </c:ext>
            </c:extLst>
          </c:dPt>
          <c:dPt>
            <c:idx val="9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97D2-4118-8E04-7B58C75A308B}"/>
              </c:ext>
            </c:extLst>
          </c:dPt>
          <c:dPt>
            <c:idx val="10"/>
            <c:marker>
              <c:spPr>
                <a:solidFill>
                  <a:srgbClr val="FFC000"/>
                </a:solidFill>
                <a:ln>
                  <a:solidFill>
                    <a:schemeClr val="tx1">
                      <a:alpha val="99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97D2-4118-8E04-7B58C75A308B}"/>
              </c:ext>
            </c:extLst>
          </c:dPt>
          <c:xVal>
            <c:numRef>
              <c:f>Lithology_Disp_Dist!$AM$2:$AM$12</c:f>
              <c:numCache>
                <c:formatCode>General</c:formatCode>
                <c:ptCount val="11"/>
                <c:pt idx="0">
                  <c:v>698</c:v>
                </c:pt>
                <c:pt idx="1">
                  <c:v>780</c:v>
                </c:pt>
                <c:pt idx="2">
                  <c:v>870</c:v>
                </c:pt>
                <c:pt idx="3">
                  <c:v>1050</c:v>
                </c:pt>
                <c:pt idx="4">
                  <c:v>1095</c:v>
                </c:pt>
                <c:pt idx="5">
                  <c:v>1155</c:v>
                </c:pt>
                <c:pt idx="6">
                  <c:v>1255</c:v>
                </c:pt>
                <c:pt idx="7">
                  <c:v>1325</c:v>
                </c:pt>
                <c:pt idx="8">
                  <c:v>1455</c:v>
                </c:pt>
                <c:pt idx="9">
                  <c:v>1515</c:v>
                </c:pt>
                <c:pt idx="10">
                  <c:v>1650</c:v>
                </c:pt>
              </c:numCache>
            </c:numRef>
          </c:xVal>
          <c:yVal>
            <c:numRef>
              <c:f>Lithology_Disp_Dist!$AN$2:$AN$12</c:f>
              <c:numCache>
                <c:formatCode>General</c:formatCode>
                <c:ptCount val="11"/>
                <c:pt idx="0">
                  <c:v>0</c:v>
                </c:pt>
                <c:pt idx="1">
                  <c:v>108</c:v>
                </c:pt>
                <c:pt idx="2">
                  <c:v>113.6</c:v>
                </c:pt>
                <c:pt idx="3">
                  <c:v>106.2</c:v>
                </c:pt>
                <c:pt idx="4">
                  <c:v>94.2</c:v>
                </c:pt>
                <c:pt idx="5">
                  <c:v>110.2</c:v>
                </c:pt>
                <c:pt idx="6">
                  <c:v>43.7</c:v>
                </c:pt>
                <c:pt idx="7">
                  <c:v>70.7</c:v>
                </c:pt>
                <c:pt idx="8">
                  <c:v>36.1</c:v>
                </c:pt>
                <c:pt idx="9">
                  <c:v>22.6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97D2-4118-8E04-7B58C75A308B}"/>
            </c:ext>
          </c:extLst>
        </c:ser>
        <c:ser>
          <c:idx val="11"/>
          <c:order val="11"/>
          <c:tx>
            <c:v>Fault_14_7</c:v>
          </c:tx>
          <c:spPr>
            <a:ln w="25400">
              <a:solidFill>
                <a:schemeClr val="accent6">
                  <a:lumMod val="50000"/>
                </a:schemeClr>
              </a:solidFill>
            </a:ln>
          </c:spPr>
          <c:dPt>
            <c:idx val="0"/>
            <c:marker>
              <c:symbol val="triangle"/>
              <c:size val="7"/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97D2-4118-8E04-7B58C75A308B}"/>
              </c:ext>
            </c:extLst>
          </c:dPt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97D2-4118-8E04-7B58C75A308B}"/>
              </c:ext>
            </c:extLst>
          </c:dPt>
          <c:dPt>
            <c:idx val="2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97D2-4118-8E04-7B58C75A308B}"/>
              </c:ext>
            </c:extLst>
          </c:dPt>
          <c:dPt>
            <c:idx val="3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97D2-4118-8E04-7B58C75A308B}"/>
              </c:ext>
            </c:extLst>
          </c:dPt>
          <c:dPt>
            <c:idx val="4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97D2-4118-8E04-7B58C75A308B}"/>
              </c:ext>
            </c:extLst>
          </c:dPt>
          <c:dPt>
            <c:idx val="5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97D2-4118-8E04-7B58C75A308B}"/>
              </c:ext>
            </c:extLst>
          </c:dPt>
          <c:xVal>
            <c:numRef>
              <c:f>Lithology_Disp_Dist!$AP$2:$AP$7</c:f>
              <c:numCache>
                <c:formatCode>General</c:formatCode>
                <c:ptCount val="6"/>
                <c:pt idx="0">
                  <c:v>1020</c:v>
                </c:pt>
                <c:pt idx="1">
                  <c:v>1050</c:v>
                </c:pt>
                <c:pt idx="2">
                  <c:v>1095</c:v>
                </c:pt>
                <c:pt idx="3">
                  <c:v>1155</c:v>
                </c:pt>
                <c:pt idx="4">
                  <c:v>1255</c:v>
                </c:pt>
                <c:pt idx="5">
                  <c:v>1267</c:v>
                </c:pt>
              </c:numCache>
            </c:numRef>
          </c:xVal>
          <c:yVal>
            <c:numRef>
              <c:f>Lithology_Disp_Dist!$AQ$2:$AQ$7</c:f>
              <c:numCache>
                <c:formatCode>General</c:formatCode>
                <c:ptCount val="6"/>
                <c:pt idx="0">
                  <c:v>0</c:v>
                </c:pt>
                <c:pt idx="1">
                  <c:v>30.2</c:v>
                </c:pt>
                <c:pt idx="2">
                  <c:v>9.4</c:v>
                </c:pt>
                <c:pt idx="3">
                  <c:v>7.7</c:v>
                </c:pt>
                <c:pt idx="4">
                  <c:v>12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97D2-4118-8E04-7B58C75A308B}"/>
            </c:ext>
          </c:extLst>
        </c:ser>
        <c:ser>
          <c:idx val="12"/>
          <c:order val="12"/>
          <c:tx>
            <c:v>Fault_7_16</c:v>
          </c:tx>
          <c:spPr>
            <a:ln w="25400">
              <a:solidFill>
                <a:schemeClr val="accent3"/>
              </a:solidFill>
            </a:ln>
          </c:spPr>
          <c:marker>
            <c:symbol val="circle"/>
            <c:size val="7"/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97D2-4118-8E04-7B58C75A308B}"/>
              </c:ext>
            </c:extLst>
          </c:dPt>
          <c:dPt>
            <c:idx val="1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97D2-4118-8E04-7B58C75A308B}"/>
              </c:ext>
            </c:extLst>
          </c:dPt>
          <c:dPt>
            <c:idx val="2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97D2-4118-8E04-7B58C75A308B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97D2-4118-8E04-7B58C75A308B}"/>
              </c:ext>
            </c:extLst>
          </c:dPt>
          <c:dPt>
            <c:idx val="4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97D2-4118-8E04-7B58C75A308B}"/>
              </c:ext>
            </c:extLst>
          </c:dPt>
          <c:dPt>
            <c:idx val="5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97D2-4118-8E04-7B58C75A308B}"/>
              </c:ext>
            </c:extLst>
          </c:dPt>
          <c:dPt>
            <c:idx val="6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97D2-4118-8E04-7B58C75A308B}"/>
              </c:ext>
            </c:extLst>
          </c:dPt>
          <c:dPt>
            <c:idx val="7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97D2-4118-8E04-7B58C75A308B}"/>
              </c:ext>
            </c:extLst>
          </c:dPt>
          <c:dPt>
            <c:idx val="8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97D2-4118-8E04-7B58C75A308B}"/>
              </c:ext>
            </c:extLst>
          </c:dPt>
          <c:xVal>
            <c:numRef>
              <c:f>Lithology_Disp_Dist!$AS$2:$AS$10</c:f>
              <c:numCache>
                <c:formatCode>General</c:formatCode>
                <c:ptCount val="9"/>
                <c:pt idx="0">
                  <c:v>690</c:v>
                </c:pt>
                <c:pt idx="1">
                  <c:v>780</c:v>
                </c:pt>
                <c:pt idx="2">
                  <c:v>870</c:v>
                </c:pt>
                <c:pt idx="3">
                  <c:v>1050</c:v>
                </c:pt>
                <c:pt idx="4">
                  <c:v>1095</c:v>
                </c:pt>
                <c:pt idx="5">
                  <c:v>1155</c:v>
                </c:pt>
                <c:pt idx="6">
                  <c:v>1255</c:v>
                </c:pt>
                <c:pt idx="7">
                  <c:v>1325</c:v>
                </c:pt>
                <c:pt idx="8">
                  <c:v>1385</c:v>
                </c:pt>
              </c:numCache>
            </c:numRef>
          </c:xVal>
          <c:yVal>
            <c:numRef>
              <c:f>Lithology_Disp_Dist!$AT$2:$AT$10</c:f>
              <c:numCache>
                <c:formatCode>General</c:formatCode>
                <c:ptCount val="9"/>
                <c:pt idx="0">
                  <c:v>0</c:v>
                </c:pt>
                <c:pt idx="1">
                  <c:v>46.1</c:v>
                </c:pt>
                <c:pt idx="2">
                  <c:v>50.1</c:v>
                </c:pt>
                <c:pt idx="3">
                  <c:v>8.3000000000000007</c:v>
                </c:pt>
                <c:pt idx="4">
                  <c:v>14.9</c:v>
                </c:pt>
                <c:pt idx="5">
                  <c:v>20.100000000000001</c:v>
                </c:pt>
                <c:pt idx="6">
                  <c:v>11.1</c:v>
                </c:pt>
                <c:pt idx="7">
                  <c:v>15.9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97D2-4118-8E04-7B58C75A308B}"/>
            </c:ext>
          </c:extLst>
        </c:ser>
        <c:ser>
          <c:idx val="13"/>
          <c:order val="13"/>
          <c:tx>
            <c:v>Fault_7_7</c:v>
          </c:tx>
          <c:spPr>
            <a:ln w="25400"/>
          </c:spPr>
          <c:marker>
            <c:symbol val="star"/>
            <c:size val="6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dPt>
            <c:idx val="0"/>
            <c:marker>
              <c:spPr>
                <a:solidFill>
                  <a:schemeClr val="bg1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97D2-4118-8E04-7B58C75A308B}"/>
              </c:ext>
            </c:extLst>
          </c:dPt>
          <c:dPt>
            <c:idx val="3"/>
            <c:marker>
              <c:spPr>
                <a:solidFill>
                  <a:schemeClr val="bg1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97D2-4118-8E04-7B58C75A308B}"/>
              </c:ext>
            </c:extLst>
          </c:dPt>
          <c:dPt>
            <c:idx val="6"/>
            <c:marker>
              <c:spPr>
                <a:solidFill>
                  <a:schemeClr val="bg1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97D2-4118-8E04-7B58C75A308B}"/>
              </c:ext>
            </c:extLst>
          </c:dPt>
          <c:dPt>
            <c:idx val="7"/>
            <c:marker>
              <c:spPr>
                <a:solidFill>
                  <a:schemeClr val="bg1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97D2-4118-8E04-7B58C75A308B}"/>
              </c:ext>
            </c:extLst>
          </c:dPt>
          <c:dPt>
            <c:idx val="8"/>
            <c:marker>
              <c:spPr>
                <a:solidFill>
                  <a:schemeClr val="bg1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97D2-4118-8E04-7B58C75A308B}"/>
              </c:ext>
            </c:extLst>
          </c:dPt>
          <c:dPt>
            <c:idx val="9"/>
            <c:marker>
              <c:spPr>
                <a:solidFill>
                  <a:schemeClr val="bg1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97D2-4118-8E04-7B58C75A308B}"/>
              </c:ext>
            </c:extLst>
          </c:dPt>
          <c:xVal>
            <c:numRef>
              <c:f>Lithology_Disp_Dist!$AV$2:$AV$11</c:f>
              <c:numCache>
                <c:formatCode>General</c:formatCode>
                <c:ptCount val="10"/>
                <c:pt idx="0">
                  <c:v>764</c:v>
                </c:pt>
                <c:pt idx="1">
                  <c:v>780</c:v>
                </c:pt>
                <c:pt idx="2">
                  <c:v>870</c:v>
                </c:pt>
                <c:pt idx="3">
                  <c:v>905</c:v>
                </c:pt>
                <c:pt idx="4">
                  <c:v>1050</c:v>
                </c:pt>
                <c:pt idx="5">
                  <c:v>1095</c:v>
                </c:pt>
                <c:pt idx="6">
                  <c:v>1155</c:v>
                </c:pt>
                <c:pt idx="7">
                  <c:v>1255</c:v>
                </c:pt>
                <c:pt idx="8">
                  <c:v>1325</c:v>
                </c:pt>
                <c:pt idx="9">
                  <c:v>1338</c:v>
                </c:pt>
              </c:numCache>
            </c:numRef>
          </c:xVal>
          <c:yVal>
            <c:numRef>
              <c:f>Lithology_Disp_Dist!$AW$2:$AW$11</c:f>
              <c:numCache>
                <c:formatCode>General</c:formatCode>
                <c:ptCount val="10"/>
                <c:pt idx="0">
                  <c:v>0</c:v>
                </c:pt>
                <c:pt idx="1">
                  <c:v>20.3</c:v>
                </c:pt>
                <c:pt idx="2">
                  <c:v>59.9</c:v>
                </c:pt>
                <c:pt idx="3">
                  <c:v>43.6</c:v>
                </c:pt>
                <c:pt idx="4">
                  <c:v>24.3</c:v>
                </c:pt>
                <c:pt idx="5">
                  <c:v>17.899999999999999</c:v>
                </c:pt>
                <c:pt idx="6">
                  <c:v>64.5</c:v>
                </c:pt>
                <c:pt idx="7">
                  <c:v>25.4</c:v>
                </c:pt>
                <c:pt idx="8">
                  <c:v>40.6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97D2-4118-8E04-7B58C75A308B}"/>
            </c:ext>
          </c:extLst>
        </c:ser>
        <c:ser>
          <c:idx val="14"/>
          <c:order val="14"/>
          <c:tx>
            <c:v>Fault_10_6</c:v>
          </c:tx>
          <c:spPr>
            <a:ln w="25400">
              <a:solidFill>
                <a:schemeClr val="accent2">
                  <a:lumMod val="75000"/>
                </a:schemeClr>
              </a:solidFill>
            </a:ln>
          </c:spPr>
          <c:dPt>
            <c:idx val="0"/>
            <c:marker>
              <c:spPr>
                <a:solidFill>
                  <a:srgbClr val="FFC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97D2-4118-8E04-7B58C75A308B}"/>
              </c:ext>
            </c:extLst>
          </c:dPt>
          <c:dPt>
            <c:idx val="1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97D2-4118-8E04-7B58C75A308B}"/>
              </c:ext>
            </c:extLst>
          </c:dPt>
          <c:dPt>
            <c:idx val="2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97D2-4118-8E04-7B58C75A308B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97D2-4118-8E04-7B58C75A308B}"/>
              </c:ext>
            </c:extLst>
          </c:dPt>
          <c:dPt>
            <c:idx val="4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97D2-4118-8E04-7B58C75A308B}"/>
              </c:ext>
            </c:extLst>
          </c:dPt>
          <c:dPt>
            <c:idx val="5"/>
            <c:marker>
              <c:spPr>
                <a:solidFill>
                  <a:srgbClr val="FFC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97D2-4118-8E04-7B58C75A308B}"/>
              </c:ext>
            </c:extLst>
          </c:dPt>
          <c:xVal>
            <c:numRef>
              <c:f>Lithology_Disp_Dist!$AY$2:$AY$7</c:f>
              <c:numCache>
                <c:formatCode>General</c:formatCode>
                <c:ptCount val="6"/>
                <c:pt idx="0">
                  <c:v>750</c:v>
                </c:pt>
                <c:pt idx="1">
                  <c:v>780</c:v>
                </c:pt>
                <c:pt idx="2">
                  <c:v>870</c:v>
                </c:pt>
                <c:pt idx="3">
                  <c:v>1050</c:v>
                </c:pt>
                <c:pt idx="4">
                  <c:v>1095</c:v>
                </c:pt>
                <c:pt idx="5">
                  <c:v>1120</c:v>
                </c:pt>
              </c:numCache>
            </c:numRef>
          </c:xVal>
          <c:yVal>
            <c:numRef>
              <c:f>Lithology_Disp_Dist!$AZ$2:$AZ$7</c:f>
              <c:numCache>
                <c:formatCode>General</c:formatCode>
                <c:ptCount val="6"/>
                <c:pt idx="0">
                  <c:v>0</c:v>
                </c:pt>
                <c:pt idx="1">
                  <c:v>37.299999999999997</c:v>
                </c:pt>
                <c:pt idx="2">
                  <c:v>30.3</c:v>
                </c:pt>
                <c:pt idx="3">
                  <c:v>12.4</c:v>
                </c:pt>
                <c:pt idx="4">
                  <c:v>9.1999999999999993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97D2-4118-8E04-7B58C75A308B}"/>
            </c:ext>
          </c:extLst>
        </c:ser>
        <c:ser>
          <c:idx val="15"/>
          <c:order val="15"/>
          <c:tx>
            <c:v>Fault_23_6</c:v>
          </c:tx>
          <c:spPr>
            <a:ln w="25400">
              <a:solidFill>
                <a:srgbClr val="C00000"/>
              </a:solidFill>
            </a:ln>
          </c:spPr>
          <c:marker>
            <c:symbol val="square"/>
            <c:size val="9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97D2-4118-8E04-7B58C75A308B}"/>
              </c:ext>
            </c:extLst>
          </c:dPt>
          <c:dPt>
            <c:idx val="2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97D2-4118-8E04-7B58C75A308B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97D2-4118-8E04-7B58C75A308B}"/>
              </c:ext>
            </c:extLst>
          </c:dPt>
          <c:dPt>
            <c:idx val="4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97D2-4118-8E04-7B58C75A308B}"/>
              </c:ext>
            </c:extLst>
          </c:dPt>
          <c:dPt>
            <c:idx val="5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97D2-4118-8E04-7B58C75A308B}"/>
              </c:ext>
            </c:extLst>
          </c:dPt>
          <c:xVal>
            <c:numRef>
              <c:f>Lithology_Disp_Dist!$BB$2:$BB$8</c:f>
              <c:numCache>
                <c:formatCode>General</c:formatCode>
                <c:ptCount val="7"/>
                <c:pt idx="0">
                  <c:v>809</c:v>
                </c:pt>
                <c:pt idx="1">
                  <c:v>870</c:v>
                </c:pt>
                <c:pt idx="2">
                  <c:v>905</c:v>
                </c:pt>
                <c:pt idx="3">
                  <c:v>1050</c:v>
                </c:pt>
                <c:pt idx="4">
                  <c:v>1095</c:v>
                </c:pt>
                <c:pt idx="5">
                  <c:v>1155</c:v>
                </c:pt>
                <c:pt idx="6">
                  <c:v>1205</c:v>
                </c:pt>
              </c:numCache>
            </c:numRef>
          </c:xVal>
          <c:yVal>
            <c:numRef>
              <c:f>Lithology_Disp_Dist!$BC$2:$BC$8</c:f>
              <c:numCache>
                <c:formatCode>General</c:formatCode>
                <c:ptCount val="7"/>
                <c:pt idx="0">
                  <c:v>0</c:v>
                </c:pt>
                <c:pt idx="1">
                  <c:v>250.1</c:v>
                </c:pt>
                <c:pt idx="2">
                  <c:v>135.9</c:v>
                </c:pt>
                <c:pt idx="3">
                  <c:v>90.4</c:v>
                </c:pt>
                <c:pt idx="4">
                  <c:v>43.9</c:v>
                </c:pt>
                <c:pt idx="5">
                  <c:v>108.5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97D2-4118-8E04-7B58C75A308B}"/>
            </c:ext>
          </c:extLst>
        </c:ser>
        <c:ser>
          <c:idx val="16"/>
          <c:order val="16"/>
          <c:tx>
            <c:v>Fault_12_3</c:v>
          </c:tx>
          <c:spPr>
            <a:ln w="25400"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97D2-4118-8E04-7B58C75A308B}"/>
              </c:ext>
            </c:extLst>
          </c:dPt>
          <c:dPt>
            <c:idx val="2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97D2-4118-8E04-7B58C75A308B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97D2-4118-8E04-7B58C75A308B}"/>
              </c:ext>
            </c:extLst>
          </c:dPt>
          <c:dPt>
            <c:idx val="4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97D2-4118-8E04-7B58C75A308B}"/>
              </c:ext>
            </c:extLst>
          </c:dPt>
          <c:dPt>
            <c:idx val="5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97D2-4118-8E04-7B58C75A308B}"/>
              </c:ext>
            </c:extLst>
          </c:dPt>
          <c:dPt>
            <c:idx val="6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97D2-4118-8E04-7B58C75A308B}"/>
              </c:ext>
            </c:extLst>
          </c:dPt>
          <c:dPt>
            <c:idx val="7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97D2-4118-8E04-7B58C75A308B}"/>
              </c:ext>
            </c:extLst>
          </c:dPt>
          <c:xVal>
            <c:numRef>
              <c:f>Lithology_Disp_Dist!$BE$2:$BE$10</c:f>
              <c:numCache>
                <c:formatCode>General</c:formatCode>
                <c:ptCount val="9"/>
                <c:pt idx="0">
                  <c:v>1203</c:v>
                </c:pt>
                <c:pt idx="1">
                  <c:v>1255</c:v>
                </c:pt>
                <c:pt idx="2">
                  <c:v>1325</c:v>
                </c:pt>
                <c:pt idx="3">
                  <c:v>1455</c:v>
                </c:pt>
                <c:pt idx="4">
                  <c:v>1515</c:v>
                </c:pt>
                <c:pt idx="5">
                  <c:v>1615</c:v>
                </c:pt>
                <c:pt idx="6">
                  <c:v>1845</c:v>
                </c:pt>
                <c:pt idx="7">
                  <c:v>2005</c:v>
                </c:pt>
                <c:pt idx="8">
                  <c:v>2190</c:v>
                </c:pt>
              </c:numCache>
            </c:numRef>
          </c:xVal>
          <c:yVal>
            <c:numRef>
              <c:f>Lithology_Disp_Dist!$BF$2:$BF$10</c:f>
              <c:numCache>
                <c:formatCode>General</c:formatCode>
                <c:ptCount val="9"/>
                <c:pt idx="0">
                  <c:v>0</c:v>
                </c:pt>
                <c:pt idx="1">
                  <c:v>109.1</c:v>
                </c:pt>
                <c:pt idx="2">
                  <c:v>236.5</c:v>
                </c:pt>
                <c:pt idx="3">
                  <c:v>290.2</c:v>
                </c:pt>
                <c:pt idx="4">
                  <c:v>193.1</c:v>
                </c:pt>
                <c:pt idx="5">
                  <c:v>135.80000000000001</c:v>
                </c:pt>
                <c:pt idx="6">
                  <c:v>131.5</c:v>
                </c:pt>
                <c:pt idx="7">
                  <c:v>108.2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97D2-4118-8E04-7B58C75A308B}"/>
            </c:ext>
          </c:extLst>
        </c:ser>
        <c:ser>
          <c:idx val="17"/>
          <c:order val="17"/>
          <c:tx>
            <c:v>Fault_10_12</c:v>
          </c:tx>
          <c:spPr>
            <a:ln w="25400"/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Lithology_Disp_Dist!$BH$2:$BH$6</c:f>
              <c:numCache>
                <c:formatCode>General</c:formatCode>
                <c:ptCount val="5"/>
                <c:pt idx="0">
                  <c:v>1100</c:v>
                </c:pt>
                <c:pt idx="1">
                  <c:v>1155</c:v>
                </c:pt>
                <c:pt idx="2">
                  <c:v>1255</c:v>
                </c:pt>
                <c:pt idx="3">
                  <c:v>1325</c:v>
                </c:pt>
                <c:pt idx="4">
                  <c:v>1350</c:v>
                </c:pt>
              </c:numCache>
            </c:numRef>
          </c:xVal>
          <c:yVal>
            <c:numRef>
              <c:f>Lithology_Disp_Dist!$BI$2:$BI$6</c:f>
              <c:numCache>
                <c:formatCode>General</c:formatCode>
                <c:ptCount val="5"/>
                <c:pt idx="0">
                  <c:v>0</c:v>
                </c:pt>
                <c:pt idx="1">
                  <c:v>11.1</c:v>
                </c:pt>
                <c:pt idx="2">
                  <c:v>30</c:v>
                </c:pt>
                <c:pt idx="3">
                  <c:v>28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97D2-4118-8E04-7B58C75A308B}"/>
            </c:ext>
          </c:extLst>
        </c:ser>
        <c:ser>
          <c:idx val="18"/>
          <c:order val="18"/>
          <c:tx>
            <c:v>Fault_18_12</c:v>
          </c:tx>
          <c:spPr>
            <a:ln w="254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97D2-4118-8E04-7B58C75A308B}"/>
              </c:ext>
            </c:extLst>
          </c:dPt>
          <c:dPt>
            <c:idx val="4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97D2-4118-8E04-7B58C75A308B}"/>
              </c:ext>
            </c:extLst>
          </c:dPt>
          <c:xVal>
            <c:numRef>
              <c:f>Lithology_Disp_Dist!$BK$2:$BK$6</c:f>
              <c:numCache>
                <c:formatCode>General</c:formatCode>
                <c:ptCount val="5"/>
                <c:pt idx="0">
                  <c:v>1400</c:v>
                </c:pt>
                <c:pt idx="1">
                  <c:v>1455</c:v>
                </c:pt>
                <c:pt idx="2">
                  <c:v>1515</c:v>
                </c:pt>
                <c:pt idx="3">
                  <c:v>1615</c:v>
                </c:pt>
                <c:pt idx="4">
                  <c:v>1705</c:v>
                </c:pt>
              </c:numCache>
            </c:numRef>
          </c:xVal>
          <c:yVal>
            <c:numRef>
              <c:f>Lithology_Disp_Dist!$BL$2:$BL$6</c:f>
              <c:numCache>
                <c:formatCode>General</c:formatCode>
                <c:ptCount val="5"/>
                <c:pt idx="0">
                  <c:v>0</c:v>
                </c:pt>
                <c:pt idx="1">
                  <c:v>114.5</c:v>
                </c:pt>
                <c:pt idx="2">
                  <c:v>67.099999999999994</c:v>
                </c:pt>
                <c:pt idx="3">
                  <c:v>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97D2-4118-8E04-7B58C75A308B}"/>
            </c:ext>
          </c:extLst>
        </c:ser>
        <c:ser>
          <c:idx val="19"/>
          <c:order val="19"/>
          <c:tx>
            <c:v>Fault_23_5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97D2-4118-8E04-7B58C75A308B}"/>
              </c:ext>
            </c:extLst>
          </c:dPt>
          <c:dPt>
            <c:idx val="4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97D2-4118-8E04-7B58C75A308B}"/>
              </c:ext>
            </c:extLst>
          </c:dPt>
          <c:dPt>
            <c:idx val="5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97D2-4118-8E04-7B58C75A308B}"/>
              </c:ext>
            </c:extLst>
          </c:dPt>
          <c:dPt>
            <c:idx val="6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97D2-4118-8E04-7B58C75A308B}"/>
              </c:ext>
            </c:extLst>
          </c:dPt>
          <c:dPt>
            <c:idx val="7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97D2-4118-8E04-7B58C75A308B}"/>
              </c:ext>
            </c:extLst>
          </c:dPt>
          <c:xVal>
            <c:numRef>
              <c:f>Lithology_Disp_Dist!$BN$2:$BN$9</c:f>
              <c:numCache>
                <c:formatCode>General</c:formatCode>
                <c:ptCount val="8"/>
                <c:pt idx="0">
                  <c:v>804</c:v>
                </c:pt>
                <c:pt idx="1">
                  <c:v>870</c:v>
                </c:pt>
                <c:pt idx="2">
                  <c:v>905</c:v>
                </c:pt>
                <c:pt idx="3">
                  <c:v>1050</c:v>
                </c:pt>
                <c:pt idx="4">
                  <c:v>1095</c:v>
                </c:pt>
                <c:pt idx="5">
                  <c:v>1155</c:v>
                </c:pt>
                <c:pt idx="6">
                  <c:v>1255</c:v>
                </c:pt>
                <c:pt idx="7">
                  <c:v>1305</c:v>
                </c:pt>
              </c:numCache>
            </c:numRef>
          </c:xVal>
          <c:yVal>
            <c:numRef>
              <c:f>Lithology_Disp_Dist!$BO$2:$BO$9</c:f>
              <c:numCache>
                <c:formatCode>General</c:formatCode>
                <c:ptCount val="8"/>
                <c:pt idx="0">
                  <c:v>0</c:v>
                </c:pt>
                <c:pt idx="1">
                  <c:v>61</c:v>
                </c:pt>
                <c:pt idx="2">
                  <c:v>146.80000000000001</c:v>
                </c:pt>
                <c:pt idx="3">
                  <c:v>218.8</c:v>
                </c:pt>
                <c:pt idx="4">
                  <c:v>171.5</c:v>
                </c:pt>
                <c:pt idx="5">
                  <c:v>82.3</c:v>
                </c:pt>
                <c:pt idx="6">
                  <c:v>37.9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97D2-4118-8E04-7B58C75A308B}"/>
            </c:ext>
          </c:extLst>
        </c:ser>
        <c:ser>
          <c:idx val="20"/>
          <c:order val="20"/>
          <c:tx>
            <c:v>Fault_12_6</c:v>
          </c:tx>
          <c:spPr>
            <a:ln w="25400">
              <a:solidFill>
                <a:schemeClr val="bg2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97D2-4118-8E04-7B58C75A308B}"/>
              </c:ext>
            </c:extLst>
          </c:dPt>
          <c:dPt>
            <c:idx val="6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97D2-4118-8E04-7B58C75A308B}"/>
              </c:ext>
            </c:extLst>
          </c:dPt>
          <c:xVal>
            <c:numRef>
              <c:f>Lithology_Disp_Dist!$BQ$2:$BQ$8</c:f>
              <c:numCache>
                <c:formatCode>General</c:formatCode>
                <c:ptCount val="7"/>
                <c:pt idx="0">
                  <c:v>985</c:v>
                </c:pt>
                <c:pt idx="1">
                  <c:v>1050</c:v>
                </c:pt>
                <c:pt idx="2">
                  <c:v>1095</c:v>
                </c:pt>
                <c:pt idx="3">
                  <c:v>1155</c:v>
                </c:pt>
                <c:pt idx="4">
                  <c:v>1255</c:v>
                </c:pt>
                <c:pt idx="5">
                  <c:v>1325</c:v>
                </c:pt>
                <c:pt idx="6">
                  <c:v>1350</c:v>
                </c:pt>
              </c:numCache>
            </c:numRef>
          </c:xVal>
          <c:yVal>
            <c:numRef>
              <c:f>Lithology_Disp_Dist!$BR$2:$BR$8</c:f>
              <c:numCache>
                <c:formatCode>General</c:formatCode>
                <c:ptCount val="7"/>
                <c:pt idx="0">
                  <c:v>0</c:v>
                </c:pt>
                <c:pt idx="1">
                  <c:v>10.4</c:v>
                </c:pt>
                <c:pt idx="2">
                  <c:v>12.9</c:v>
                </c:pt>
                <c:pt idx="3">
                  <c:v>13.6</c:v>
                </c:pt>
                <c:pt idx="4">
                  <c:v>14.7</c:v>
                </c:pt>
                <c:pt idx="5">
                  <c:v>13.8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97D2-4118-8E04-7B58C75A308B}"/>
            </c:ext>
          </c:extLst>
        </c:ser>
        <c:ser>
          <c:idx val="21"/>
          <c:order val="21"/>
          <c:tx>
            <c:v>Fault_7_12</c:v>
          </c:tx>
          <c:spPr>
            <a:ln w="25400"/>
          </c:spPr>
          <c:marker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dPt>
            <c:idx val="1"/>
            <c:marker>
              <c:spPr>
                <a:solidFill>
                  <a:schemeClr val="bg1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97D2-4118-8E04-7B58C75A308B}"/>
              </c:ext>
            </c:extLst>
          </c:dPt>
          <c:dPt>
            <c:idx val="4"/>
            <c:marker>
              <c:spPr>
                <a:solidFill>
                  <a:schemeClr val="bg1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97D2-4118-8E04-7B58C75A308B}"/>
              </c:ext>
            </c:extLst>
          </c:dPt>
          <c:dPt>
            <c:idx val="5"/>
            <c:marker>
              <c:spPr>
                <a:solidFill>
                  <a:schemeClr val="bg1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97D2-4118-8E04-7B58C75A308B}"/>
              </c:ext>
            </c:extLst>
          </c:dPt>
          <c:xVal>
            <c:numRef>
              <c:f>Lithology_Disp_Dist!$BT$2:$BT$8</c:f>
              <c:numCache>
                <c:formatCode>General</c:formatCode>
                <c:ptCount val="7"/>
                <c:pt idx="0">
                  <c:v>980</c:v>
                </c:pt>
                <c:pt idx="1">
                  <c:v>1050</c:v>
                </c:pt>
                <c:pt idx="2">
                  <c:v>1095</c:v>
                </c:pt>
                <c:pt idx="3">
                  <c:v>1155</c:v>
                </c:pt>
                <c:pt idx="4">
                  <c:v>1255</c:v>
                </c:pt>
                <c:pt idx="5">
                  <c:v>1325</c:v>
                </c:pt>
                <c:pt idx="6">
                  <c:v>1356</c:v>
                </c:pt>
              </c:numCache>
            </c:numRef>
          </c:xVal>
          <c:yVal>
            <c:numRef>
              <c:f>Lithology_Disp_Dist!$BU$2:$BU$8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26.8</c:v>
                </c:pt>
                <c:pt idx="3">
                  <c:v>63.5</c:v>
                </c:pt>
                <c:pt idx="4">
                  <c:v>59.2</c:v>
                </c:pt>
                <c:pt idx="5">
                  <c:v>11.8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97D2-4118-8E04-7B58C75A308B}"/>
            </c:ext>
          </c:extLst>
        </c:ser>
        <c:ser>
          <c:idx val="22"/>
          <c:order val="22"/>
          <c:tx>
            <c:v>Fault_7_12</c:v>
          </c:tx>
          <c:spPr>
            <a:ln w="25400"/>
          </c:spPr>
          <c:marker>
            <c:symbol val="star"/>
            <c:size val="7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chemeClr val="bg1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97D2-4118-8E04-7B58C75A308B}"/>
              </c:ext>
            </c:extLst>
          </c:dPt>
          <c:dPt>
            <c:idx val="1"/>
            <c:marker>
              <c:spPr>
                <a:solidFill>
                  <a:schemeClr val="bg1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97D2-4118-8E04-7B58C75A308B}"/>
              </c:ext>
            </c:extLst>
          </c:dPt>
          <c:dPt>
            <c:idx val="4"/>
            <c:marker>
              <c:spPr>
                <a:solidFill>
                  <a:schemeClr val="bg1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97D2-4118-8E04-7B58C75A308B}"/>
              </c:ext>
            </c:extLst>
          </c:dPt>
          <c:dPt>
            <c:idx val="5"/>
            <c:marker>
              <c:spPr>
                <a:solidFill>
                  <a:schemeClr val="bg1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97D2-4118-8E04-7B58C75A308B}"/>
              </c:ext>
            </c:extLst>
          </c:dPt>
          <c:xVal>
            <c:numRef>
              <c:f>Lithology_Disp_Dist!$BW$2:$BW$7</c:f>
              <c:numCache>
                <c:formatCode>General</c:formatCode>
                <c:ptCount val="6"/>
                <c:pt idx="0">
                  <c:v>976</c:v>
                </c:pt>
                <c:pt idx="1">
                  <c:v>1050</c:v>
                </c:pt>
                <c:pt idx="2">
                  <c:v>1095</c:v>
                </c:pt>
                <c:pt idx="3">
                  <c:v>1155</c:v>
                </c:pt>
                <c:pt idx="4">
                  <c:v>1255</c:v>
                </c:pt>
                <c:pt idx="5">
                  <c:v>1285</c:v>
                </c:pt>
              </c:numCache>
            </c:numRef>
          </c:xVal>
          <c:yVal>
            <c:numRef>
              <c:f>Lithology_Disp_Dist!$BX$2:$BX$7</c:f>
              <c:numCache>
                <c:formatCode>General</c:formatCode>
                <c:ptCount val="6"/>
                <c:pt idx="0">
                  <c:v>0</c:v>
                </c:pt>
                <c:pt idx="1">
                  <c:v>179.4</c:v>
                </c:pt>
                <c:pt idx="2">
                  <c:v>80.3</c:v>
                </c:pt>
                <c:pt idx="3">
                  <c:v>161.30000000000001</c:v>
                </c:pt>
                <c:pt idx="4">
                  <c:v>18.8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97D2-4118-8E04-7B58C75A308B}"/>
            </c:ext>
          </c:extLst>
        </c:ser>
        <c:ser>
          <c:idx val="23"/>
          <c:order val="23"/>
          <c:tx>
            <c:v>Fault_1_1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9"/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97D2-4118-8E04-7B58C75A308B}"/>
              </c:ext>
            </c:extLst>
          </c:dPt>
          <c:dPt>
            <c:idx val="1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97D2-4118-8E04-7B58C75A308B}"/>
              </c:ext>
            </c:extLst>
          </c:dPt>
          <c:dPt>
            <c:idx val="2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97D2-4118-8E04-7B58C75A308B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97D2-4118-8E04-7B58C75A308B}"/>
              </c:ext>
            </c:extLst>
          </c:dPt>
          <c:dPt>
            <c:idx val="4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97D2-4118-8E04-7B58C75A308B}"/>
              </c:ext>
            </c:extLst>
          </c:dPt>
          <c:xVal>
            <c:numRef>
              <c:f>Lithology_Disp_Dist!$BZ$2:$BZ$6</c:f>
              <c:numCache>
                <c:formatCode>General</c:formatCode>
                <c:ptCount val="5"/>
                <c:pt idx="0">
                  <c:v>1865</c:v>
                </c:pt>
                <c:pt idx="1">
                  <c:v>2005</c:v>
                </c:pt>
                <c:pt idx="2">
                  <c:v>2170</c:v>
                </c:pt>
                <c:pt idx="3">
                  <c:v>2195</c:v>
                </c:pt>
                <c:pt idx="4">
                  <c:v>2360</c:v>
                </c:pt>
              </c:numCache>
            </c:numRef>
          </c:xVal>
          <c:yVal>
            <c:numRef>
              <c:f>Lithology_Disp_Dist!$CA$2:$CA$6</c:f>
              <c:numCache>
                <c:formatCode>General</c:formatCode>
                <c:ptCount val="5"/>
                <c:pt idx="0">
                  <c:v>0</c:v>
                </c:pt>
                <c:pt idx="1">
                  <c:v>675.9</c:v>
                </c:pt>
                <c:pt idx="2">
                  <c:v>627.1</c:v>
                </c:pt>
                <c:pt idx="3">
                  <c:v>612.79999999999995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97D2-4118-8E04-7B58C75A308B}"/>
            </c:ext>
          </c:extLst>
        </c:ser>
        <c:ser>
          <c:idx val="24"/>
          <c:order val="24"/>
          <c:tx>
            <c:v>Fault_1_2</c:v>
          </c:tx>
          <c:spPr>
            <a:ln w="25400">
              <a:solidFill>
                <a:schemeClr val="accent2"/>
              </a:solidFill>
            </a:ln>
          </c:spPr>
          <c:marker>
            <c:symbol val="square"/>
            <c:size val="9"/>
            <c:spPr>
              <a:solidFill>
                <a:srgbClr val="0000FF"/>
              </a:solidFill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97D2-4118-8E04-7B58C75A308B}"/>
              </c:ext>
            </c:extLst>
          </c:dPt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97D2-4118-8E04-7B58C75A308B}"/>
              </c:ext>
            </c:extLst>
          </c:dPt>
          <c:dPt>
            <c:idx val="2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97D2-4118-8E04-7B58C75A308B}"/>
              </c:ext>
            </c:extLst>
          </c:dPt>
          <c:dPt>
            <c:idx val="3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97D2-4118-8E04-7B58C75A308B}"/>
              </c:ext>
            </c:extLst>
          </c:dPt>
          <c:dPt>
            <c:idx val="4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97D2-4118-8E04-7B58C75A308B}"/>
              </c:ext>
            </c:extLst>
          </c:dPt>
          <c:dPt>
            <c:idx val="5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97D2-4118-8E04-7B58C75A308B}"/>
              </c:ext>
            </c:extLst>
          </c:dPt>
          <c:xVal>
            <c:numRef>
              <c:f>Lithology_Disp_Dist!$CC$2:$CC$7</c:f>
              <c:numCache>
                <c:formatCode>General</c:formatCode>
                <c:ptCount val="6"/>
                <c:pt idx="0">
                  <c:v>1860</c:v>
                </c:pt>
                <c:pt idx="1">
                  <c:v>2005</c:v>
                </c:pt>
                <c:pt idx="2">
                  <c:v>2150</c:v>
                </c:pt>
                <c:pt idx="3">
                  <c:v>2195</c:v>
                </c:pt>
                <c:pt idx="4">
                  <c:v>2370</c:v>
                </c:pt>
                <c:pt idx="5">
                  <c:v>2385</c:v>
                </c:pt>
              </c:numCache>
            </c:numRef>
          </c:xVal>
          <c:yVal>
            <c:numRef>
              <c:f>Lithology_Disp_Dist!$CD$2:$CD$7</c:f>
              <c:numCache>
                <c:formatCode>General</c:formatCode>
                <c:ptCount val="6"/>
                <c:pt idx="0">
                  <c:v>0</c:v>
                </c:pt>
                <c:pt idx="1">
                  <c:v>520.9</c:v>
                </c:pt>
                <c:pt idx="2">
                  <c:v>673</c:v>
                </c:pt>
                <c:pt idx="3">
                  <c:v>603</c:v>
                </c:pt>
                <c:pt idx="4">
                  <c:v>430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97D2-4118-8E04-7B58C75A308B}"/>
            </c:ext>
          </c:extLst>
        </c:ser>
        <c:ser>
          <c:idx val="25"/>
          <c:order val="25"/>
          <c:tx>
            <c:v>Fault_1_3</c:v>
          </c:tx>
          <c:spPr>
            <a:ln w="25400"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97D2-4118-8E04-7B58C75A308B}"/>
              </c:ext>
            </c:extLst>
          </c:dPt>
          <c:dPt>
            <c:idx val="2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97D2-4118-8E04-7B58C75A308B}"/>
              </c:ext>
            </c:extLst>
          </c:dPt>
          <c:dPt>
            <c:idx val="4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97D2-4118-8E04-7B58C75A308B}"/>
              </c:ext>
            </c:extLst>
          </c:dPt>
          <c:dPt>
            <c:idx val="5"/>
            <c:marker>
              <c:spPr>
                <a:solidFill>
                  <a:srgbClr val="FFC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97D2-4118-8E04-7B58C75A308B}"/>
              </c:ext>
            </c:extLst>
          </c:dPt>
          <c:xVal>
            <c:numRef>
              <c:f>Lithology_Disp_Dist!$CF$2:$CF$7</c:f>
              <c:numCache>
                <c:formatCode>General</c:formatCode>
                <c:ptCount val="6"/>
                <c:pt idx="0">
                  <c:v>1865</c:v>
                </c:pt>
                <c:pt idx="1">
                  <c:v>2005</c:v>
                </c:pt>
                <c:pt idx="2">
                  <c:v>2150</c:v>
                </c:pt>
                <c:pt idx="3">
                  <c:v>2195</c:v>
                </c:pt>
                <c:pt idx="4">
                  <c:v>2370</c:v>
                </c:pt>
                <c:pt idx="5">
                  <c:v>2380</c:v>
                </c:pt>
              </c:numCache>
            </c:numRef>
          </c:xVal>
          <c:yVal>
            <c:numRef>
              <c:f>Lithology_Disp_Dist!$CG$2:$CG$7</c:f>
              <c:numCache>
                <c:formatCode>General</c:formatCode>
                <c:ptCount val="6"/>
                <c:pt idx="0">
                  <c:v>0</c:v>
                </c:pt>
                <c:pt idx="1">
                  <c:v>934.4</c:v>
                </c:pt>
                <c:pt idx="2">
                  <c:v>808.6</c:v>
                </c:pt>
                <c:pt idx="3">
                  <c:v>812</c:v>
                </c:pt>
                <c:pt idx="4">
                  <c:v>674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97D2-4118-8E04-7B58C75A308B}"/>
            </c:ext>
          </c:extLst>
        </c:ser>
        <c:ser>
          <c:idx val="26"/>
          <c:order val="26"/>
          <c:tx>
            <c:v>Fault_22_4</c:v>
          </c:tx>
          <c:spPr>
            <a:ln w="25400"/>
          </c:spPr>
          <c:xVal>
            <c:numRef>
              <c:f>Lithology_Disp_Dist!$CI$2:$CI$6</c:f>
              <c:numCache>
                <c:formatCode>General</c:formatCode>
                <c:ptCount val="5"/>
                <c:pt idx="0">
                  <c:v>1075</c:v>
                </c:pt>
                <c:pt idx="1">
                  <c:v>1095</c:v>
                </c:pt>
                <c:pt idx="2">
                  <c:v>1155</c:v>
                </c:pt>
                <c:pt idx="3">
                  <c:v>1175</c:v>
                </c:pt>
                <c:pt idx="4">
                  <c:v>1195</c:v>
                </c:pt>
              </c:numCache>
            </c:numRef>
          </c:xVal>
          <c:yVal>
            <c:numRef>
              <c:f>Lithology_Disp_Dist!$CJ$2:$CJ$6</c:f>
              <c:numCache>
                <c:formatCode>General</c:formatCode>
                <c:ptCount val="5"/>
                <c:pt idx="0">
                  <c:v>0</c:v>
                </c:pt>
                <c:pt idx="1">
                  <c:v>24.5</c:v>
                </c:pt>
                <c:pt idx="2">
                  <c:v>52.4</c:v>
                </c:pt>
                <c:pt idx="3">
                  <c:v>57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97D2-4118-8E04-7B58C75A308B}"/>
            </c:ext>
          </c:extLst>
        </c:ser>
        <c:ser>
          <c:idx val="27"/>
          <c:order val="27"/>
          <c:tx>
            <c:v>Fault_5_22A</c:v>
          </c:tx>
          <c:spPr>
            <a:ln w="254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diamond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97D2-4118-8E04-7B58C75A308B}"/>
              </c:ext>
            </c:extLst>
          </c:dPt>
          <c:xVal>
            <c:numRef>
              <c:f>Lithology_Disp_Dist!$CL$2:$CL$6</c:f>
              <c:numCache>
                <c:formatCode>General</c:formatCode>
                <c:ptCount val="5"/>
                <c:pt idx="0">
                  <c:v>990</c:v>
                </c:pt>
                <c:pt idx="1">
                  <c:v>1050</c:v>
                </c:pt>
                <c:pt idx="2">
                  <c:v>1095</c:v>
                </c:pt>
                <c:pt idx="3">
                  <c:v>1155</c:v>
                </c:pt>
                <c:pt idx="4">
                  <c:v>1203</c:v>
                </c:pt>
              </c:numCache>
            </c:numRef>
          </c:xVal>
          <c:yVal>
            <c:numRef>
              <c:f>Lithology_Disp_Dist!$CM$2:$CM$6</c:f>
              <c:numCache>
                <c:formatCode>General</c:formatCode>
                <c:ptCount val="5"/>
                <c:pt idx="0">
                  <c:v>0</c:v>
                </c:pt>
                <c:pt idx="1">
                  <c:v>44.7</c:v>
                </c:pt>
                <c:pt idx="2">
                  <c:v>5</c:v>
                </c:pt>
                <c:pt idx="3">
                  <c:v>43.2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97D2-4118-8E04-7B58C75A308B}"/>
            </c:ext>
          </c:extLst>
        </c:ser>
        <c:ser>
          <c:idx val="28"/>
          <c:order val="28"/>
          <c:tx>
            <c:v>Fault_5_22B</c:v>
          </c:tx>
          <c:spPr>
            <a:ln w="25400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97D2-4118-8E04-7B58C75A308B}"/>
              </c:ext>
            </c:extLst>
          </c:dPt>
          <c:dPt>
            <c:idx val="3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97D2-4118-8E04-7B58C75A308B}"/>
              </c:ext>
            </c:extLst>
          </c:dPt>
          <c:xVal>
            <c:numRef>
              <c:f>Lithology_Disp_Dist!$CO$2:$CO$5</c:f>
              <c:numCache>
                <c:formatCode>General</c:formatCode>
                <c:ptCount val="4"/>
                <c:pt idx="0">
                  <c:v>1209</c:v>
                </c:pt>
                <c:pt idx="1">
                  <c:v>1255</c:v>
                </c:pt>
                <c:pt idx="2">
                  <c:v>1325</c:v>
                </c:pt>
                <c:pt idx="3">
                  <c:v>1360</c:v>
                </c:pt>
              </c:numCache>
            </c:numRef>
          </c:xVal>
          <c:yVal>
            <c:numRef>
              <c:f>Lithology_Disp_Dist!$CP$2:$CP$5</c:f>
              <c:numCache>
                <c:formatCode>General</c:formatCode>
                <c:ptCount val="4"/>
                <c:pt idx="0">
                  <c:v>0</c:v>
                </c:pt>
                <c:pt idx="1">
                  <c:v>12.2</c:v>
                </c:pt>
                <c:pt idx="2">
                  <c:v>66.599999999999994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97D2-4118-8E04-7B58C75A308B}"/>
            </c:ext>
          </c:extLst>
        </c:ser>
        <c:ser>
          <c:idx val="29"/>
          <c:order val="29"/>
          <c:tx>
            <c:v>Fault_1_5</c:v>
          </c:tx>
          <c:spPr>
            <a:ln w="25400">
              <a:solidFill>
                <a:srgbClr val="00FF00"/>
              </a:solidFill>
            </a:ln>
          </c:spPr>
          <c:marker>
            <c:symbol val="triangl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97D2-4118-8E04-7B58C75A308B}"/>
              </c:ext>
            </c:extLst>
          </c:dPt>
          <c:dPt>
            <c:idx val="2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97D2-4118-8E04-7B58C75A308B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97D2-4118-8E04-7B58C75A308B}"/>
              </c:ext>
            </c:extLst>
          </c:dPt>
          <c:dPt>
            <c:idx val="4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97D2-4118-8E04-7B58C75A308B}"/>
              </c:ext>
            </c:extLst>
          </c:dPt>
          <c:dPt>
            <c:idx val="5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97D2-4118-8E04-7B58C75A308B}"/>
              </c:ext>
            </c:extLst>
          </c:dPt>
          <c:dPt>
            <c:idx val="14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97D2-4118-8E04-7B58C75A308B}"/>
              </c:ext>
            </c:extLst>
          </c:dPt>
          <c:xVal>
            <c:numRef>
              <c:f>Lithology_Disp_Dist!$CR$2:$CR$16</c:f>
              <c:numCache>
                <c:formatCode>General</c:formatCode>
                <c:ptCount val="15"/>
                <c:pt idx="0">
                  <c:v>886</c:v>
                </c:pt>
                <c:pt idx="1">
                  <c:v>913</c:v>
                </c:pt>
                <c:pt idx="2">
                  <c:v>1050</c:v>
                </c:pt>
                <c:pt idx="3">
                  <c:v>1095</c:v>
                </c:pt>
                <c:pt idx="4">
                  <c:v>1155</c:v>
                </c:pt>
                <c:pt idx="5">
                  <c:v>1255</c:v>
                </c:pt>
                <c:pt idx="6">
                  <c:v>1325</c:v>
                </c:pt>
                <c:pt idx="7">
                  <c:v>1455</c:v>
                </c:pt>
                <c:pt idx="8">
                  <c:v>1515</c:v>
                </c:pt>
                <c:pt idx="9">
                  <c:v>1615</c:v>
                </c:pt>
                <c:pt idx="10">
                  <c:v>1845</c:v>
                </c:pt>
                <c:pt idx="11">
                  <c:v>2005</c:v>
                </c:pt>
                <c:pt idx="12">
                  <c:v>2195</c:v>
                </c:pt>
                <c:pt idx="13">
                  <c:v>2370</c:v>
                </c:pt>
                <c:pt idx="14">
                  <c:v>2405</c:v>
                </c:pt>
              </c:numCache>
            </c:numRef>
          </c:xVal>
          <c:yVal>
            <c:numRef>
              <c:f>Lithology_Disp_Dist!$CS$2:$CS$16</c:f>
              <c:numCache>
                <c:formatCode>General</c:formatCode>
                <c:ptCount val="15"/>
                <c:pt idx="0">
                  <c:v>0</c:v>
                </c:pt>
                <c:pt idx="1">
                  <c:v>99.2</c:v>
                </c:pt>
                <c:pt idx="2">
                  <c:v>117.5</c:v>
                </c:pt>
                <c:pt idx="3">
                  <c:v>210.9</c:v>
                </c:pt>
                <c:pt idx="4">
                  <c:v>164.6</c:v>
                </c:pt>
                <c:pt idx="5">
                  <c:v>416.2</c:v>
                </c:pt>
                <c:pt idx="6">
                  <c:v>374.2</c:v>
                </c:pt>
                <c:pt idx="7">
                  <c:v>530.4</c:v>
                </c:pt>
                <c:pt idx="8">
                  <c:v>527.5</c:v>
                </c:pt>
                <c:pt idx="9">
                  <c:v>438.9</c:v>
                </c:pt>
                <c:pt idx="10">
                  <c:v>269.8</c:v>
                </c:pt>
                <c:pt idx="11">
                  <c:v>392.1</c:v>
                </c:pt>
                <c:pt idx="12">
                  <c:v>728.1</c:v>
                </c:pt>
                <c:pt idx="13">
                  <c:v>523.79999999999995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97D2-4118-8E04-7B58C75A308B}"/>
            </c:ext>
          </c:extLst>
        </c:ser>
        <c:ser>
          <c:idx val="30"/>
          <c:order val="30"/>
          <c:tx>
            <c:v>Fault_1_6</c:v>
          </c:tx>
          <c:spPr>
            <a:ln w="25400">
              <a:solidFill>
                <a:schemeClr val="accent4"/>
              </a:solidFill>
            </a:ln>
          </c:spPr>
          <c:marker>
            <c:symbol val="diamond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97D2-4118-8E04-7B58C75A308B}"/>
              </c:ext>
            </c:extLst>
          </c:dPt>
          <c:dPt>
            <c:idx val="10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97D2-4118-8E04-7B58C75A308B}"/>
              </c:ext>
            </c:extLst>
          </c:dPt>
          <c:dPt>
            <c:idx val="15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97D2-4118-8E04-7B58C75A308B}"/>
              </c:ext>
            </c:extLst>
          </c:dPt>
          <c:xVal>
            <c:numRef>
              <c:f>Lithology_Disp_Dist!$CU$2:$CU$17</c:f>
              <c:numCache>
                <c:formatCode>General</c:formatCode>
                <c:ptCount val="16"/>
                <c:pt idx="0">
                  <c:v>881</c:v>
                </c:pt>
                <c:pt idx="1">
                  <c:v>1050</c:v>
                </c:pt>
                <c:pt idx="2">
                  <c:v>1095</c:v>
                </c:pt>
                <c:pt idx="3">
                  <c:v>1155</c:v>
                </c:pt>
                <c:pt idx="4">
                  <c:v>1255</c:v>
                </c:pt>
                <c:pt idx="5">
                  <c:v>1325</c:v>
                </c:pt>
                <c:pt idx="6">
                  <c:v>1455</c:v>
                </c:pt>
                <c:pt idx="7">
                  <c:v>1515</c:v>
                </c:pt>
                <c:pt idx="8">
                  <c:v>1615</c:v>
                </c:pt>
                <c:pt idx="9">
                  <c:v>1845</c:v>
                </c:pt>
                <c:pt idx="10">
                  <c:v>2005</c:v>
                </c:pt>
                <c:pt idx="11">
                  <c:v>2195</c:v>
                </c:pt>
                <c:pt idx="12">
                  <c:v>2370</c:v>
                </c:pt>
                <c:pt idx="13">
                  <c:v>2530</c:v>
                </c:pt>
                <c:pt idx="14">
                  <c:v>2630</c:v>
                </c:pt>
                <c:pt idx="15">
                  <c:v>3285</c:v>
                </c:pt>
              </c:numCache>
            </c:numRef>
          </c:xVal>
          <c:yVal>
            <c:numRef>
              <c:f>Lithology_Disp_Dist!$CV$2:$CV$17</c:f>
              <c:numCache>
                <c:formatCode>General</c:formatCode>
                <c:ptCount val="16"/>
                <c:pt idx="0">
                  <c:v>0</c:v>
                </c:pt>
                <c:pt idx="1">
                  <c:v>4.8</c:v>
                </c:pt>
                <c:pt idx="2">
                  <c:v>111.9</c:v>
                </c:pt>
                <c:pt idx="3">
                  <c:v>260.10000000000002</c:v>
                </c:pt>
                <c:pt idx="4">
                  <c:v>291</c:v>
                </c:pt>
                <c:pt idx="5">
                  <c:v>276.2</c:v>
                </c:pt>
                <c:pt idx="6">
                  <c:v>632.6</c:v>
                </c:pt>
                <c:pt idx="7">
                  <c:v>657.4</c:v>
                </c:pt>
                <c:pt idx="8">
                  <c:v>490.1</c:v>
                </c:pt>
                <c:pt idx="9">
                  <c:v>359.9</c:v>
                </c:pt>
                <c:pt idx="10">
                  <c:v>514.4</c:v>
                </c:pt>
                <c:pt idx="11">
                  <c:v>627.29999999999995</c:v>
                </c:pt>
                <c:pt idx="12">
                  <c:v>555.4</c:v>
                </c:pt>
                <c:pt idx="13">
                  <c:v>428.3</c:v>
                </c:pt>
                <c:pt idx="14">
                  <c:v>434.5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97D2-4118-8E04-7B58C75A308B}"/>
            </c:ext>
          </c:extLst>
        </c:ser>
        <c:ser>
          <c:idx val="31"/>
          <c:order val="31"/>
          <c:tx>
            <c:v>Fault_1_7</c:v>
          </c:tx>
          <c:spPr>
            <a:ln w="25400">
              <a:solidFill>
                <a:schemeClr val="accent2"/>
              </a:solidFill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97D2-4118-8E04-7B58C75A308B}"/>
              </c:ext>
            </c:extLst>
          </c:dPt>
          <c:xVal>
            <c:numRef>
              <c:f>Lithology_Disp_Dist!$CX$2:$CX$17</c:f>
              <c:numCache>
                <c:formatCode>General</c:formatCode>
                <c:ptCount val="16"/>
                <c:pt idx="0">
                  <c:v>896</c:v>
                </c:pt>
                <c:pt idx="1">
                  <c:v>1050</c:v>
                </c:pt>
                <c:pt idx="2">
                  <c:v>1095</c:v>
                </c:pt>
                <c:pt idx="3">
                  <c:v>1155</c:v>
                </c:pt>
                <c:pt idx="4">
                  <c:v>1255</c:v>
                </c:pt>
                <c:pt idx="5">
                  <c:v>1325</c:v>
                </c:pt>
                <c:pt idx="6">
                  <c:v>1455</c:v>
                </c:pt>
                <c:pt idx="7">
                  <c:v>1515</c:v>
                </c:pt>
                <c:pt idx="8">
                  <c:v>1615</c:v>
                </c:pt>
                <c:pt idx="9">
                  <c:v>1845</c:v>
                </c:pt>
                <c:pt idx="10">
                  <c:v>2005</c:v>
                </c:pt>
                <c:pt idx="11">
                  <c:v>2195</c:v>
                </c:pt>
                <c:pt idx="12">
                  <c:v>2370</c:v>
                </c:pt>
                <c:pt idx="13">
                  <c:v>2530</c:v>
                </c:pt>
                <c:pt idx="14">
                  <c:v>2630</c:v>
                </c:pt>
                <c:pt idx="15">
                  <c:v>3356</c:v>
                </c:pt>
              </c:numCache>
            </c:numRef>
          </c:xVal>
          <c:yVal>
            <c:numRef>
              <c:f>Lithology_Disp_Dist!$CY$2:$CY$17</c:f>
              <c:numCache>
                <c:formatCode>General</c:formatCode>
                <c:ptCount val="16"/>
                <c:pt idx="0">
                  <c:v>0</c:v>
                </c:pt>
                <c:pt idx="1">
                  <c:v>12.6</c:v>
                </c:pt>
                <c:pt idx="2">
                  <c:v>29.8</c:v>
                </c:pt>
                <c:pt idx="3">
                  <c:v>35.9</c:v>
                </c:pt>
                <c:pt idx="4">
                  <c:v>393.8</c:v>
                </c:pt>
                <c:pt idx="5">
                  <c:v>385.5</c:v>
                </c:pt>
                <c:pt idx="6">
                  <c:v>728.3</c:v>
                </c:pt>
                <c:pt idx="7">
                  <c:v>754.8</c:v>
                </c:pt>
                <c:pt idx="8">
                  <c:v>512.29999999999995</c:v>
                </c:pt>
                <c:pt idx="9">
                  <c:v>517.1</c:v>
                </c:pt>
                <c:pt idx="10">
                  <c:v>610.1</c:v>
                </c:pt>
                <c:pt idx="11">
                  <c:v>483.3</c:v>
                </c:pt>
                <c:pt idx="12">
                  <c:v>573.5</c:v>
                </c:pt>
                <c:pt idx="13">
                  <c:v>648.20000000000005</c:v>
                </c:pt>
                <c:pt idx="14">
                  <c:v>678.6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97D2-4118-8E04-7B58C75A308B}"/>
            </c:ext>
          </c:extLst>
        </c:ser>
        <c:ser>
          <c:idx val="32"/>
          <c:order val="32"/>
          <c:tx>
            <c:v>Fault_1_6</c:v>
          </c:tx>
          <c:spPr>
            <a:ln w="25400">
              <a:solidFill>
                <a:srgbClr val="0070C0"/>
              </a:solidFill>
            </a:ln>
          </c:spPr>
          <c:marker>
            <c:symbol val="star"/>
            <c:size val="10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chemeClr val="bg1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97D2-4118-8E04-7B58C75A308B}"/>
              </c:ext>
            </c:extLst>
          </c:dPt>
          <c:dPt>
            <c:idx val="3"/>
            <c:marker>
              <c:spPr>
                <a:solidFill>
                  <a:schemeClr val="bg1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97D2-4118-8E04-7B58C75A308B}"/>
              </c:ext>
            </c:extLst>
          </c:dPt>
          <c:dPt>
            <c:idx val="4"/>
            <c:marker>
              <c:spPr>
                <a:solidFill>
                  <a:schemeClr val="bg1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97D2-4118-8E04-7B58C75A308B}"/>
              </c:ext>
            </c:extLst>
          </c:dPt>
          <c:dPt>
            <c:idx val="5"/>
            <c:marker>
              <c:spPr>
                <a:solidFill>
                  <a:schemeClr val="bg1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97D2-4118-8E04-7B58C75A308B}"/>
              </c:ext>
            </c:extLst>
          </c:dPt>
          <c:dPt>
            <c:idx val="9"/>
            <c:marker>
              <c:spPr>
                <a:solidFill>
                  <a:schemeClr val="bg1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97D2-4118-8E04-7B58C75A308B}"/>
              </c:ext>
            </c:extLst>
          </c:dPt>
          <c:dPt>
            <c:idx val="10"/>
            <c:marker>
              <c:spPr>
                <a:solidFill>
                  <a:schemeClr val="bg1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97D2-4118-8E04-7B58C75A308B}"/>
              </c:ext>
            </c:extLst>
          </c:dPt>
          <c:dPt>
            <c:idx val="11"/>
            <c:marker>
              <c:spPr>
                <a:solidFill>
                  <a:schemeClr val="bg1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97D2-4118-8E04-7B58C75A308B}"/>
              </c:ext>
            </c:extLst>
          </c:dPt>
          <c:dPt>
            <c:idx val="12"/>
            <c:marker>
              <c:spPr>
                <a:solidFill>
                  <a:schemeClr val="bg1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97D2-4118-8E04-7B58C75A308B}"/>
              </c:ext>
            </c:extLst>
          </c:dPt>
          <c:xVal>
            <c:numRef>
              <c:f>Lithology_Disp_Dist!$DA$2:$DA$14</c:f>
              <c:numCache>
                <c:formatCode>General</c:formatCode>
                <c:ptCount val="13"/>
                <c:pt idx="0">
                  <c:v>1185</c:v>
                </c:pt>
                <c:pt idx="1">
                  <c:v>1255</c:v>
                </c:pt>
                <c:pt idx="2">
                  <c:v>1325</c:v>
                </c:pt>
                <c:pt idx="3">
                  <c:v>1455</c:v>
                </c:pt>
                <c:pt idx="4">
                  <c:v>1515</c:v>
                </c:pt>
                <c:pt idx="5">
                  <c:v>1615</c:v>
                </c:pt>
                <c:pt idx="6">
                  <c:v>1845</c:v>
                </c:pt>
                <c:pt idx="7">
                  <c:v>2005</c:v>
                </c:pt>
                <c:pt idx="8">
                  <c:v>2195</c:v>
                </c:pt>
                <c:pt idx="9">
                  <c:v>2370</c:v>
                </c:pt>
                <c:pt idx="10">
                  <c:v>2530</c:v>
                </c:pt>
                <c:pt idx="11">
                  <c:v>2630</c:v>
                </c:pt>
                <c:pt idx="12">
                  <c:v>3364</c:v>
                </c:pt>
              </c:numCache>
            </c:numRef>
          </c:xVal>
          <c:yVal>
            <c:numRef>
              <c:f>Lithology_Disp_Dist!$DB$2:$DB$14</c:f>
              <c:numCache>
                <c:formatCode>General</c:formatCode>
                <c:ptCount val="13"/>
                <c:pt idx="0">
                  <c:v>0</c:v>
                </c:pt>
                <c:pt idx="1">
                  <c:v>237.3</c:v>
                </c:pt>
                <c:pt idx="2">
                  <c:v>193.1</c:v>
                </c:pt>
                <c:pt idx="3">
                  <c:v>614.5</c:v>
                </c:pt>
                <c:pt idx="4">
                  <c:v>921.4</c:v>
                </c:pt>
                <c:pt idx="5">
                  <c:v>663.5</c:v>
                </c:pt>
                <c:pt idx="6">
                  <c:v>487.7</c:v>
                </c:pt>
                <c:pt idx="7">
                  <c:v>659.8</c:v>
                </c:pt>
                <c:pt idx="8">
                  <c:v>646.5</c:v>
                </c:pt>
                <c:pt idx="9">
                  <c:v>551.29999999999995</c:v>
                </c:pt>
                <c:pt idx="10">
                  <c:v>542.20000000000005</c:v>
                </c:pt>
                <c:pt idx="11">
                  <c:v>589.6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97D2-4118-8E04-7B58C75A308B}"/>
            </c:ext>
          </c:extLst>
        </c:ser>
        <c:ser>
          <c:idx val="33"/>
          <c:order val="33"/>
          <c:tx>
            <c:v>Fault_1_9</c:v>
          </c:tx>
          <c:spPr>
            <a:ln w="254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squar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00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97D2-4118-8E04-7B58C75A308B}"/>
              </c:ext>
            </c:extLst>
          </c:dPt>
          <c:dPt>
            <c:idx val="1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97D2-4118-8E04-7B58C75A308B}"/>
              </c:ext>
            </c:extLst>
          </c:dPt>
          <c:dPt>
            <c:idx val="2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97D2-4118-8E04-7B58C75A308B}"/>
              </c:ext>
            </c:extLst>
          </c:dPt>
          <c:dPt>
            <c:idx val="3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97D2-4118-8E04-7B58C75A308B}"/>
              </c:ext>
            </c:extLst>
          </c:dPt>
          <c:dPt>
            <c:idx val="11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97D2-4118-8E04-7B58C75A308B}"/>
              </c:ext>
            </c:extLst>
          </c:dPt>
          <c:dPt>
            <c:idx val="12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97D2-4118-8E04-7B58C75A308B}"/>
              </c:ext>
            </c:extLst>
          </c:dPt>
          <c:dPt>
            <c:idx val="13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97D2-4118-8E04-7B58C75A308B}"/>
              </c:ext>
            </c:extLst>
          </c:dPt>
          <c:xVal>
            <c:numRef>
              <c:f>Lithology_Disp_Dist!$DD$2:$DD$15</c:f>
              <c:numCache>
                <c:formatCode>General</c:formatCode>
                <c:ptCount val="14"/>
                <c:pt idx="0">
                  <c:v>1135</c:v>
                </c:pt>
                <c:pt idx="1">
                  <c:v>1155</c:v>
                </c:pt>
                <c:pt idx="2">
                  <c:v>1255</c:v>
                </c:pt>
                <c:pt idx="3">
                  <c:v>1325</c:v>
                </c:pt>
                <c:pt idx="4">
                  <c:v>1455</c:v>
                </c:pt>
                <c:pt idx="5">
                  <c:v>1515</c:v>
                </c:pt>
                <c:pt idx="6">
                  <c:v>1615</c:v>
                </c:pt>
                <c:pt idx="7">
                  <c:v>1845</c:v>
                </c:pt>
                <c:pt idx="8">
                  <c:v>2005</c:v>
                </c:pt>
                <c:pt idx="9">
                  <c:v>2195</c:v>
                </c:pt>
                <c:pt idx="10">
                  <c:v>2370</c:v>
                </c:pt>
                <c:pt idx="11">
                  <c:v>2530</c:v>
                </c:pt>
                <c:pt idx="12">
                  <c:v>2630</c:v>
                </c:pt>
                <c:pt idx="13">
                  <c:v>3363</c:v>
                </c:pt>
              </c:numCache>
            </c:numRef>
          </c:xVal>
          <c:yVal>
            <c:numRef>
              <c:f>Lithology_Disp_Dist!$DE$2:$DE$15</c:f>
              <c:numCache>
                <c:formatCode>General</c:formatCode>
                <c:ptCount val="14"/>
                <c:pt idx="0">
                  <c:v>0</c:v>
                </c:pt>
                <c:pt idx="1">
                  <c:v>15.1</c:v>
                </c:pt>
                <c:pt idx="2">
                  <c:v>28.8</c:v>
                </c:pt>
                <c:pt idx="3">
                  <c:v>76.400000000000006</c:v>
                </c:pt>
                <c:pt idx="4">
                  <c:v>304.5</c:v>
                </c:pt>
                <c:pt idx="5">
                  <c:v>399.7</c:v>
                </c:pt>
                <c:pt idx="6">
                  <c:v>455</c:v>
                </c:pt>
                <c:pt idx="7">
                  <c:v>449</c:v>
                </c:pt>
                <c:pt idx="8">
                  <c:v>437.9</c:v>
                </c:pt>
                <c:pt idx="9">
                  <c:v>306.10000000000002</c:v>
                </c:pt>
                <c:pt idx="10">
                  <c:v>370.5</c:v>
                </c:pt>
                <c:pt idx="11">
                  <c:v>383.3</c:v>
                </c:pt>
                <c:pt idx="12">
                  <c:v>294.60000000000002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97D2-4118-8E04-7B58C75A308B}"/>
            </c:ext>
          </c:extLst>
        </c:ser>
        <c:ser>
          <c:idx val="34"/>
          <c:order val="34"/>
          <c:tx>
            <c:v>Fault_1_10</c:v>
          </c:tx>
          <c:spPr>
            <a:ln w="25400"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Lithology_Disp_Dist!$DG$2:$DG$14</c:f>
              <c:numCache>
                <c:formatCode>General</c:formatCode>
                <c:ptCount val="13"/>
                <c:pt idx="0">
                  <c:v>1173</c:v>
                </c:pt>
                <c:pt idx="1">
                  <c:v>1255</c:v>
                </c:pt>
                <c:pt idx="2">
                  <c:v>1325</c:v>
                </c:pt>
                <c:pt idx="3">
                  <c:v>1455</c:v>
                </c:pt>
                <c:pt idx="4">
                  <c:v>1515</c:v>
                </c:pt>
                <c:pt idx="5">
                  <c:v>1615</c:v>
                </c:pt>
                <c:pt idx="6">
                  <c:v>1845</c:v>
                </c:pt>
                <c:pt idx="7">
                  <c:v>2005</c:v>
                </c:pt>
                <c:pt idx="8">
                  <c:v>2195</c:v>
                </c:pt>
                <c:pt idx="9">
                  <c:v>2370</c:v>
                </c:pt>
                <c:pt idx="10">
                  <c:v>2530</c:v>
                </c:pt>
                <c:pt idx="11">
                  <c:v>2630</c:v>
                </c:pt>
                <c:pt idx="12">
                  <c:v>3348</c:v>
                </c:pt>
              </c:numCache>
            </c:numRef>
          </c:xVal>
          <c:yVal>
            <c:numRef>
              <c:f>Lithology_Disp_Dist!$DH$2:$DH$14</c:f>
              <c:numCache>
                <c:formatCode>General</c:formatCode>
                <c:ptCount val="13"/>
                <c:pt idx="0">
                  <c:v>0</c:v>
                </c:pt>
                <c:pt idx="1">
                  <c:v>41.1</c:v>
                </c:pt>
                <c:pt idx="2">
                  <c:v>60.1</c:v>
                </c:pt>
                <c:pt idx="3">
                  <c:v>83.9</c:v>
                </c:pt>
                <c:pt idx="4">
                  <c:v>153.19999999999999</c:v>
                </c:pt>
                <c:pt idx="5">
                  <c:v>240.8</c:v>
                </c:pt>
                <c:pt idx="6">
                  <c:v>266.5</c:v>
                </c:pt>
                <c:pt idx="7">
                  <c:v>418.5</c:v>
                </c:pt>
                <c:pt idx="8">
                  <c:v>412</c:v>
                </c:pt>
                <c:pt idx="9">
                  <c:v>346.9</c:v>
                </c:pt>
                <c:pt idx="10">
                  <c:v>300.7</c:v>
                </c:pt>
                <c:pt idx="11">
                  <c:v>239.7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8-97D2-4118-8E04-7B58C75A308B}"/>
            </c:ext>
          </c:extLst>
        </c:ser>
        <c:ser>
          <c:idx val="35"/>
          <c:order val="35"/>
          <c:tx>
            <c:v>Fault_1_11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diamond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97D2-4118-8E04-7B58C75A308B}"/>
              </c:ext>
            </c:extLst>
          </c:dPt>
          <c:dPt>
            <c:idx val="13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97D2-4118-8E04-7B58C75A308B}"/>
              </c:ext>
            </c:extLst>
          </c:dPt>
          <c:xVal>
            <c:numRef>
              <c:f>Lithology_Disp_Dist!$DJ$2:$DJ$15</c:f>
              <c:numCache>
                <c:formatCode>General</c:formatCode>
                <c:ptCount val="14"/>
                <c:pt idx="0">
                  <c:v>1145</c:v>
                </c:pt>
                <c:pt idx="1">
                  <c:v>1155</c:v>
                </c:pt>
                <c:pt idx="2">
                  <c:v>1255</c:v>
                </c:pt>
                <c:pt idx="3">
                  <c:v>1325</c:v>
                </c:pt>
                <c:pt idx="4">
                  <c:v>1455</c:v>
                </c:pt>
                <c:pt idx="5">
                  <c:v>1515</c:v>
                </c:pt>
                <c:pt idx="6">
                  <c:v>1615</c:v>
                </c:pt>
                <c:pt idx="7">
                  <c:v>1845</c:v>
                </c:pt>
                <c:pt idx="8">
                  <c:v>2005</c:v>
                </c:pt>
                <c:pt idx="9">
                  <c:v>2195</c:v>
                </c:pt>
                <c:pt idx="10">
                  <c:v>2370</c:v>
                </c:pt>
                <c:pt idx="11">
                  <c:v>2530</c:v>
                </c:pt>
                <c:pt idx="12">
                  <c:v>2630</c:v>
                </c:pt>
                <c:pt idx="13">
                  <c:v>3294</c:v>
                </c:pt>
              </c:numCache>
            </c:numRef>
          </c:xVal>
          <c:yVal>
            <c:numRef>
              <c:f>Lithology_Disp_Dist!$DK$2:$DK$15</c:f>
              <c:numCache>
                <c:formatCode>General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70.400000000000006</c:v>
                </c:pt>
                <c:pt idx="3">
                  <c:v>49.7</c:v>
                </c:pt>
                <c:pt idx="4">
                  <c:v>105.6</c:v>
                </c:pt>
                <c:pt idx="5">
                  <c:v>190.8</c:v>
                </c:pt>
                <c:pt idx="6">
                  <c:v>204.9</c:v>
                </c:pt>
                <c:pt idx="7">
                  <c:v>235.8</c:v>
                </c:pt>
                <c:pt idx="8">
                  <c:v>151.6</c:v>
                </c:pt>
                <c:pt idx="9">
                  <c:v>231.4</c:v>
                </c:pt>
                <c:pt idx="10">
                  <c:v>248.1</c:v>
                </c:pt>
                <c:pt idx="11">
                  <c:v>179.2</c:v>
                </c:pt>
                <c:pt idx="12">
                  <c:v>126.7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97D2-4118-8E04-7B58C75A308B}"/>
            </c:ext>
          </c:extLst>
        </c:ser>
        <c:ser>
          <c:idx val="36"/>
          <c:order val="36"/>
          <c:tx>
            <c:v>Fault_1_12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diamond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97D2-4118-8E04-7B58C75A308B}"/>
              </c:ext>
            </c:extLst>
          </c:dPt>
          <c:dPt>
            <c:idx val="15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97D2-4118-8E04-7B58C75A308B}"/>
              </c:ext>
            </c:extLst>
          </c:dPt>
          <c:xVal>
            <c:numRef>
              <c:f>Lithology_Disp_Dist!$DM$2:$DM$17</c:f>
              <c:numCache>
                <c:formatCode>General</c:formatCode>
                <c:ptCount val="16"/>
                <c:pt idx="0">
                  <c:v>891</c:v>
                </c:pt>
                <c:pt idx="1">
                  <c:v>1050</c:v>
                </c:pt>
                <c:pt idx="2">
                  <c:v>1095</c:v>
                </c:pt>
                <c:pt idx="3">
                  <c:v>1155</c:v>
                </c:pt>
                <c:pt idx="4">
                  <c:v>1255</c:v>
                </c:pt>
                <c:pt idx="5">
                  <c:v>1325</c:v>
                </c:pt>
                <c:pt idx="6">
                  <c:v>1455</c:v>
                </c:pt>
                <c:pt idx="7">
                  <c:v>1515</c:v>
                </c:pt>
                <c:pt idx="8">
                  <c:v>1615</c:v>
                </c:pt>
                <c:pt idx="9">
                  <c:v>1845</c:v>
                </c:pt>
                <c:pt idx="10">
                  <c:v>2005</c:v>
                </c:pt>
                <c:pt idx="11">
                  <c:v>2195</c:v>
                </c:pt>
                <c:pt idx="12">
                  <c:v>2370</c:v>
                </c:pt>
                <c:pt idx="13">
                  <c:v>2530</c:v>
                </c:pt>
                <c:pt idx="14">
                  <c:v>2630</c:v>
                </c:pt>
                <c:pt idx="15">
                  <c:v>3288</c:v>
                </c:pt>
              </c:numCache>
            </c:numRef>
          </c:xVal>
          <c:yVal>
            <c:numRef>
              <c:f>Lithology_Disp_Dist!$DN$2:$DN$17</c:f>
              <c:numCache>
                <c:formatCode>General</c:formatCode>
                <c:ptCount val="16"/>
                <c:pt idx="0">
                  <c:v>0</c:v>
                </c:pt>
                <c:pt idx="1">
                  <c:v>10.5</c:v>
                </c:pt>
                <c:pt idx="2">
                  <c:v>16.399999999999999</c:v>
                </c:pt>
                <c:pt idx="3">
                  <c:v>25.3</c:v>
                </c:pt>
                <c:pt idx="4">
                  <c:v>27.2</c:v>
                </c:pt>
                <c:pt idx="5">
                  <c:v>48.5</c:v>
                </c:pt>
                <c:pt idx="6">
                  <c:v>52.1</c:v>
                </c:pt>
                <c:pt idx="7">
                  <c:v>102.5</c:v>
                </c:pt>
                <c:pt idx="8">
                  <c:v>62.6</c:v>
                </c:pt>
                <c:pt idx="9">
                  <c:v>179.4</c:v>
                </c:pt>
                <c:pt idx="10">
                  <c:v>305.60000000000002</c:v>
                </c:pt>
                <c:pt idx="11">
                  <c:v>230.9</c:v>
                </c:pt>
                <c:pt idx="12">
                  <c:v>295.60000000000002</c:v>
                </c:pt>
                <c:pt idx="13">
                  <c:v>279.3</c:v>
                </c:pt>
                <c:pt idx="14">
                  <c:v>242.1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E-97D2-4118-8E04-7B58C75A308B}"/>
            </c:ext>
          </c:extLst>
        </c:ser>
        <c:ser>
          <c:idx val="37"/>
          <c:order val="37"/>
          <c:tx>
            <c:v>Fault_12_3</c:v>
          </c:tx>
          <c:xVal>
            <c:numRef>
              <c:f>Lithology_Disp_Dist!$DP$2:$DP$10</c:f>
              <c:numCache>
                <c:formatCode>General</c:formatCode>
                <c:ptCount val="9"/>
                <c:pt idx="0">
                  <c:v>1212</c:v>
                </c:pt>
                <c:pt idx="1">
                  <c:v>1255</c:v>
                </c:pt>
                <c:pt idx="2">
                  <c:v>1325</c:v>
                </c:pt>
                <c:pt idx="3">
                  <c:v>1455</c:v>
                </c:pt>
                <c:pt idx="4">
                  <c:v>1515</c:v>
                </c:pt>
                <c:pt idx="5">
                  <c:v>1615</c:v>
                </c:pt>
                <c:pt idx="6">
                  <c:v>1845</c:v>
                </c:pt>
                <c:pt idx="7">
                  <c:v>1902</c:v>
                </c:pt>
              </c:numCache>
            </c:numRef>
          </c:xVal>
          <c:yVal>
            <c:numRef>
              <c:f>Lithology_Disp_Dist!$DQ$2:$DQ$10</c:f>
              <c:numCache>
                <c:formatCode>General</c:formatCode>
                <c:ptCount val="9"/>
                <c:pt idx="0">
                  <c:v>0</c:v>
                </c:pt>
                <c:pt idx="1">
                  <c:v>118.2</c:v>
                </c:pt>
                <c:pt idx="2">
                  <c:v>25.8</c:v>
                </c:pt>
                <c:pt idx="3">
                  <c:v>16</c:v>
                </c:pt>
                <c:pt idx="4">
                  <c:v>35.5</c:v>
                </c:pt>
                <c:pt idx="5">
                  <c:v>59</c:v>
                </c:pt>
                <c:pt idx="6">
                  <c:v>18.100000000000001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97D2-4118-8E04-7B58C75A308B}"/>
            </c:ext>
          </c:extLst>
        </c:ser>
        <c:ser>
          <c:idx val="38"/>
          <c:order val="38"/>
          <c:tx>
            <c:v>Fault_2_5</c:v>
          </c:tx>
          <c:spPr>
            <a:ln w="25400">
              <a:solidFill>
                <a:srgbClr val="C00000"/>
              </a:solidFill>
            </a:ln>
          </c:spPr>
          <c:marker>
            <c:symbol val="triangl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97D2-4118-8E04-7B58C75A308B}"/>
              </c:ext>
            </c:extLst>
          </c:dPt>
          <c:dPt>
            <c:idx val="4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97D2-4118-8E04-7B58C75A308B}"/>
              </c:ext>
            </c:extLst>
          </c:dPt>
          <c:dPt>
            <c:idx val="7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97D2-4118-8E04-7B58C75A308B}"/>
              </c:ext>
            </c:extLst>
          </c:dPt>
          <c:xVal>
            <c:numRef>
              <c:f>Lithology_Disp_Dist!$DP$2:$DP$9</c:f>
              <c:numCache>
                <c:formatCode>General</c:formatCode>
                <c:ptCount val="8"/>
                <c:pt idx="0">
                  <c:v>1212</c:v>
                </c:pt>
                <c:pt idx="1">
                  <c:v>1255</c:v>
                </c:pt>
                <c:pt idx="2">
                  <c:v>1325</c:v>
                </c:pt>
                <c:pt idx="3">
                  <c:v>1455</c:v>
                </c:pt>
                <c:pt idx="4">
                  <c:v>1515</c:v>
                </c:pt>
                <c:pt idx="5">
                  <c:v>1615</c:v>
                </c:pt>
                <c:pt idx="6">
                  <c:v>1845</c:v>
                </c:pt>
                <c:pt idx="7">
                  <c:v>1902</c:v>
                </c:pt>
              </c:numCache>
            </c:numRef>
          </c:xVal>
          <c:yVal>
            <c:numRef>
              <c:f>Lithology_Disp_Dist!$DQ$2:$DQ$9</c:f>
              <c:numCache>
                <c:formatCode>General</c:formatCode>
                <c:ptCount val="8"/>
                <c:pt idx="0">
                  <c:v>0</c:v>
                </c:pt>
                <c:pt idx="1">
                  <c:v>118.2</c:v>
                </c:pt>
                <c:pt idx="2">
                  <c:v>25.8</c:v>
                </c:pt>
                <c:pt idx="3">
                  <c:v>16</c:v>
                </c:pt>
                <c:pt idx="4">
                  <c:v>35.5</c:v>
                </c:pt>
                <c:pt idx="5">
                  <c:v>59</c:v>
                </c:pt>
                <c:pt idx="6">
                  <c:v>18.100000000000001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97D2-4118-8E04-7B58C75A308B}"/>
            </c:ext>
          </c:extLst>
        </c:ser>
        <c:ser>
          <c:idx val="39"/>
          <c:order val="39"/>
          <c:tx>
            <c:v>Fault_6_2</c:v>
          </c:tx>
          <c:spPr>
            <a:ln w="25400">
              <a:solidFill>
                <a:schemeClr val="tx2"/>
              </a:solidFill>
            </a:ln>
          </c:spPr>
          <c:marker>
            <c:symbol val="x"/>
            <c:size val="9"/>
            <c:spPr>
              <a:solidFill>
                <a:schemeClr val="bg1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chemeClr val="bg1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97D2-4118-8E04-7B58C75A308B}"/>
              </c:ext>
            </c:extLst>
          </c:dPt>
          <c:dPt>
            <c:idx val="8"/>
            <c:marker>
              <c:spPr>
                <a:solidFill>
                  <a:schemeClr val="bg1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97D2-4118-8E04-7B58C75A308B}"/>
              </c:ext>
            </c:extLst>
          </c:dPt>
          <c:xVal>
            <c:numRef>
              <c:f>Lithology_Disp_Dist!$DS$2:$DS$10</c:f>
              <c:numCache>
                <c:formatCode>General</c:formatCode>
                <c:ptCount val="9"/>
                <c:pt idx="0">
                  <c:v>1144</c:v>
                </c:pt>
                <c:pt idx="1">
                  <c:v>1155</c:v>
                </c:pt>
                <c:pt idx="2">
                  <c:v>1255</c:v>
                </c:pt>
                <c:pt idx="3">
                  <c:v>1325</c:v>
                </c:pt>
                <c:pt idx="4">
                  <c:v>1455</c:v>
                </c:pt>
                <c:pt idx="5">
                  <c:v>1515</c:v>
                </c:pt>
                <c:pt idx="6">
                  <c:v>1615</c:v>
                </c:pt>
                <c:pt idx="7">
                  <c:v>1845</c:v>
                </c:pt>
                <c:pt idx="8">
                  <c:v>1905</c:v>
                </c:pt>
              </c:numCache>
            </c:numRef>
          </c:xVal>
          <c:yVal>
            <c:numRef>
              <c:f>Lithology_Disp_Dist!$DT$2:$DT$10</c:f>
              <c:numCache>
                <c:formatCode>General</c:formatCode>
                <c:ptCount val="9"/>
                <c:pt idx="0">
                  <c:v>0</c:v>
                </c:pt>
                <c:pt idx="1">
                  <c:v>9.6</c:v>
                </c:pt>
                <c:pt idx="2">
                  <c:v>16.899999999999999</c:v>
                </c:pt>
                <c:pt idx="3">
                  <c:v>21.6</c:v>
                </c:pt>
                <c:pt idx="4">
                  <c:v>25</c:v>
                </c:pt>
                <c:pt idx="5">
                  <c:v>72.400000000000006</c:v>
                </c:pt>
                <c:pt idx="6">
                  <c:v>69.900000000000006</c:v>
                </c:pt>
                <c:pt idx="7">
                  <c:v>41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97D2-4118-8E04-7B58C75A308B}"/>
            </c:ext>
          </c:extLst>
        </c:ser>
        <c:ser>
          <c:idx val="40"/>
          <c:order val="40"/>
          <c:tx>
            <c:v>Fault_2_7</c:v>
          </c:tx>
          <c:spPr>
            <a:ln w="254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97D2-4118-8E04-7B58C75A308B}"/>
              </c:ext>
            </c:extLst>
          </c:dPt>
          <c:dPt>
            <c:idx val="8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97D2-4118-8E04-7B58C75A308B}"/>
              </c:ext>
            </c:extLst>
          </c:dPt>
          <c:xVal>
            <c:numRef>
              <c:f>Lithology_Disp_Dist!$DV$2:$DV$10</c:f>
              <c:numCache>
                <c:formatCode>General</c:formatCode>
                <c:ptCount val="9"/>
                <c:pt idx="0">
                  <c:v>1133</c:v>
                </c:pt>
                <c:pt idx="1">
                  <c:v>1155</c:v>
                </c:pt>
                <c:pt idx="2">
                  <c:v>1255</c:v>
                </c:pt>
                <c:pt idx="3">
                  <c:v>1325</c:v>
                </c:pt>
                <c:pt idx="4">
                  <c:v>1455</c:v>
                </c:pt>
                <c:pt idx="5">
                  <c:v>1515</c:v>
                </c:pt>
                <c:pt idx="6">
                  <c:v>1615</c:v>
                </c:pt>
                <c:pt idx="7">
                  <c:v>1845</c:v>
                </c:pt>
                <c:pt idx="8">
                  <c:v>1986</c:v>
                </c:pt>
              </c:numCache>
            </c:numRef>
          </c:xVal>
          <c:yVal>
            <c:numRef>
              <c:f>Lithology_Disp_Dist!$DW$2:$DW$10</c:f>
              <c:numCache>
                <c:formatCode>General</c:formatCode>
                <c:ptCount val="9"/>
                <c:pt idx="0">
                  <c:v>0</c:v>
                </c:pt>
                <c:pt idx="1">
                  <c:v>52.1</c:v>
                </c:pt>
                <c:pt idx="2">
                  <c:v>50</c:v>
                </c:pt>
                <c:pt idx="3">
                  <c:v>92.9</c:v>
                </c:pt>
                <c:pt idx="4">
                  <c:v>58.3</c:v>
                </c:pt>
                <c:pt idx="5">
                  <c:v>23.5</c:v>
                </c:pt>
                <c:pt idx="6">
                  <c:v>21.6</c:v>
                </c:pt>
                <c:pt idx="7">
                  <c:v>13.4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97D2-4118-8E04-7B58C75A308B}"/>
            </c:ext>
          </c:extLst>
        </c:ser>
        <c:ser>
          <c:idx val="41"/>
          <c:order val="41"/>
          <c:tx>
            <c:v>Fault_55_7</c:v>
          </c:tx>
          <c:xVal>
            <c:numRef>
              <c:f>Lithology_Disp_Dist!$DY$2:$DY$6</c:f>
              <c:numCache>
                <c:formatCode>General</c:formatCode>
                <c:ptCount val="5"/>
                <c:pt idx="0">
                  <c:v>900</c:v>
                </c:pt>
                <c:pt idx="1">
                  <c:v>1050</c:v>
                </c:pt>
                <c:pt idx="2">
                  <c:v>1095</c:v>
                </c:pt>
                <c:pt idx="3">
                  <c:v>1155</c:v>
                </c:pt>
                <c:pt idx="4">
                  <c:v>1220</c:v>
                </c:pt>
              </c:numCache>
            </c:numRef>
          </c:xVal>
          <c:yVal>
            <c:numRef>
              <c:f>Lithology_Disp_Dist!$DZ$2:$DZ$6</c:f>
              <c:numCache>
                <c:formatCode>General</c:formatCode>
                <c:ptCount val="5"/>
                <c:pt idx="0">
                  <c:v>0</c:v>
                </c:pt>
                <c:pt idx="1">
                  <c:v>19</c:v>
                </c:pt>
                <c:pt idx="2">
                  <c:v>78.5</c:v>
                </c:pt>
                <c:pt idx="3">
                  <c:v>22.1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97D2-4118-8E04-7B58C75A308B}"/>
            </c:ext>
          </c:extLst>
        </c:ser>
        <c:ser>
          <c:idx val="42"/>
          <c:order val="42"/>
          <c:tx>
            <c:v>Fault_2_8</c:v>
          </c:tx>
          <c:spPr>
            <a:ln w="25400"/>
          </c:spPr>
          <c:marker>
            <c:symbol val="plus"/>
            <c:size val="7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Lithology_Disp_Dist!$EB$2:$EB$9</c:f>
              <c:numCache>
                <c:formatCode>General</c:formatCode>
                <c:ptCount val="8"/>
                <c:pt idx="0">
                  <c:v>1141</c:v>
                </c:pt>
                <c:pt idx="1">
                  <c:v>1155</c:v>
                </c:pt>
                <c:pt idx="2">
                  <c:v>1255</c:v>
                </c:pt>
                <c:pt idx="3">
                  <c:v>1325</c:v>
                </c:pt>
                <c:pt idx="4">
                  <c:v>1455</c:v>
                </c:pt>
                <c:pt idx="5">
                  <c:v>1515</c:v>
                </c:pt>
                <c:pt idx="6">
                  <c:v>1615</c:v>
                </c:pt>
                <c:pt idx="7">
                  <c:v>1740</c:v>
                </c:pt>
              </c:numCache>
            </c:numRef>
          </c:xVal>
          <c:yVal>
            <c:numRef>
              <c:f>Lithology_Disp_Dist!$EC$2:$EC$9</c:f>
              <c:numCache>
                <c:formatCode>General</c:formatCode>
                <c:ptCount val="8"/>
                <c:pt idx="0">
                  <c:v>0</c:v>
                </c:pt>
                <c:pt idx="1">
                  <c:v>0.4</c:v>
                </c:pt>
                <c:pt idx="2">
                  <c:v>70.8</c:v>
                </c:pt>
                <c:pt idx="3">
                  <c:v>6.6</c:v>
                </c:pt>
                <c:pt idx="4">
                  <c:v>8.1999999999999993</c:v>
                </c:pt>
                <c:pt idx="5">
                  <c:v>39.9</c:v>
                </c:pt>
                <c:pt idx="6">
                  <c:v>49.8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97D2-4118-8E04-7B58C75A308B}"/>
            </c:ext>
          </c:extLst>
        </c:ser>
        <c:ser>
          <c:idx val="43"/>
          <c:order val="43"/>
          <c:tx>
            <c:v>Fault_9_2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triangl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97D2-4118-8E04-7B58C75A308B}"/>
              </c:ext>
            </c:extLst>
          </c:dPt>
          <c:dPt>
            <c:idx val="6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97D2-4118-8E04-7B58C75A308B}"/>
              </c:ext>
            </c:extLst>
          </c:dPt>
          <c:xVal>
            <c:numRef>
              <c:f>Lithology_Disp_Dist!$EE$2:$EE$8</c:f>
              <c:numCache>
                <c:formatCode>General</c:formatCode>
                <c:ptCount val="7"/>
                <c:pt idx="0">
                  <c:v>1130</c:v>
                </c:pt>
                <c:pt idx="1">
                  <c:v>1255</c:v>
                </c:pt>
                <c:pt idx="2">
                  <c:v>1325</c:v>
                </c:pt>
                <c:pt idx="3">
                  <c:v>1455</c:v>
                </c:pt>
                <c:pt idx="4">
                  <c:v>1515</c:v>
                </c:pt>
                <c:pt idx="5">
                  <c:v>1615</c:v>
                </c:pt>
                <c:pt idx="6">
                  <c:v>1740</c:v>
                </c:pt>
              </c:numCache>
            </c:numRef>
          </c:xVal>
          <c:yVal>
            <c:numRef>
              <c:f>Lithology_Disp_Dist!$EF$2:$EF$8</c:f>
              <c:numCache>
                <c:formatCode>General</c:formatCode>
                <c:ptCount val="7"/>
                <c:pt idx="0">
                  <c:v>0</c:v>
                </c:pt>
                <c:pt idx="1">
                  <c:v>68.8</c:v>
                </c:pt>
                <c:pt idx="2">
                  <c:v>124.2</c:v>
                </c:pt>
                <c:pt idx="3">
                  <c:v>78.400000000000006</c:v>
                </c:pt>
                <c:pt idx="4">
                  <c:v>95.3</c:v>
                </c:pt>
                <c:pt idx="5">
                  <c:v>74.400000000000006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97D2-4118-8E04-7B58C75A308B}"/>
            </c:ext>
          </c:extLst>
        </c:ser>
        <c:ser>
          <c:idx val="44"/>
          <c:order val="44"/>
          <c:tx>
            <c:v>Fault_10_2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9"/>
            <c:spPr>
              <a:solidFill>
                <a:srgbClr val="0000FF"/>
              </a:solidFill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97D2-4118-8E04-7B58C75A308B}"/>
              </c:ext>
            </c:extLst>
          </c:dPt>
          <c:dPt>
            <c:idx val="1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97D2-4118-8E04-7B58C75A308B}"/>
              </c:ext>
            </c:extLst>
          </c:dPt>
          <c:dPt>
            <c:idx val="2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97D2-4118-8E04-7B58C75A308B}"/>
              </c:ext>
            </c:extLst>
          </c:dPt>
          <c:dPt>
            <c:idx val="7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97D2-4118-8E04-7B58C75A308B}"/>
              </c:ext>
            </c:extLst>
          </c:dPt>
          <c:xVal>
            <c:numRef>
              <c:f>Lithology_Disp_Dist!$EH$2:$EH$9</c:f>
              <c:numCache>
                <c:formatCode>General</c:formatCode>
                <c:ptCount val="8"/>
                <c:pt idx="0">
                  <c:v>1135</c:v>
                </c:pt>
                <c:pt idx="1">
                  <c:v>1255</c:v>
                </c:pt>
                <c:pt idx="2">
                  <c:v>1325</c:v>
                </c:pt>
                <c:pt idx="3">
                  <c:v>1455</c:v>
                </c:pt>
                <c:pt idx="4">
                  <c:v>1515</c:v>
                </c:pt>
                <c:pt idx="5">
                  <c:v>1615</c:v>
                </c:pt>
                <c:pt idx="6">
                  <c:v>1845</c:v>
                </c:pt>
                <c:pt idx="7">
                  <c:v>1986</c:v>
                </c:pt>
              </c:numCache>
            </c:numRef>
          </c:xVal>
          <c:yVal>
            <c:numRef>
              <c:f>Lithology_Disp_Dist!$EI$2:$EI$9</c:f>
              <c:numCache>
                <c:formatCode>General</c:formatCode>
                <c:ptCount val="8"/>
                <c:pt idx="0">
                  <c:v>0</c:v>
                </c:pt>
                <c:pt idx="1">
                  <c:v>20.5</c:v>
                </c:pt>
                <c:pt idx="2">
                  <c:v>266.8</c:v>
                </c:pt>
                <c:pt idx="3">
                  <c:v>335.5</c:v>
                </c:pt>
                <c:pt idx="4">
                  <c:v>196.8</c:v>
                </c:pt>
                <c:pt idx="5">
                  <c:v>237.6</c:v>
                </c:pt>
                <c:pt idx="6">
                  <c:v>307.60000000000002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3-97D2-4118-8E04-7B58C75A308B}"/>
            </c:ext>
          </c:extLst>
        </c:ser>
        <c:ser>
          <c:idx val="45"/>
          <c:order val="45"/>
          <c:tx>
            <c:v>Fault_2_11</c:v>
          </c:tx>
          <c:spPr>
            <a:ln w="25400">
              <a:solidFill>
                <a:schemeClr val="accent1"/>
              </a:solidFill>
            </a:ln>
          </c:spPr>
          <c:marker>
            <c:symbol val="diamond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97D2-4118-8E04-7B58C75A308B}"/>
              </c:ext>
            </c:extLst>
          </c:dPt>
          <c:dPt>
            <c:idx val="4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97D2-4118-8E04-7B58C75A308B}"/>
              </c:ext>
            </c:extLst>
          </c:dPt>
          <c:xVal>
            <c:numRef>
              <c:f>Lithology_Disp_Dist!$EK$2:$EK$6</c:f>
              <c:numCache>
                <c:formatCode>General</c:formatCode>
                <c:ptCount val="5"/>
                <c:pt idx="0">
                  <c:v>1384</c:v>
                </c:pt>
                <c:pt idx="1">
                  <c:v>1455</c:v>
                </c:pt>
                <c:pt idx="2">
                  <c:v>1515</c:v>
                </c:pt>
                <c:pt idx="3">
                  <c:v>1615</c:v>
                </c:pt>
                <c:pt idx="4">
                  <c:v>1820</c:v>
                </c:pt>
              </c:numCache>
            </c:numRef>
          </c:xVal>
          <c:yVal>
            <c:numRef>
              <c:f>Lithology_Disp_Dist!$EL$2:$EL$6</c:f>
              <c:numCache>
                <c:formatCode>General</c:formatCode>
                <c:ptCount val="5"/>
                <c:pt idx="0">
                  <c:v>0</c:v>
                </c:pt>
                <c:pt idx="1">
                  <c:v>58.9</c:v>
                </c:pt>
                <c:pt idx="2">
                  <c:v>41.7</c:v>
                </c:pt>
                <c:pt idx="3">
                  <c:v>52.7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6-97D2-4118-8E04-7B58C75A308B}"/>
            </c:ext>
          </c:extLst>
        </c:ser>
        <c:ser>
          <c:idx val="46"/>
          <c:order val="46"/>
          <c:tx>
            <c:v>Fault_2_12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Pt>
            <c:idx val="0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97D2-4118-8E04-7B58C75A308B}"/>
              </c:ext>
            </c:extLst>
          </c:dPt>
          <c:dPt>
            <c:idx val="3"/>
            <c:marker>
              <c:spPr>
                <a:solidFill>
                  <a:srgbClr val="FFC000"/>
                </a:solidFill>
                <a:ln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97D2-4118-8E04-7B58C75A308B}"/>
              </c:ext>
            </c:extLst>
          </c:dPt>
          <c:xVal>
            <c:numRef>
              <c:f>Lithology_Disp_Dist!$EN$2:$EN$5</c:f>
              <c:numCache>
                <c:formatCode>General</c:formatCode>
                <c:ptCount val="4"/>
                <c:pt idx="0">
                  <c:v>1548</c:v>
                </c:pt>
                <c:pt idx="1">
                  <c:v>1615</c:v>
                </c:pt>
                <c:pt idx="2">
                  <c:v>1845</c:v>
                </c:pt>
                <c:pt idx="3">
                  <c:v>1980</c:v>
                </c:pt>
              </c:numCache>
            </c:numRef>
          </c:xVal>
          <c:yVal>
            <c:numRef>
              <c:f>Lithology_Disp_Dist!$EO$2:$EO$5</c:f>
              <c:numCache>
                <c:formatCode>General</c:formatCode>
                <c:ptCount val="4"/>
                <c:pt idx="0">
                  <c:v>0</c:v>
                </c:pt>
                <c:pt idx="1">
                  <c:v>77.8</c:v>
                </c:pt>
                <c:pt idx="2">
                  <c:v>85.7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9-97D2-4118-8E04-7B58C75A308B}"/>
            </c:ext>
          </c:extLst>
        </c:ser>
        <c:ser>
          <c:idx val="47"/>
          <c:order val="47"/>
          <c:tx>
            <c:v>Cumulative_Disp</c:v>
          </c:tx>
          <c:spPr>
            <a:ln w="50800">
              <a:solidFill>
                <a:schemeClr val="tx1"/>
              </a:solidFill>
            </a:ln>
          </c:spPr>
          <c:marker>
            <c:symbol val="circle"/>
            <c:size val="1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Lithology_Disp_Dist!$ES$2:$ES$25</c:f>
              <c:numCache>
                <c:formatCode>General</c:formatCode>
                <c:ptCount val="24"/>
                <c:pt idx="0">
                  <c:v>0</c:v>
                </c:pt>
                <c:pt idx="1">
                  <c:v>70</c:v>
                </c:pt>
                <c:pt idx="2">
                  <c:v>210</c:v>
                </c:pt>
                <c:pt idx="3">
                  <c:v>350</c:v>
                </c:pt>
                <c:pt idx="4">
                  <c:v>450</c:v>
                </c:pt>
                <c:pt idx="5">
                  <c:v>650</c:v>
                </c:pt>
                <c:pt idx="6">
                  <c:v>780</c:v>
                </c:pt>
                <c:pt idx="7">
                  <c:v>870</c:v>
                </c:pt>
                <c:pt idx="8">
                  <c:v>1050</c:v>
                </c:pt>
                <c:pt idx="9">
                  <c:v>1095</c:v>
                </c:pt>
                <c:pt idx="10">
                  <c:v>1155</c:v>
                </c:pt>
                <c:pt idx="11">
                  <c:v>1255</c:v>
                </c:pt>
                <c:pt idx="12">
                  <c:v>1325</c:v>
                </c:pt>
                <c:pt idx="13">
                  <c:v>1455</c:v>
                </c:pt>
                <c:pt idx="14">
                  <c:v>1515</c:v>
                </c:pt>
                <c:pt idx="15">
                  <c:v>1615</c:v>
                </c:pt>
                <c:pt idx="16">
                  <c:v>1845</c:v>
                </c:pt>
                <c:pt idx="17">
                  <c:v>2005</c:v>
                </c:pt>
                <c:pt idx="18">
                  <c:v>2195</c:v>
                </c:pt>
                <c:pt idx="19">
                  <c:v>2370</c:v>
                </c:pt>
                <c:pt idx="20">
                  <c:v>2530</c:v>
                </c:pt>
                <c:pt idx="21">
                  <c:v>2630</c:v>
                </c:pt>
                <c:pt idx="22">
                  <c:v>3375</c:v>
                </c:pt>
                <c:pt idx="23">
                  <c:v>3595</c:v>
                </c:pt>
              </c:numCache>
            </c:numRef>
          </c:xVal>
          <c:yVal>
            <c:numRef>
              <c:f>Lithology_Disp_Dist!$ET$2:$ET$25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7.3</c:v>
                </c:pt>
                <c:pt idx="4">
                  <c:v>21.6</c:v>
                </c:pt>
                <c:pt idx="5">
                  <c:v>621.5</c:v>
                </c:pt>
                <c:pt idx="6">
                  <c:v>1691.3999999999999</c:v>
                </c:pt>
                <c:pt idx="7">
                  <c:v>1959.3999999999999</c:v>
                </c:pt>
                <c:pt idx="8">
                  <c:v>2168.9</c:v>
                </c:pt>
                <c:pt idx="9">
                  <c:v>2221.9000000000005</c:v>
                </c:pt>
                <c:pt idx="10">
                  <c:v>2553.3000000000002</c:v>
                </c:pt>
                <c:pt idx="11">
                  <c:v>3008.0000000000005</c:v>
                </c:pt>
                <c:pt idx="12">
                  <c:v>3625.3999999999996</c:v>
                </c:pt>
                <c:pt idx="13">
                  <c:v>4385.7999999999993</c:v>
                </c:pt>
                <c:pt idx="14">
                  <c:v>4840.8999999999996</c:v>
                </c:pt>
                <c:pt idx="15">
                  <c:v>4720.9000000000005</c:v>
                </c:pt>
                <c:pt idx="16">
                  <c:v>4564.5999999999995</c:v>
                </c:pt>
                <c:pt idx="17">
                  <c:v>6417.4000000000005</c:v>
                </c:pt>
                <c:pt idx="18">
                  <c:v>6699.5</c:v>
                </c:pt>
                <c:pt idx="19">
                  <c:v>6258.1</c:v>
                </c:pt>
                <c:pt idx="20">
                  <c:v>4112.1000000000004</c:v>
                </c:pt>
                <c:pt idx="21">
                  <c:v>2772.9999999999995</c:v>
                </c:pt>
                <c:pt idx="22">
                  <c:v>589.6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A-97D2-4118-8E04-7B58C75A3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23080"/>
        <c:axId val="637127016"/>
      </c:scatterChart>
      <c:valAx>
        <c:axId val="63712308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37127016"/>
        <c:crosses val="autoZero"/>
        <c:crossBetween val="midCat"/>
        <c:majorUnit val="250"/>
        <c:minorUnit val="50"/>
      </c:valAx>
      <c:valAx>
        <c:axId val="63712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Dispalcement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37123080"/>
        <c:crosses val="autoZero"/>
        <c:crossBetween val="midCat"/>
      </c:valAx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 sz="20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Fault_s8!$AJ$2:$AJ$11</c:f>
              <c:numCache>
                <c:formatCode>General</c:formatCode>
                <c:ptCount val="10"/>
                <c:pt idx="0">
                  <c:v>0</c:v>
                </c:pt>
                <c:pt idx="1">
                  <c:v>162</c:v>
                </c:pt>
                <c:pt idx="2">
                  <c:v>515.9</c:v>
                </c:pt>
                <c:pt idx="3">
                  <c:v>862.5</c:v>
                </c:pt>
                <c:pt idx="4">
                  <c:v>1046.7</c:v>
                </c:pt>
                <c:pt idx="5">
                  <c:v>1048.8</c:v>
                </c:pt>
                <c:pt idx="6">
                  <c:v>1125.3</c:v>
                </c:pt>
                <c:pt idx="7">
                  <c:v>946.6</c:v>
                </c:pt>
                <c:pt idx="8">
                  <c:v>1235.3</c:v>
                </c:pt>
                <c:pt idx="9">
                  <c:v>986.1</c:v>
                </c:pt>
              </c:numCache>
            </c:numRef>
          </c:xVal>
          <c:yVal>
            <c:numRef>
              <c:f>Fault_s8!$AK$2:$AK$11</c:f>
              <c:numCache>
                <c:formatCode>General</c:formatCode>
                <c:ptCount val="10"/>
                <c:pt idx="0">
                  <c:v>0</c:v>
                </c:pt>
                <c:pt idx="1">
                  <c:v>20.100000000000001</c:v>
                </c:pt>
                <c:pt idx="2">
                  <c:v>25.8</c:v>
                </c:pt>
                <c:pt idx="3">
                  <c:v>76.599999999999994</c:v>
                </c:pt>
                <c:pt idx="4">
                  <c:v>9.4</c:v>
                </c:pt>
                <c:pt idx="5">
                  <c:v>125.4</c:v>
                </c:pt>
                <c:pt idx="6">
                  <c:v>240.6</c:v>
                </c:pt>
                <c:pt idx="7">
                  <c:v>212.1</c:v>
                </c:pt>
                <c:pt idx="8">
                  <c:v>78.900000000000006</c:v>
                </c:pt>
                <c:pt idx="9">
                  <c:v>122.3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5-414E-B340-CE11E8FE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04872"/>
        <c:axId val="522404544"/>
      </c:scatterChart>
      <c:valAx>
        <c:axId val="52240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04544"/>
        <c:crosses val="autoZero"/>
        <c:crossBetween val="midCat"/>
      </c:valAx>
      <c:valAx>
        <c:axId val="5224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0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'Lithology_Disp_Dist (2)'!$F$2:$F$25</c:f>
              <c:numCache>
                <c:formatCode>General</c:formatCode>
                <c:ptCount val="24"/>
                <c:pt idx="0">
                  <c:v>0</c:v>
                </c:pt>
                <c:pt idx="1">
                  <c:v>70</c:v>
                </c:pt>
                <c:pt idx="2">
                  <c:v>210</c:v>
                </c:pt>
                <c:pt idx="3">
                  <c:v>350</c:v>
                </c:pt>
                <c:pt idx="4">
                  <c:v>450</c:v>
                </c:pt>
                <c:pt idx="5">
                  <c:v>650</c:v>
                </c:pt>
                <c:pt idx="6">
                  <c:v>780</c:v>
                </c:pt>
                <c:pt idx="7">
                  <c:v>870</c:v>
                </c:pt>
                <c:pt idx="8">
                  <c:v>1050</c:v>
                </c:pt>
                <c:pt idx="9">
                  <c:v>1095</c:v>
                </c:pt>
                <c:pt idx="10">
                  <c:v>1155</c:v>
                </c:pt>
                <c:pt idx="11">
                  <c:v>1255</c:v>
                </c:pt>
                <c:pt idx="12">
                  <c:v>1325</c:v>
                </c:pt>
                <c:pt idx="13">
                  <c:v>1455</c:v>
                </c:pt>
                <c:pt idx="14">
                  <c:v>1515</c:v>
                </c:pt>
                <c:pt idx="15">
                  <c:v>1615</c:v>
                </c:pt>
                <c:pt idx="16">
                  <c:v>1845</c:v>
                </c:pt>
                <c:pt idx="17">
                  <c:v>2005</c:v>
                </c:pt>
                <c:pt idx="18">
                  <c:v>2195</c:v>
                </c:pt>
                <c:pt idx="19">
                  <c:v>2370</c:v>
                </c:pt>
                <c:pt idx="20">
                  <c:v>2530</c:v>
                </c:pt>
                <c:pt idx="21">
                  <c:v>2630</c:v>
                </c:pt>
                <c:pt idx="22">
                  <c:v>3375</c:v>
                </c:pt>
                <c:pt idx="23">
                  <c:v>3595</c:v>
                </c:pt>
              </c:numCache>
            </c:numRef>
          </c:xVal>
          <c:yVal>
            <c:numRef>
              <c:f>'Lithology_Disp_Dist (2)'!$BB$2:$BB$25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7.3</c:v>
                </c:pt>
                <c:pt idx="4">
                  <c:v>21.6</c:v>
                </c:pt>
                <c:pt idx="5">
                  <c:v>621.5</c:v>
                </c:pt>
                <c:pt idx="6">
                  <c:v>1691.3999999999999</c:v>
                </c:pt>
                <c:pt idx="7">
                  <c:v>1959.3999999999999</c:v>
                </c:pt>
                <c:pt idx="8">
                  <c:v>2168.9</c:v>
                </c:pt>
                <c:pt idx="9">
                  <c:v>2221.9000000000005</c:v>
                </c:pt>
                <c:pt idx="10">
                  <c:v>2553.3000000000002</c:v>
                </c:pt>
                <c:pt idx="11">
                  <c:v>3008.0000000000005</c:v>
                </c:pt>
                <c:pt idx="12">
                  <c:v>3625.3999999999996</c:v>
                </c:pt>
                <c:pt idx="13">
                  <c:v>4385.7999999999993</c:v>
                </c:pt>
                <c:pt idx="14">
                  <c:v>4840.8999999999996</c:v>
                </c:pt>
                <c:pt idx="15">
                  <c:v>4720.9000000000005</c:v>
                </c:pt>
                <c:pt idx="16">
                  <c:v>4564.5999999999995</c:v>
                </c:pt>
                <c:pt idx="17">
                  <c:v>6417.4000000000005</c:v>
                </c:pt>
                <c:pt idx="18">
                  <c:v>6699.5</c:v>
                </c:pt>
                <c:pt idx="19">
                  <c:v>6258.1</c:v>
                </c:pt>
                <c:pt idx="20">
                  <c:v>4112.1000000000004</c:v>
                </c:pt>
                <c:pt idx="21">
                  <c:v>2772.9999999999995</c:v>
                </c:pt>
                <c:pt idx="22">
                  <c:v>589.6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1-4512-9B57-0F86BE7D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317280"/>
        <c:axId val="917315312"/>
      </c:scatterChart>
      <c:valAx>
        <c:axId val="9173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15312"/>
        <c:crosses val="autoZero"/>
        <c:crossBetween val="midCat"/>
      </c:valAx>
      <c:valAx>
        <c:axId val="9173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1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Lithology</a:t>
            </a:r>
            <a:r>
              <a:rPr lang="en-GB" baseline="0"/>
              <a:t> vs Cumulative Displacement</a:t>
            </a:r>
            <a:endParaRPr lang="en-GB"/>
          </a:p>
        </c:rich>
      </c:tx>
      <c:layout>
        <c:manualLayout>
          <c:xMode val="edge"/>
          <c:yMode val="edge"/>
          <c:x val="0.12781645620786108"/>
          <c:y val="7.35835087653023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Proven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Cum_Disp_Assumed!$BB$3:$BB$27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Cum_Disp_Assumed!$BC$3:$BC$27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94</c:v>
                </c:pt>
                <c:pt idx="5">
                  <c:v>0</c:v>
                </c:pt>
                <c:pt idx="6">
                  <c:v>651.30000000000007</c:v>
                </c:pt>
                <c:pt idx="7">
                  <c:v>736.4</c:v>
                </c:pt>
                <c:pt idx="8">
                  <c:v>282.70000000000005</c:v>
                </c:pt>
                <c:pt idx="9">
                  <c:v>819.19999999999993</c:v>
                </c:pt>
                <c:pt idx="10">
                  <c:v>184.70000000000002</c:v>
                </c:pt>
                <c:pt idx="11">
                  <c:v>42.7</c:v>
                </c:pt>
                <c:pt idx="12">
                  <c:v>201.5</c:v>
                </c:pt>
                <c:pt idx="13">
                  <c:v>531.29999999999995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808.6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0-4976-9698-96D00087C881}"/>
            </c:ext>
          </c:extLst>
        </c:ser>
        <c:ser>
          <c:idx val="1"/>
          <c:order val="1"/>
          <c:tx>
            <c:v>Secure</c:v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Cum_Disp_Assumed!$BB$3:$BB$27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Cum_Disp_Assumed!$BD$3:$BD$27</c:f>
              <c:numCache>
                <c:formatCode>General</c:formatCode>
                <c:ptCount val="25"/>
                <c:pt idx="0">
                  <c:v>30.400000000000002</c:v>
                </c:pt>
                <c:pt idx="1">
                  <c:v>385</c:v>
                </c:pt>
                <c:pt idx="2">
                  <c:v>4.9000000000000004</c:v>
                </c:pt>
                <c:pt idx="3">
                  <c:v>699</c:v>
                </c:pt>
                <c:pt idx="4">
                  <c:v>0</c:v>
                </c:pt>
                <c:pt idx="5">
                  <c:v>715.9</c:v>
                </c:pt>
                <c:pt idx="6">
                  <c:v>944.6</c:v>
                </c:pt>
                <c:pt idx="7">
                  <c:v>114</c:v>
                </c:pt>
                <c:pt idx="8">
                  <c:v>993.6</c:v>
                </c:pt>
                <c:pt idx="9">
                  <c:v>1504.7</c:v>
                </c:pt>
                <c:pt idx="10">
                  <c:v>1388.5</c:v>
                </c:pt>
                <c:pt idx="11">
                  <c:v>2000.5</c:v>
                </c:pt>
                <c:pt idx="12">
                  <c:v>1355.9999999999998</c:v>
                </c:pt>
                <c:pt idx="13">
                  <c:v>1085.8</c:v>
                </c:pt>
                <c:pt idx="14">
                  <c:v>1663.9</c:v>
                </c:pt>
                <c:pt idx="15">
                  <c:v>1706.6999999999998</c:v>
                </c:pt>
                <c:pt idx="16">
                  <c:v>2359</c:v>
                </c:pt>
                <c:pt idx="17">
                  <c:v>4019.2000000000003</c:v>
                </c:pt>
                <c:pt idx="18">
                  <c:v>0</c:v>
                </c:pt>
                <c:pt idx="19">
                  <c:v>627.1</c:v>
                </c:pt>
                <c:pt idx="20">
                  <c:v>3289.2999999999997</c:v>
                </c:pt>
                <c:pt idx="21">
                  <c:v>800.5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0-4976-9698-96D00087C881}"/>
            </c:ext>
          </c:extLst>
        </c:ser>
        <c:ser>
          <c:idx val="2"/>
          <c:order val="2"/>
          <c:tx>
            <c:v>Assumed</c:v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Cum_Disp_Assumed!$BB$3:$BB$27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Cum_Disp_Assumed!$BE$3:$BE$27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205.5</c:v>
                </c:pt>
                <c:pt idx="6">
                  <c:v>275.39999999999998</c:v>
                </c:pt>
                <c:pt idx="7">
                  <c:v>99.2</c:v>
                </c:pt>
                <c:pt idx="8">
                  <c:v>350.1</c:v>
                </c:pt>
                <c:pt idx="9">
                  <c:v>504.59999999999997</c:v>
                </c:pt>
                <c:pt idx="10">
                  <c:v>1178.3</c:v>
                </c:pt>
                <c:pt idx="11">
                  <c:v>1313.7</c:v>
                </c:pt>
                <c:pt idx="12">
                  <c:v>1832.3000000000002</c:v>
                </c:pt>
                <c:pt idx="13">
                  <c:v>3876.2000000000003</c:v>
                </c:pt>
                <c:pt idx="14">
                  <c:v>3598.6</c:v>
                </c:pt>
                <c:pt idx="15">
                  <c:v>2909.5000000000005</c:v>
                </c:pt>
                <c:pt idx="16">
                  <c:v>2118.2000000000003</c:v>
                </c:pt>
                <c:pt idx="17">
                  <c:v>2662</c:v>
                </c:pt>
                <c:pt idx="18">
                  <c:v>673</c:v>
                </c:pt>
                <c:pt idx="19">
                  <c:v>0</c:v>
                </c:pt>
                <c:pt idx="20">
                  <c:v>3316</c:v>
                </c:pt>
                <c:pt idx="21">
                  <c:v>4438.6000000000004</c:v>
                </c:pt>
                <c:pt idx="22">
                  <c:v>2999</c:v>
                </c:pt>
                <c:pt idx="23">
                  <c:v>2820.3999999999996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20-4976-9698-96D00087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4065232"/>
        <c:axId val="864056376"/>
      </c:barChart>
      <c:catAx>
        <c:axId val="8640652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Lithology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4056376"/>
        <c:crosses val="autoZero"/>
        <c:auto val="1"/>
        <c:lblAlgn val="ctr"/>
        <c:lblOffset val="100"/>
        <c:noMultiLvlLbl val="0"/>
      </c:catAx>
      <c:valAx>
        <c:axId val="8640563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Cumulative Displacement</a:t>
                </a:r>
                <a:r>
                  <a:rPr lang="en-GB" baseline="0"/>
                  <a:t>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0673500514694391"/>
              <c:y val="5.05077204165035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40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FF00"/>
            </a:solidFill>
            <a:ln>
              <a:solidFill>
                <a:srgbClr val="00FF00"/>
              </a:solidFill>
            </a:ln>
            <a:effectLst/>
          </c:spPr>
          <c:invertIfNegative val="0"/>
          <c:cat>
            <c:strRef>
              <c:f>'Cum_Disp_review_1_max (Proven)'!$AX$3:$AX$27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'Cum_Disp_review_1_max (Proven)'!$AY$3:$AY$27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144.80000000000001</c:v>
                </c:pt>
                <c:pt idx="6">
                  <c:v>473.7</c:v>
                </c:pt>
                <c:pt idx="7">
                  <c:v>0</c:v>
                </c:pt>
                <c:pt idx="8">
                  <c:v>527.29999999999995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C-46C8-B02F-865786C8C018}"/>
            </c:ext>
          </c:extLst>
        </c:ser>
        <c:ser>
          <c:idx val="1"/>
          <c:order val="1"/>
          <c:spPr>
            <a:solidFill>
              <a:srgbClr val="0000FF"/>
            </a:solidFill>
            <a:ln>
              <a:solidFill>
                <a:srgbClr val="0000FF"/>
              </a:solidFill>
            </a:ln>
            <a:effectLst/>
          </c:spPr>
          <c:invertIfNegative val="0"/>
          <c:cat>
            <c:strRef>
              <c:f>'Cum_Disp_review_1_max (Proven)'!$AX$3:$AX$27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'Cum_Disp_review_1_max (Proven)'!$AZ$3:$AZ$27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33.9</c:v>
                </c:pt>
                <c:pt idx="4">
                  <c:v>0</c:v>
                </c:pt>
                <c:pt idx="5">
                  <c:v>386.9</c:v>
                </c:pt>
                <c:pt idx="6">
                  <c:v>450</c:v>
                </c:pt>
                <c:pt idx="7">
                  <c:v>0</c:v>
                </c:pt>
                <c:pt idx="8">
                  <c:v>293.79999999999995</c:v>
                </c:pt>
                <c:pt idx="9">
                  <c:v>78.5</c:v>
                </c:pt>
                <c:pt idx="10">
                  <c:v>224.8</c:v>
                </c:pt>
                <c:pt idx="11">
                  <c:v>549.9</c:v>
                </c:pt>
                <c:pt idx="12">
                  <c:v>66.599999999999994</c:v>
                </c:pt>
                <c:pt idx="13">
                  <c:v>1039.5999999999999</c:v>
                </c:pt>
                <c:pt idx="14">
                  <c:v>0</c:v>
                </c:pt>
                <c:pt idx="15">
                  <c:v>455</c:v>
                </c:pt>
                <c:pt idx="16">
                  <c:v>0</c:v>
                </c:pt>
                <c:pt idx="17">
                  <c:v>934.4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C-46C8-B02F-865786C8C018}"/>
            </c:ext>
          </c:extLst>
        </c:ser>
        <c:ser>
          <c:idx val="2"/>
          <c:order val="2"/>
          <c:spPr>
            <a:solidFill>
              <a:srgbClr val="FF00FF"/>
            </a:solidFill>
            <a:ln>
              <a:solidFill>
                <a:srgbClr val="FF00FF"/>
              </a:solidFill>
            </a:ln>
            <a:effectLst/>
          </c:spPr>
          <c:invertIfNegative val="0"/>
          <c:cat>
            <c:strRef>
              <c:f>'Cum_Disp_review_1_max (Proven)'!$AX$3:$AX$27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'Cum_Disp_review_1_max (Proven)'!$BA$3:$BA$27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474</c:v>
                </c:pt>
                <c:pt idx="11">
                  <c:v>14.7</c:v>
                </c:pt>
                <c:pt idx="12">
                  <c:v>217.10000000000002</c:v>
                </c:pt>
                <c:pt idx="13">
                  <c:v>58.9</c:v>
                </c:pt>
                <c:pt idx="14">
                  <c:v>2406</c:v>
                </c:pt>
                <c:pt idx="15">
                  <c:v>69.900000000000006</c:v>
                </c:pt>
                <c:pt idx="16">
                  <c:v>126.7</c:v>
                </c:pt>
                <c:pt idx="17">
                  <c:v>1400</c:v>
                </c:pt>
                <c:pt idx="18">
                  <c:v>673</c:v>
                </c:pt>
                <c:pt idx="19">
                  <c:v>0</c:v>
                </c:pt>
                <c:pt idx="20">
                  <c:v>728.1</c:v>
                </c:pt>
                <c:pt idx="21">
                  <c:v>248.1</c:v>
                </c:pt>
                <c:pt idx="22">
                  <c:v>0</c:v>
                </c:pt>
                <c:pt idx="23">
                  <c:v>678.6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C-46C8-B02F-865786C8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3147184"/>
        <c:axId val="773145216"/>
      </c:barChart>
      <c:catAx>
        <c:axId val="773147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45216"/>
        <c:crosses val="autoZero"/>
        <c:auto val="1"/>
        <c:lblAlgn val="ctr"/>
        <c:lblOffset val="100"/>
        <c:noMultiLvlLbl val="0"/>
      </c:catAx>
      <c:valAx>
        <c:axId val="773145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Sheet4!$C$1:$C$12</c:f>
              <c:numCache>
                <c:formatCode>General</c:formatCode>
                <c:ptCount val="12"/>
                <c:pt idx="0">
                  <c:v>1203.4000000000001</c:v>
                </c:pt>
                <c:pt idx="1">
                  <c:v>1299.5999999999999</c:v>
                </c:pt>
                <c:pt idx="2">
                  <c:v>1299.8</c:v>
                </c:pt>
                <c:pt idx="3">
                  <c:v>1347.4</c:v>
                </c:pt>
                <c:pt idx="4">
                  <c:v>1424.9</c:v>
                </c:pt>
                <c:pt idx="5">
                  <c:v>1472.4</c:v>
                </c:pt>
                <c:pt idx="6">
                  <c:v>1485.2</c:v>
                </c:pt>
                <c:pt idx="7">
                  <c:v>1605.5</c:v>
                </c:pt>
                <c:pt idx="8">
                  <c:v>1780.5</c:v>
                </c:pt>
                <c:pt idx="9">
                  <c:v>1905.7</c:v>
                </c:pt>
                <c:pt idx="10">
                  <c:v>2034.2</c:v>
                </c:pt>
                <c:pt idx="11">
                  <c:v>2101.6</c:v>
                </c:pt>
              </c:numCache>
            </c:numRef>
          </c:xVal>
          <c:yVal>
            <c:numRef>
              <c:f>Sheet4!$D$1:$D$12</c:f>
              <c:numCache>
                <c:formatCode>General</c:formatCode>
                <c:ptCount val="12"/>
                <c:pt idx="1">
                  <c:v>36.799999999999997</c:v>
                </c:pt>
                <c:pt idx="2">
                  <c:v>331.3</c:v>
                </c:pt>
                <c:pt idx="3">
                  <c:v>20.3</c:v>
                </c:pt>
                <c:pt idx="7">
                  <c:v>46.1</c:v>
                </c:pt>
                <c:pt idx="8">
                  <c:v>108</c:v>
                </c:pt>
                <c:pt idx="11">
                  <c:v>107.5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1-4BF0-8F46-A9745CB2561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Sheet4!$C$1:$C$12</c:f>
              <c:numCache>
                <c:formatCode>General</c:formatCode>
                <c:ptCount val="12"/>
                <c:pt idx="0">
                  <c:v>1203.4000000000001</c:v>
                </c:pt>
                <c:pt idx="1">
                  <c:v>1299.5999999999999</c:v>
                </c:pt>
                <c:pt idx="2">
                  <c:v>1299.8</c:v>
                </c:pt>
                <c:pt idx="3">
                  <c:v>1347.4</c:v>
                </c:pt>
                <c:pt idx="4">
                  <c:v>1424.9</c:v>
                </c:pt>
                <c:pt idx="5">
                  <c:v>1472.4</c:v>
                </c:pt>
                <c:pt idx="6">
                  <c:v>1485.2</c:v>
                </c:pt>
                <c:pt idx="7">
                  <c:v>1605.5</c:v>
                </c:pt>
                <c:pt idx="8">
                  <c:v>1780.5</c:v>
                </c:pt>
                <c:pt idx="9">
                  <c:v>1905.7</c:v>
                </c:pt>
                <c:pt idx="10">
                  <c:v>2034.2</c:v>
                </c:pt>
                <c:pt idx="11">
                  <c:v>2101.6</c:v>
                </c:pt>
              </c:numCache>
            </c:numRef>
          </c:xVal>
          <c:yVal>
            <c:numRef>
              <c:f>Sheet4!$E$1:$E$12</c:f>
              <c:numCache>
                <c:formatCode>General</c:formatCode>
                <c:ptCount val="12"/>
                <c:pt idx="0">
                  <c:v>27</c:v>
                </c:pt>
                <c:pt idx="4">
                  <c:v>72.099999999999994</c:v>
                </c:pt>
                <c:pt idx="5">
                  <c:v>347.5</c:v>
                </c:pt>
                <c:pt idx="6">
                  <c:v>17.7</c:v>
                </c:pt>
                <c:pt idx="9">
                  <c:v>201.2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1-4BF0-8F46-A9745CB2561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Sheet4!$C$1:$C$12</c:f>
              <c:numCache>
                <c:formatCode>General</c:formatCode>
                <c:ptCount val="12"/>
                <c:pt idx="0">
                  <c:v>1203.4000000000001</c:v>
                </c:pt>
                <c:pt idx="1">
                  <c:v>1299.5999999999999</c:v>
                </c:pt>
                <c:pt idx="2">
                  <c:v>1299.8</c:v>
                </c:pt>
                <c:pt idx="3">
                  <c:v>1347.4</c:v>
                </c:pt>
                <c:pt idx="4">
                  <c:v>1424.9</c:v>
                </c:pt>
                <c:pt idx="5">
                  <c:v>1472.4</c:v>
                </c:pt>
                <c:pt idx="6">
                  <c:v>1485.2</c:v>
                </c:pt>
                <c:pt idx="7">
                  <c:v>1605.5</c:v>
                </c:pt>
                <c:pt idx="8">
                  <c:v>1780.5</c:v>
                </c:pt>
                <c:pt idx="9">
                  <c:v>1905.7</c:v>
                </c:pt>
                <c:pt idx="10">
                  <c:v>2034.2</c:v>
                </c:pt>
                <c:pt idx="11">
                  <c:v>2101.6</c:v>
                </c:pt>
              </c:numCache>
            </c:numRef>
          </c:xVal>
          <c:yVal>
            <c:numRef>
              <c:f>Sheet4!$F$1:$F$12</c:f>
              <c:numCache>
                <c:formatCode>General</c:formatCode>
                <c:ptCount val="12"/>
                <c:pt idx="10">
                  <c:v>206.3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1-4BF0-8F46-A9745CB25610}"/>
            </c:ext>
          </c:extLst>
        </c:ser>
        <c:ser>
          <c:idx val="3"/>
          <c:order val="3"/>
          <c:tx>
            <c:v>Zo8P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Sheet4!$C$13:$C$26</c:f>
              <c:numCache>
                <c:formatCode>General</c:formatCode>
                <c:ptCount val="14"/>
                <c:pt idx="0">
                  <c:v>2034.2</c:v>
                </c:pt>
                <c:pt idx="1">
                  <c:v>1299.8</c:v>
                </c:pt>
                <c:pt idx="2">
                  <c:v>1579.6</c:v>
                </c:pt>
                <c:pt idx="3">
                  <c:v>1485.2</c:v>
                </c:pt>
                <c:pt idx="4">
                  <c:v>1605.5</c:v>
                </c:pt>
                <c:pt idx="5">
                  <c:v>1780.5</c:v>
                </c:pt>
                <c:pt idx="6">
                  <c:v>2101.6</c:v>
                </c:pt>
                <c:pt idx="7">
                  <c:v>1203.4000000000001</c:v>
                </c:pt>
                <c:pt idx="8">
                  <c:v>1299.5999999999999</c:v>
                </c:pt>
                <c:pt idx="9">
                  <c:v>1997.8</c:v>
                </c:pt>
                <c:pt idx="10">
                  <c:v>1347.4</c:v>
                </c:pt>
                <c:pt idx="11">
                  <c:v>1905.7</c:v>
                </c:pt>
                <c:pt idx="12">
                  <c:v>1472.4</c:v>
                </c:pt>
                <c:pt idx="13">
                  <c:v>1424.9</c:v>
                </c:pt>
              </c:numCache>
            </c:numRef>
          </c:xVal>
          <c:yVal>
            <c:numRef>
              <c:f>Sheet4!$D$13:$D$26</c:f>
              <c:numCache>
                <c:formatCode>General</c:formatCode>
                <c:ptCount val="14"/>
                <c:pt idx="2">
                  <c:v>250.1</c:v>
                </c:pt>
                <c:pt idx="4">
                  <c:v>57.1</c:v>
                </c:pt>
                <c:pt idx="5">
                  <c:v>113.6</c:v>
                </c:pt>
                <c:pt idx="6">
                  <c:v>94.5</c:v>
                </c:pt>
                <c:pt idx="7">
                  <c:v>29.3</c:v>
                </c:pt>
                <c:pt idx="8">
                  <c:v>29.9</c:v>
                </c:pt>
                <c:pt idx="9">
                  <c:v>61</c:v>
                </c:pt>
                <c:pt idx="10">
                  <c:v>59.9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D1-4BF0-8F46-A9745CB25610}"/>
            </c:ext>
          </c:extLst>
        </c:ser>
        <c:ser>
          <c:idx val="4"/>
          <c:order val="4"/>
          <c:tx>
            <c:v>Zo8_S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Sheet4!$C$13:$C$26</c:f>
              <c:numCache>
                <c:formatCode>General</c:formatCode>
                <c:ptCount val="14"/>
                <c:pt idx="0">
                  <c:v>2034.2</c:v>
                </c:pt>
                <c:pt idx="1">
                  <c:v>1299.8</c:v>
                </c:pt>
                <c:pt idx="2">
                  <c:v>1579.6</c:v>
                </c:pt>
                <c:pt idx="3">
                  <c:v>1485.2</c:v>
                </c:pt>
                <c:pt idx="4">
                  <c:v>1605.5</c:v>
                </c:pt>
                <c:pt idx="5">
                  <c:v>1780.5</c:v>
                </c:pt>
                <c:pt idx="6">
                  <c:v>2101.6</c:v>
                </c:pt>
                <c:pt idx="7">
                  <c:v>1203.4000000000001</c:v>
                </c:pt>
                <c:pt idx="8">
                  <c:v>1299.5999999999999</c:v>
                </c:pt>
                <c:pt idx="9">
                  <c:v>1997.8</c:v>
                </c:pt>
                <c:pt idx="10">
                  <c:v>1347.4</c:v>
                </c:pt>
                <c:pt idx="11">
                  <c:v>1905.7</c:v>
                </c:pt>
                <c:pt idx="12">
                  <c:v>1472.4</c:v>
                </c:pt>
                <c:pt idx="13">
                  <c:v>1424.9</c:v>
                </c:pt>
              </c:numCache>
            </c:numRef>
          </c:xVal>
          <c:yVal>
            <c:numRef>
              <c:f>Sheet4!$E$13:$E$26</c:f>
              <c:numCache>
                <c:formatCode>General</c:formatCode>
                <c:ptCount val="14"/>
                <c:pt idx="1">
                  <c:v>457.8</c:v>
                </c:pt>
                <c:pt idx="3">
                  <c:v>47.6</c:v>
                </c:pt>
                <c:pt idx="11">
                  <c:v>211.7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D1-4BF0-8F46-A9745CB25610}"/>
            </c:ext>
          </c:extLst>
        </c:ser>
        <c:ser>
          <c:idx val="5"/>
          <c:order val="5"/>
          <c:tx>
            <c:v>Zo8_A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FF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Sheet4!$C$13:$C$26</c:f>
              <c:numCache>
                <c:formatCode>General</c:formatCode>
                <c:ptCount val="14"/>
                <c:pt idx="0">
                  <c:v>2034.2</c:v>
                </c:pt>
                <c:pt idx="1">
                  <c:v>1299.8</c:v>
                </c:pt>
                <c:pt idx="2">
                  <c:v>1579.6</c:v>
                </c:pt>
                <c:pt idx="3">
                  <c:v>1485.2</c:v>
                </c:pt>
                <c:pt idx="4">
                  <c:v>1605.5</c:v>
                </c:pt>
                <c:pt idx="5">
                  <c:v>1780.5</c:v>
                </c:pt>
                <c:pt idx="6">
                  <c:v>2101.6</c:v>
                </c:pt>
                <c:pt idx="7">
                  <c:v>1203.4000000000001</c:v>
                </c:pt>
                <c:pt idx="8">
                  <c:v>1299.5999999999999</c:v>
                </c:pt>
                <c:pt idx="9">
                  <c:v>1997.8</c:v>
                </c:pt>
                <c:pt idx="10">
                  <c:v>1347.4</c:v>
                </c:pt>
                <c:pt idx="11">
                  <c:v>1905.7</c:v>
                </c:pt>
                <c:pt idx="12">
                  <c:v>1472.4</c:v>
                </c:pt>
                <c:pt idx="13">
                  <c:v>1424.9</c:v>
                </c:pt>
              </c:numCache>
            </c:numRef>
          </c:xVal>
          <c:yVal>
            <c:numRef>
              <c:f>Sheet4!$F$13:$F$26</c:f>
              <c:numCache>
                <c:formatCode>General</c:formatCode>
                <c:ptCount val="14"/>
                <c:pt idx="0">
                  <c:v>193.9</c:v>
                </c:pt>
                <c:pt idx="12">
                  <c:v>383.5</c:v>
                </c:pt>
                <c:pt idx="13">
                  <c:v>88.8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D1-4BF0-8F46-A9745CB25610}"/>
            </c:ext>
          </c:extLst>
        </c:ser>
        <c:ser>
          <c:idx val="6"/>
          <c:order val="6"/>
          <c:tx>
            <c:v>Pr_p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Sheet4!$C$27:$C$49</c:f>
              <c:numCache>
                <c:formatCode>General</c:formatCode>
                <c:ptCount val="23"/>
                <c:pt idx="0">
                  <c:v>1429.8</c:v>
                </c:pt>
                <c:pt idx="1">
                  <c:v>1240.5</c:v>
                </c:pt>
                <c:pt idx="2">
                  <c:v>4367.2</c:v>
                </c:pt>
                <c:pt idx="3">
                  <c:v>685.8</c:v>
                </c:pt>
                <c:pt idx="4">
                  <c:v>4085.1</c:v>
                </c:pt>
                <c:pt idx="5">
                  <c:v>1503.3</c:v>
                </c:pt>
                <c:pt idx="6">
                  <c:v>5203.7</c:v>
                </c:pt>
                <c:pt idx="7">
                  <c:v>4406</c:v>
                </c:pt>
                <c:pt idx="8">
                  <c:v>4478.8999999999996</c:v>
                </c:pt>
                <c:pt idx="9">
                  <c:v>1246.5</c:v>
                </c:pt>
                <c:pt idx="10">
                  <c:v>555.4</c:v>
                </c:pt>
                <c:pt idx="11">
                  <c:v>3501.4</c:v>
                </c:pt>
                <c:pt idx="12">
                  <c:v>968.4</c:v>
                </c:pt>
                <c:pt idx="13">
                  <c:v>4980.6000000000004</c:v>
                </c:pt>
                <c:pt idx="14">
                  <c:v>1116.5</c:v>
                </c:pt>
                <c:pt idx="15">
                  <c:v>1433.2</c:v>
                </c:pt>
                <c:pt idx="16">
                  <c:v>1780.5</c:v>
                </c:pt>
                <c:pt idx="17">
                  <c:v>1433.2</c:v>
                </c:pt>
                <c:pt idx="18">
                  <c:v>4699.3999999999996</c:v>
                </c:pt>
                <c:pt idx="19">
                  <c:v>2034.2</c:v>
                </c:pt>
                <c:pt idx="20">
                  <c:v>555.4</c:v>
                </c:pt>
                <c:pt idx="21">
                  <c:v>4821.5</c:v>
                </c:pt>
                <c:pt idx="22">
                  <c:v>1905.7</c:v>
                </c:pt>
              </c:numCache>
            </c:numRef>
          </c:xVal>
          <c:yVal>
            <c:numRef>
              <c:f>Sheet4!$D$27:$D$49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D1-4BF0-8F46-A9745CB25610}"/>
            </c:ext>
          </c:extLst>
        </c:ser>
        <c:ser>
          <c:idx val="7"/>
          <c:order val="7"/>
          <c:tx>
            <c:v>Pr_s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Sheet4!$C$27:$C$49</c:f>
              <c:numCache>
                <c:formatCode>General</c:formatCode>
                <c:ptCount val="23"/>
                <c:pt idx="0">
                  <c:v>1429.8</c:v>
                </c:pt>
                <c:pt idx="1">
                  <c:v>1240.5</c:v>
                </c:pt>
                <c:pt idx="2">
                  <c:v>4367.2</c:v>
                </c:pt>
                <c:pt idx="3">
                  <c:v>685.8</c:v>
                </c:pt>
                <c:pt idx="4">
                  <c:v>4085.1</c:v>
                </c:pt>
                <c:pt idx="5">
                  <c:v>1503.3</c:v>
                </c:pt>
                <c:pt idx="6">
                  <c:v>5203.7</c:v>
                </c:pt>
                <c:pt idx="7">
                  <c:v>4406</c:v>
                </c:pt>
                <c:pt idx="8">
                  <c:v>4478.8999999999996</c:v>
                </c:pt>
                <c:pt idx="9">
                  <c:v>1246.5</c:v>
                </c:pt>
                <c:pt idx="10">
                  <c:v>555.4</c:v>
                </c:pt>
                <c:pt idx="11">
                  <c:v>3501.4</c:v>
                </c:pt>
                <c:pt idx="12">
                  <c:v>968.4</c:v>
                </c:pt>
                <c:pt idx="13">
                  <c:v>4980.6000000000004</c:v>
                </c:pt>
                <c:pt idx="14">
                  <c:v>1116.5</c:v>
                </c:pt>
                <c:pt idx="15">
                  <c:v>1433.2</c:v>
                </c:pt>
                <c:pt idx="16">
                  <c:v>1780.5</c:v>
                </c:pt>
                <c:pt idx="17">
                  <c:v>1433.2</c:v>
                </c:pt>
                <c:pt idx="18">
                  <c:v>4699.3999999999996</c:v>
                </c:pt>
                <c:pt idx="19">
                  <c:v>2034.2</c:v>
                </c:pt>
                <c:pt idx="20">
                  <c:v>555.4</c:v>
                </c:pt>
                <c:pt idx="21">
                  <c:v>4821.5</c:v>
                </c:pt>
                <c:pt idx="22">
                  <c:v>1905.7</c:v>
                </c:pt>
              </c:numCache>
            </c:numRef>
          </c:xVal>
          <c:yVal>
            <c:numRef>
              <c:f>Sheet4!$E$27:$E$49</c:f>
              <c:numCache>
                <c:formatCode>General</c:formatCode>
                <c:ptCount val="23"/>
                <c:pt idx="5">
                  <c:v>335.9</c:v>
                </c:pt>
                <c:pt idx="9">
                  <c:v>8.1999999999999993</c:v>
                </c:pt>
                <c:pt idx="10">
                  <c:v>114.5</c:v>
                </c:pt>
                <c:pt idx="14">
                  <c:v>16</c:v>
                </c:pt>
                <c:pt idx="15">
                  <c:v>298.7</c:v>
                </c:pt>
                <c:pt idx="17">
                  <c:v>299.5</c:v>
                </c:pt>
                <c:pt idx="20">
                  <c:v>114.5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D1-4BF0-8F46-A9745CB25610}"/>
            </c:ext>
          </c:extLst>
        </c:ser>
        <c:ser>
          <c:idx val="8"/>
          <c:order val="8"/>
          <c:tx>
            <c:v>Pr_As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FF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Sheet4!$C$27:$C$49</c:f>
              <c:numCache>
                <c:formatCode>General</c:formatCode>
                <c:ptCount val="23"/>
                <c:pt idx="0">
                  <c:v>1429.8</c:v>
                </c:pt>
                <c:pt idx="1">
                  <c:v>1240.5</c:v>
                </c:pt>
                <c:pt idx="2">
                  <c:v>4367.2</c:v>
                </c:pt>
                <c:pt idx="3">
                  <c:v>685.8</c:v>
                </c:pt>
                <c:pt idx="4">
                  <c:v>4085.1</c:v>
                </c:pt>
                <c:pt idx="5">
                  <c:v>1503.3</c:v>
                </c:pt>
                <c:pt idx="6">
                  <c:v>5203.7</c:v>
                </c:pt>
                <c:pt idx="7">
                  <c:v>4406</c:v>
                </c:pt>
                <c:pt idx="8">
                  <c:v>4478.8999999999996</c:v>
                </c:pt>
                <c:pt idx="9">
                  <c:v>1246.5</c:v>
                </c:pt>
                <c:pt idx="10">
                  <c:v>555.4</c:v>
                </c:pt>
                <c:pt idx="11">
                  <c:v>3501.4</c:v>
                </c:pt>
                <c:pt idx="12">
                  <c:v>968.4</c:v>
                </c:pt>
                <c:pt idx="13">
                  <c:v>4980.6000000000004</c:v>
                </c:pt>
                <c:pt idx="14">
                  <c:v>1116.5</c:v>
                </c:pt>
                <c:pt idx="15">
                  <c:v>1433.2</c:v>
                </c:pt>
                <c:pt idx="16">
                  <c:v>1780.5</c:v>
                </c:pt>
                <c:pt idx="17">
                  <c:v>1433.2</c:v>
                </c:pt>
                <c:pt idx="18">
                  <c:v>4699.3999999999996</c:v>
                </c:pt>
                <c:pt idx="19">
                  <c:v>2034.2</c:v>
                </c:pt>
                <c:pt idx="20">
                  <c:v>555.4</c:v>
                </c:pt>
                <c:pt idx="21">
                  <c:v>4821.5</c:v>
                </c:pt>
                <c:pt idx="22">
                  <c:v>1905.7</c:v>
                </c:pt>
              </c:numCache>
            </c:numRef>
          </c:xVal>
          <c:yVal>
            <c:numRef>
              <c:f>Sheet4!$F$27:$F$49</c:f>
              <c:numCache>
                <c:formatCode>General</c:formatCode>
                <c:ptCount val="23"/>
                <c:pt idx="0">
                  <c:v>25</c:v>
                </c:pt>
                <c:pt idx="1">
                  <c:v>58.3</c:v>
                </c:pt>
                <c:pt idx="2">
                  <c:v>105.6</c:v>
                </c:pt>
                <c:pt idx="3">
                  <c:v>58.9</c:v>
                </c:pt>
                <c:pt idx="4">
                  <c:v>52.1</c:v>
                </c:pt>
                <c:pt idx="6">
                  <c:v>508.9</c:v>
                </c:pt>
                <c:pt idx="7">
                  <c:v>304.5</c:v>
                </c:pt>
                <c:pt idx="8">
                  <c:v>90.8</c:v>
                </c:pt>
                <c:pt idx="11">
                  <c:v>532.20000000000005</c:v>
                </c:pt>
                <c:pt idx="12">
                  <c:v>78.400000000000006</c:v>
                </c:pt>
                <c:pt idx="13">
                  <c:v>614.5</c:v>
                </c:pt>
                <c:pt idx="16">
                  <c:v>36.1</c:v>
                </c:pt>
                <c:pt idx="18">
                  <c:v>632.6</c:v>
                </c:pt>
                <c:pt idx="19">
                  <c:v>17</c:v>
                </c:pt>
                <c:pt idx="21">
                  <c:v>728.3</c:v>
                </c:pt>
                <c:pt idx="22">
                  <c:v>38.1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D1-4BF0-8F46-A9745CB25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101208"/>
        <c:axId val="745100224"/>
      </c:scatterChart>
      <c:valAx>
        <c:axId val="74510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00224"/>
        <c:crosses val="autoZero"/>
        <c:crossBetween val="midCat"/>
      </c:valAx>
      <c:valAx>
        <c:axId val="7451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0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Sheet3!$B$2:$B$13</c:f>
              <c:numCache>
                <c:formatCode>General</c:formatCode>
                <c:ptCount val="12"/>
                <c:pt idx="0">
                  <c:v>2034.2</c:v>
                </c:pt>
                <c:pt idx="1">
                  <c:v>1424.9</c:v>
                </c:pt>
                <c:pt idx="2">
                  <c:v>1299.8</c:v>
                </c:pt>
                <c:pt idx="3">
                  <c:v>1905.7</c:v>
                </c:pt>
                <c:pt idx="4">
                  <c:v>1485.2</c:v>
                </c:pt>
                <c:pt idx="5">
                  <c:v>1605.5</c:v>
                </c:pt>
                <c:pt idx="6">
                  <c:v>1780.5</c:v>
                </c:pt>
                <c:pt idx="7">
                  <c:v>2101.6</c:v>
                </c:pt>
                <c:pt idx="8">
                  <c:v>1203.4000000000001</c:v>
                </c:pt>
                <c:pt idx="9">
                  <c:v>1299.5999999999999</c:v>
                </c:pt>
                <c:pt idx="10">
                  <c:v>1347.4</c:v>
                </c:pt>
                <c:pt idx="11">
                  <c:v>1472.4</c:v>
                </c:pt>
              </c:numCache>
            </c:numRef>
          </c:xVal>
          <c:yVal>
            <c:numRef>
              <c:f>Sheet3!$C$2:$C$13</c:f>
              <c:numCache>
                <c:formatCode>General</c:formatCode>
                <c:ptCount val="12"/>
                <c:pt idx="2">
                  <c:v>331.3</c:v>
                </c:pt>
                <c:pt idx="5">
                  <c:v>46.1</c:v>
                </c:pt>
                <c:pt idx="6">
                  <c:v>108</c:v>
                </c:pt>
                <c:pt idx="7">
                  <c:v>107.5</c:v>
                </c:pt>
                <c:pt idx="9">
                  <c:v>36.799999999999997</c:v>
                </c:pt>
                <c:pt idx="10">
                  <c:v>20.3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221-A4DC-E5911AB25A2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Sheet3!$B$2:$B$13</c:f>
              <c:numCache>
                <c:formatCode>General</c:formatCode>
                <c:ptCount val="12"/>
                <c:pt idx="0">
                  <c:v>2034.2</c:v>
                </c:pt>
                <c:pt idx="1">
                  <c:v>1424.9</c:v>
                </c:pt>
                <c:pt idx="2">
                  <c:v>1299.8</c:v>
                </c:pt>
                <c:pt idx="3">
                  <c:v>1905.7</c:v>
                </c:pt>
                <c:pt idx="4">
                  <c:v>1485.2</c:v>
                </c:pt>
                <c:pt idx="5">
                  <c:v>1605.5</c:v>
                </c:pt>
                <c:pt idx="6">
                  <c:v>1780.5</c:v>
                </c:pt>
                <c:pt idx="7">
                  <c:v>2101.6</c:v>
                </c:pt>
                <c:pt idx="8">
                  <c:v>1203.4000000000001</c:v>
                </c:pt>
                <c:pt idx="9">
                  <c:v>1299.5999999999999</c:v>
                </c:pt>
                <c:pt idx="10">
                  <c:v>1347.4</c:v>
                </c:pt>
                <c:pt idx="11">
                  <c:v>1472.4</c:v>
                </c:pt>
              </c:numCache>
            </c:numRef>
          </c:xVal>
          <c:yVal>
            <c:numRef>
              <c:f>Sheet3!$D$2:$D$13</c:f>
              <c:numCache>
                <c:formatCode>General</c:formatCode>
                <c:ptCount val="12"/>
                <c:pt idx="1">
                  <c:v>72.099999999999994</c:v>
                </c:pt>
                <c:pt idx="3">
                  <c:v>201.2</c:v>
                </c:pt>
                <c:pt idx="4">
                  <c:v>17.7</c:v>
                </c:pt>
                <c:pt idx="8">
                  <c:v>27</c:v>
                </c:pt>
                <c:pt idx="11">
                  <c:v>347.5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C-4221-A4DC-E5911AB25A2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FF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Sheet3!$B$2:$B$13</c:f>
              <c:numCache>
                <c:formatCode>General</c:formatCode>
                <c:ptCount val="12"/>
                <c:pt idx="0">
                  <c:v>2034.2</c:v>
                </c:pt>
                <c:pt idx="1">
                  <c:v>1424.9</c:v>
                </c:pt>
                <c:pt idx="2">
                  <c:v>1299.8</c:v>
                </c:pt>
                <c:pt idx="3">
                  <c:v>1905.7</c:v>
                </c:pt>
                <c:pt idx="4">
                  <c:v>1485.2</c:v>
                </c:pt>
                <c:pt idx="5">
                  <c:v>1605.5</c:v>
                </c:pt>
                <c:pt idx="6">
                  <c:v>1780.5</c:v>
                </c:pt>
                <c:pt idx="7">
                  <c:v>2101.6</c:v>
                </c:pt>
                <c:pt idx="8">
                  <c:v>1203.4000000000001</c:v>
                </c:pt>
                <c:pt idx="9">
                  <c:v>1299.5999999999999</c:v>
                </c:pt>
                <c:pt idx="10">
                  <c:v>1347.4</c:v>
                </c:pt>
                <c:pt idx="11">
                  <c:v>1472.4</c:v>
                </c:pt>
              </c:numCache>
            </c:numRef>
          </c:xVal>
          <c:yVal>
            <c:numRef>
              <c:f>Sheet3!$E$2:$E$13</c:f>
              <c:numCache>
                <c:formatCode>General</c:formatCode>
                <c:ptCount val="12"/>
                <c:pt idx="0">
                  <c:v>206.3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6C-4221-A4DC-E5911AB25A20}"/>
            </c:ext>
          </c:extLst>
        </c:ser>
        <c:ser>
          <c:idx val="3"/>
          <c:order val="3"/>
          <c:tx>
            <c:v>Zo8_Proven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Sheet3!$B$14:$B$27</c:f>
              <c:numCache>
                <c:formatCode>General</c:formatCode>
                <c:ptCount val="14"/>
                <c:pt idx="0">
                  <c:v>2034.2</c:v>
                </c:pt>
                <c:pt idx="1">
                  <c:v>1299.8</c:v>
                </c:pt>
                <c:pt idx="2">
                  <c:v>1579.6</c:v>
                </c:pt>
                <c:pt idx="3">
                  <c:v>1485.2</c:v>
                </c:pt>
                <c:pt idx="4">
                  <c:v>1605.5</c:v>
                </c:pt>
                <c:pt idx="5">
                  <c:v>1780.5</c:v>
                </c:pt>
                <c:pt idx="6">
                  <c:v>2101.6</c:v>
                </c:pt>
                <c:pt idx="7">
                  <c:v>1203.4000000000001</c:v>
                </c:pt>
                <c:pt idx="8">
                  <c:v>1299.5999999999999</c:v>
                </c:pt>
                <c:pt idx="9">
                  <c:v>1997.8</c:v>
                </c:pt>
                <c:pt idx="10">
                  <c:v>1347.4</c:v>
                </c:pt>
                <c:pt idx="11">
                  <c:v>1905.7</c:v>
                </c:pt>
                <c:pt idx="12">
                  <c:v>1472.4</c:v>
                </c:pt>
                <c:pt idx="13">
                  <c:v>1424.9</c:v>
                </c:pt>
              </c:numCache>
            </c:numRef>
          </c:xVal>
          <c:yVal>
            <c:numRef>
              <c:f>Sheet3!$C$14:$C$27</c:f>
              <c:numCache>
                <c:formatCode>General</c:formatCode>
                <c:ptCount val="14"/>
                <c:pt idx="2">
                  <c:v>250.1</c:v>
                </c:pt>
                <c:pt idx="4">
                  <c:v>57.1</c:v>
                </c:pt>
                <c:pt idx="5">
                  <c:v>113.6</c:v>
                </c:pt>
                <c:pt idx="6">
                  <c:v>94.5</c:v>
                </c:pt>
                <c:pt idx="7">
                  <c:v>29.3</c:v>
                </c:pt>
                <c:pt idx="8">
                  <c:v>29.9</c:v>
                </c:pt>
                <c:pt idx="9">
                  <c:v>61</c:v>
                </c:pt>
                <c:pt idx="10">
                  <c:v>59.9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6C-4221-A4DC-E5911AB25A20}"/>
            </c:ext>
          </c:extLst>
        </c:ser>
        <c:ser>
          <c:idx val="4"/>
          <c:order val="4"/>
          <c:tx>
            <c:v>Zo8_s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Sheet3!$B$14:$B$27</c:f>
              <c:numCache>
                <c:formatCode>General</c:formatCode>
                <c:ptCount val="14"/>
                <c:pt idx="0">
                  <c:v>2034.2</c:v>
                </c:pt>
                <c:pt idx="1">
                  <c:v>1299.8</c:v>
                </c:pt>
                <c:pt idx="2">
                  <c:v>1579.6</c:v>
                </c:pt>
                <c:pt idx="3">
                  <c:v>1485.2</c:v>
                </c:pt>
                <c:pt idx="4">
                  <c:v>1605.5</c:v>
                </c:pt>
                <c:pt idx="5">
                  <c:v>1780.5</c:v>
                </c:pt>
                <c:pt idx="6">
                  <c:v>2101.6</c:v>
                </c:pt>
                <c:pt idx="7">
                  <c:v>1203.4000000000001</c:v>
                </c:pt>
                <c:pt idx="8">
                  <c:v>1299.5999999999999</c:v>
                </c:pt>
                <c:pt idx="9">
                  <c:v>1997.8</c:v>
                </c:pt>
                <c:pt idx="10">
                  <c:v>1347.4</c:v>
                </c:pt>
                <c:pt idx="11">
                  <c:v>1905.7</c:v>
                </c:pt>
                <c:pt idx="12">
                  <c:v>1472.4</c:v>
                </c:pt>
                <c:pt idx="13">
                  <c:v>1424.9</c:v>
                </c:pt>
              </c:numCache>
            </c:numRef>
          </c:xVal>
          <c:yVal>
            <c:numRef>
              <c:f>Sheet3!$D$14:$D$27</c:f>
              <c:numCache>
                <c:formatCode>General</c:formatCode>
                <c:ptCount val="14"/>
                <c:pt idx="1">
                  <c:v>457.8</c:v>
                </c:pt>
                <c:pt idx="3">
                  <c:v>47.6</c:v>
                </c:pt>
                <c:pt idx="11">
                  <c:v>211.7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6C-4221-A4DC-E5911AB25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155984"/>
        <c:axId val="745164840"/>
      </c:scatterChart>
      <c:valAx>
        <c:axId val="74515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64840"/>
        <c:crosses val="autoZero"/>
        <c:crossBetween val="midCat"/>
      </c:valAx>
      <c:valAx>
        <c:axId val="74516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5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Displacement vs Lithology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Proven</c:v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cat>
            <c:strRef>
              <c:f>Sheet6!$P$275:$P$299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Sheet6!$Q$275:$Q$299</c:f>
              <c:numCache>
                <c:formatCode>General</c:formatCode>
                <c:ptCount val="25"/>
                <c:pt idx="7">
                  <c:v>150.30000000000001</c:v>
                </c:pt>
                <c:pt idx="18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6-4C0C-B3A0-CD7F0DCD42F4}"/>
            </c:ext>
          </c:extLst>
        </c:ser>
        <c:ser>
          <c:idx val="1"/>
          <c:order val="1"/>
          <c:tx>
            <c:v>Secured</c:v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Sheet6!$P$275:$P$299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Sheet6!$R$275:$R$299</c:f>
              <c:numCache>
                <c:formatCode>General</c:formatCode>
                <c:ptCount val="25"/>
                <c:pt idx="0">
                  <c:v>23.1</c:v>
                </c:pt>
                <c:pt idx="1">
                  <c:v>330.3</c:v>
                </c:pt>
                <c:pt idx="3">
                  <c:v>333.7</c:v>
                </c:pt>
                <c:pt idx="5">
                  <c:v>347.5</c:v>
                </c:pt>
                <c:pt idx="6">
                  <c:v>457.8</c:v>
                </c:pt>
                <c:pt idx="9">
                  <c:v>292.5</c:v>
                </c:pt>
                <c:pt idx="10">
                  <c:v>376</c:v>
                </c:pt>
                <c:pt idx="11">
                  <c:v>464.6</c:v>
                </c:pt>
                <c:pt idx="12">
                  <c:v>574.4</c:v>
                </c:pt>
                <c:pt idx="16">
                  <c:v>985.9</c:v>
                </c:pt>
                <c:pt idx="17">
                  <c:v>1154.3</c:v>
                </c:pt>
                <c:pt idx="19">
                  <c:v>627.1</c:v>
                </c:pt>
                <c:pt idx="20">
                  <c:v>911.9</c:v>
                </c:pt>
                <c:pt idx="21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6-4C0C-B3A0-CD7F0DCD42F4}"/>
            </c:ext>
          </c:extLst>
        </c:ser>
        <c:ser>
          <c:idx val="2"/>
          <c:order val="2"/>
          <c:tx>
            <c:v>Assumed</c:v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Sheet6!$P$275:$P$299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Sheet6!$S$275:$S$299</c:f>
              <c:numCache>
                <c:formatCode>General</c:formatCode>
                <c:ptCount val="25"/>
                <c:pt idx="8">
                  <c:v>273.89999999999998</c:v>
                </c:pt>
                <c:pt idx="13">
                  <c:v>728.3</c:v>
                </c:pt>
                <c:pt idx="14">
                  <c:v>921.4</c:v>
                </c:pt>
                <c:pt idx="15">
                  <c:v>663.5</c:v>
                </c:pt>
                <c:pt idx="22">
                  <c:v>648.20000000000005</c:v>
                </c:pt>
                <c:pt idx="23">
                  <c:v>678.7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6-4C0C-B3A0-CD7F0DCD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473464"/>
        <c:axId val="812474120"/>
      </c:barChart>
      <c:catAx>
        <c:axId val="8124734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Lithology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2474120"/>
        <c:crosses val="autoZero"/>
        <c:auto val="1"/>
        <c:lblAlgn val="ctr"/>
        <c:lblOffset val="100"/>
        <c:noMultiLvlLbl val="0"/>
      </c:catAx>
      <c:valAx>
        <c:axId val="8124741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Max per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247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Displacement vs Lithology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90114336201064"/>
          <c:y val="6.0199475065616799E-2"/>
          <c:w val="0.83310619814214648"/>
          <c:h val="0.91426518141925173"/>
        </c:manualLayout>
      </c:layout>
      <c:barChart>
        <c:barDir val="bar"/>
        <c:grouping val="stacked"/>
        <c:varyColors val="0"/>
        <c:ser>
          <c:idx val="0"/>
          <c:order val="0"/>
          <c:tx>
            <c:v>Proven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Sheet6!$P$275:$P$299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Sheet6!$U$275:$U$299</c:f>
              <c:numCache>
                <c:formatCode>General</c:formatCode>
                <c:ptCount val="25"/>
                <c:pt idx="0">
                  <c:v>7.5</c:v>
                </c:pt>
                <c:pt idx="6">
                  <c:v>29.3</c:v>
                </c:pt>
                <c:pt idx="7">
                  <c:v>43.6</c:v>
                </c:pt>
                <c:pt idx="20">
                  <c:v>10.52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5-4BA8-B05A-236BAA3A5B13}"/>
            </c:ext>
          </c:extLst>
        </c:ser>
        <c:ser>
          <c:idx val="1"/>
          <c:order val="1"/>
          <c:tx>
            <c:v>Secured</c:v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Sheet6!$P$275:$P$299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Sheet6!$V$275:$V$299</c:f>
              <c:numCache>
                <c:formatCode>General</c:formatCode>
                <c:ptCount val="25"/>
                <c:pt idx="1">
                  <c:v>17.100000000000001</c:v>
                </c:pt>
                <c:pt idx="2">
                  <c:v>4.9000000000000004</c:v>
                </c:pt>
                <c:pt idx="3">
                  <c:v>33.9</c:v>
                </c:pt>
                <c:pt idx="5">
                  <c:v>17.7</c:v>
                </c:pt>
                <c:pt idx="9">
                  <c:v>5.2</c:v>
                </c:pt>
                <c:pt idx="10">
                  <c:v>2.1</c:v>
                </c:pt>
                <c:pt idx="12">
                  <c:v>6.6</c:v>
                </c:pt>
                <c:pt idx="13">
                  <c:v>8.1999999999999993</c:v>
                </c:pt>
                <c:pt idx="17">
                  <c:v>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5-4BA8-B05A-236BAA3A5B13}"/>
            </c:ext>
          </c:extLst>
        </c:ser>
        <c:ser>
          <c:idx val="2"/>
          <c:order val="2"/>
          <c:tx>
            <c:v>Assumed</c:v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Sheet6!$P$275:$P$299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Sheet6!$W$275:$W$299</c:f>
              <c:numCache>
                <c:formatCode>General</c:formatCode>
                <c:ptCount val="25"/>
                <c:pt idx="8">
                  <c:v>4.8</c:v>
                </c:pt>
                <c:pt idx="11">
                  <c:v>8.9</c:v>
                </c:pt>
                <c:pt idx="14">
                  <c:v>22.6</c:v>
                </c:pt>
                <c:pt idx="15">
                  <c:v>6.2</c:v>
                </c:pt>
                <c:pt idx="16">
                  <c:v>13.4</c:v>
                </c:pt>
                <c:pt idx="18">
                  <c:v>719.4</c:v>
                </c:pt>
                <c:pt idx="19">
                  <c:v>26.9</c:v>
                </c:pt>
                <c:pt idx="21">
                  <c:v>262.2</c:v>
                </c:pt>
                <c:pt idx="22">
                  <c:v>191.8</c:v>
                </c:pt>
                <c:pt idx="23">
                  <c:v>126.7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5-4BA8-B05A-236BAA3A5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473464"/>
        <c:axId val="812474120"/>
      </c:barChart>
      <c:catAx>
        <c:axId val="8124734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Lithology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2474120"/>
        <c:crosses val="autoZero"/>
        <c:auto val="1"/>
        <c:lblAlgn val="ctr"/>
        <c:lblOffset val="100"/>
        <c:noMultiLvlLbl val="0"/>
      </c:catAx>
      <c:valAx>
        <c:axId val="812474120"/>
        <c:scaling>
          <c:orientation val="minMax"/>
          <c:max val="14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Min per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247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3105.4</c:v>
                </c:pt>
                <c:pt idx="4">
                  <c:v>0</c:v>
                </c:pt>
                <c:pt idx="5">
                  <c:v>3092.1</c:v>
                </c:pt>
                <c:pt idx="6">
                  <c:v>3256.6</c:v>
                </c:pt>
                <c:pt idx="7">
                  <c:v>0</c:v>
                </c:pt>
                <c:pt idx="8">
                  <c:v>350.3</c:v>
                </c:pt>
                <c:pt idx="9">
                  <c:v>1942.5</c:v>
                </c:pt>
                <c:pt idx="10">
                  <c:v>2877.6</c:v>
                </c:pt>
                <c:pt idx="11">
                  <c:v>4407.8999999999996</c:v>
                </c:pt>
                <c:pt idx="12">
                  <c:v>4290.8</c:v>
                </c:pt>
                <c:pt idx="13">
                  <c:v>1921.2</c:v>
                </c:pt>
                <c:pt idx="14">
                  <c:v>478.7</c:v>
                </c:pt>
                <c:pt idx="15">
                  <c:v>4281.6000000000004</c:v>
                </c:pt>
                <c:pt idx="16">
                  <c:v>1518.3</c:v>
                </c:pt>
                <c:pt idx="17">
                  <c:v>1269.7</c:v>
                </c:pt>
                <c:pt idx="18">
                  <c:v>0</c:v>
                </c:pt>
                <c:pt idx="19">
                  <c:v>2606.5</c:v>
                </c:pt>
                <c:pt idx="20">
                  <c:v>0</c:v>
                </c:pt>
                <c:pt idx="21">
                  <c:v>1187.4000000000001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B-44E7-A9F1-D9BB6E0FB330}"/>
            </c:ext>
          </c:extLst>
        </c:ser>
        <c:ser>
          <c:idx val="1"/>
          <c:order val="1"/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Sheet9!$C$2:$C$26</c:f>
              <c:numCache>
                <c:formatCode>General</c:formatCode>
                <c:ptCount val="25"/>
                <c:pt idx="0">
                  <c:v>1138.9000000000001</c:v>
                </c:pt>
                <c:pt idx="1">
                  <c:v>1850</c:v>
                </c:pt>
                <c:pt idx="2">
                  <c:v>0</c:v>
                </c:pt>
                <c:pt idx="3">
                  <c:v>298.3</c:v>
                </c:pt>
                <c:pt idx="4">
                  <c:v>0</c:v>
                </c:pt>
                <c:pt idx="5">
                  <c:v>792.8</c:v>
                </c:pt>
                <c:pt idx="6">
                  <c:v>1229</c:v>
                </c:pt>
                <c:pt idx="7">
                  <c:v>0</c:v>
                </c:pt>
                <c:pt idx="8">
                  <c:v>4273.3</c:v>
                </c:pt>
                <c:pt idx="9">
                  <c:v>2301.6999999999998</c:v>
                </c:pt>
                <c:pt idx="10">
                  <c:v>1598.3</c:v>
                </c:pt>
                <c:pt idx="11">
                  <c:v>1822.8</c:v>
                </c:pt>
                <c:pt idx="12">
                  <c:v>1384.2</c:v>
                </c:pt>
                <c:pt idx="13">
                  <c:v>301</c:v>
                </c:pt>
                <c:pt idx="14">
                  <c:v>1730.4</c:v>
                </c:pt>
                <c:pt idx="15">
                  <c:v>0</c:v>
                </c:pt>
                <c:pt idx="16">
                  <c:v>0</c:v>
                </c:pt>
                <c:pt idx="17">
                  <c:v>510.1</c:v>
                </c:pt>
                <c:pt idx="18">
                  <c:v>0</c:v>
                </c:pt>
                <c:pt idx="19">
                  <c:v>0</c:v>
                </c:pt>
                <c:pt idx="20">
                  <c:v>2682</c:v>
                </c:pt>
                <c:pt idx="21">
                  <c:v>446.2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B-44E7-A9F1-D9BB6E0FB330}"/>
            </c:ext>
          </c:extLst>
        </c:ser>
        <c:ser>
          <c:idx val="2"/>
          <c:order val="2"/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593.5</c:v>
                </c:pt>
                <c:pt idx="9">
                  <c:v>1208.9000000000001</c:v>
                </c:pt>
                <c:pt idx="10">
                  <c:v>1327.9</c:v>
                </c:pt>
                <c:pt idx="11">
                  <c:v>1662.5</c:v>
                </c:pt>
                <c:pt idx="12">
                  <c:v>2691.1</c:v>
                </c:pt>
                <c:pt idx="13">
                  <c:v>6747.9</c:v>
                </c:pt>
                <c:pt idx="14">
                  <c:v>7345.3</c:v>
                </c:pt>
                <c:pt idx="15">
                  <c:v>5414</c:v>
                </c:pt>
                <c:pt idx="16">
                  <c:v>9351</c:v>
                </c:pt>
                <c:pt idx="17">
                  <c:v>10370.6</c:v>
                </c:pt>
                <c:pt idx="18">
                  <c:v>0</c:v>
                </c:pt>
                <c:pt idx="19">
                  <c:v>0</c:v>
                </c:pt>
                <c:pt idx="20">
                  <c:v>10478.5</c:v>
                </c:pt>
                <c:pt idx="21">
                  <c:v>11581.9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B-44E7-A9F1-D9BB6E0FB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038240"/>
        <c:axId val="678038568"/>
      </c:barChart>
      <c:catAx>
        <c:axId val="678038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38568"/>
        <c:crosses val="autoZero"/>
        <c:auto val="1"/>
        <c:lblAlgn val="ctr"/>
        <c:lblOffset val="100"/>
        <c:noMultiLvlLbl val="0"/>
      </c:catAx>
      <c:valAx>
        <c:axId val="678038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2436</c:v>
                </c:pt>
                <c:pt idx="6">
                  <c:v>3199</c:v>
                </c:pt>
                <c:pt idx="7">
                  <c:v>445.5</c:v>
                </c:pt>
                <c:pt idx="8">
                  <c:v>91.7</c:v>
                </c:pt>
                <c:pt idx="9">
                  <c:v>1372</c:v>
                </c:pt>
                <c:pt idx="10">
                  <c:v>363.9</c:v>
                </c:pt>
                <c:pt idx="11">
                  <c:v>3845.6</c:v>
                </c:pt>
                <c:pt idx="12">
                  <c:v>3050.9</c:v>
                </c:pt>
                <c:pt idx="13">
                  <c:v>3667.2</c:v>
                </c:pt>
                <c:pt idx="14">
                  <c:v>0</c:v>
                </c:pt>
                <c:pt idx="15">
                  <c:v>4302.3999999999996</c:v>
                </c:pt>
                <c:pt idx="16">
                  <c:v>4289.5</c:v>
                </c:pt>
                <c:pt idx="17">
                  <c:v>2802.5</c:v>
                </c:pt>
                <c:pt idx="18">
                  <c:v>614.4</c:v>
                </c:pt>
                <c:pt idx="19">
                  <c:v>472.5</c:v>
                </c:pt>
                <c:pt idx="20">
                  <c:v>5266.1</c:v>
                </c:pt>
                <c:pt idx="21">
                  <c:v>1386.4</c:v>
                </c:pt>
                <c:pt idx="22">
                  <c:v>0</c:v>
                </c:pt>
                <c:pt idx="23">
                  <c:v>621.70000000000005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7-49FA-872E-8C92B475489E}"/>
            </c:ext>
          </c:extLst>
        </c:ser>
        <c:ser>
          <c:idx val="1"/>
          <c:order val="1"/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Sheet9!$F$2:$F$26</c:f>
              <c:numCache>
                <c:formatCode>General</c:formatCode>
                <c:ptCount val="25"/>
                <c:pt idx="0">
                  <c:v>901.3</c:v>
                </c:pt>
                <c:pt idx="1">
                  <c:v>1620.7</c:v>
                </c:pt>
                <c:pt idx="2">
                  <c:v>0</c:v>
                </c:pt>
                <c:pt idx="3">
                  <c:v>2576.4</c:v>
                </c:pt>
                <c:pt idx="4">
                  <c:v>0</c:v>
                </c:pt>
                <c:pt idx="5">
                  <c:v>912.1</c:v>
                </c:pt>
                <c:pt idx="6">
                  <c:v>312.2</c:v>
                </c:pt>
                <c:pt idx="7">
                  <c:v>0</c:v>
                </c:pt>
                <c:pt idx="8">
                  <c:v>2958.2</c:v>
                </c:pt>
                <c:pt idx="9">
                  <c:v>1974.8</c:v>
                </c:pt>
                <c:pt idx="10">
                  <c:v>2141.1999999999998</c:v>
                </c:pt>
                <c:pt idx="11">
                  <c:v>947.1</c:v>
                </c:pt>
                <c:pt idx="12">
                  <c:v>1741.1</c:v>
                </c:pt>
                <c:pt idx="13">
                  <c:v>571.5</c:v>
                </c:pt>
                <c:pt idx="14">
                  <c:v>4482.8</c:v>
                </c:pt>
                <c:pt idx="15">
                  <c:v>0</c:v>
                </c:pt>
                <c:pt idx="16">
                  <c:v>0</c:v>
                </c:pt>
                <c:pt idx="17">
                  <c:v>2622.2</c:v>
                </c:pt>
                <c:pt idx="18">
                  <c:v>0</c:v>
                </c:pt>
                <c:pt idx="19">
                  <c:v>0</c:v>
                </c:pt>
                <c:pt idx="20">
                  <c:v>5848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7-49FA-872E-8C92B475489E}"/>
            </c:ext>
          </c:extLst>
        </c:ser>
        <c:ser>
          <c:idx val="2"/>
          <c:order val="2"/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1613.6</c:v>
                </c:pt>
                <c:pt idx="9">
                  <c:v>1486.8</c:v>
                </c:pt>
                <c:pt idx="10">
                  <c:v>2598</c:v>
                </c:pt>
                <c:pt idx="11">
                  <c:v>2621.5</c:v>
                </c:pt>
                <c:pt idx="12">
                  <c:v>2897.7</c:v>
                </c:pt>
                <c:pt idx="13">
                  <c:v>4028.4</c:v>
                </c:pt>
                <c:pt idx="14">
                  <c:v>4010</c:v>
                </c:pt>
                <c:pt idx="15">
                  <c:v>4404.6000000000004</c:v>
                </c:pt>
                <c:pt idx="16">
                  <c:v>5222.2</c:v>
                </c:pt>
                <c:pt idx="17">
                  <c:v>5241</c:v>
                </c:pt>
                <c:pt idx="18">
                  <c:v>0</c:v>
                </c:pt>
                <c:pt idx="19">
                  <c:v>0</c:v>
                </c:pt>
                <c:pt idx="21">
                  <c:v>10098.9</c:v>
                </c:pt>
                <c:pt idx="22">
                  <c:v>2434.8000000000002</c:v>
                </c:pt>
                <c:pt idx="23">
                  <c:v>2464</c:v>
                </c:pt>
                <c:pt idx="24">
                  <c:v>5854.2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7-49FA-872E-8C92B4754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038240"/>
        <c:axId val="678038568"/>
      </c:barChart>
      <c:catAx>
        <c:axId val="678038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38568"/>
        <c:crosses val="autoZero"/>
        <c:auto val="1"/>
        <c:lblAlgn val="ctr"/>
        <c:lblOffset val="100"/>
        <c:noMultiLvlLbl val="0"/>
      </c:catAx>
      <c:valAx>
        <c:axId val="678038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Sheet9!$H$2:$H$26</c:f>
              <c:numCache>
                <c:formatCode>General</c:formatCode>
                <c:ptCount val="25"/>
                <c:pt idx="0">
                  <c:v>532.5</c:v>
                </c:pt>
                <c:pt idx="1">
                  <c:v>861.2</c:v>
                </c:pt>
                <c:pt idx="2">
                  <c:v>0</c:v>
                </c:pt>
                <c:pt idx="3">
                  <c:v>1062.9000000000001</c:v>
                </c:pt>
                <c:pt idx="4">
                  <c:v>0</c:v>
                </c:pt>
                <c:pt idx="5">
                  <c:v>1735.9</c:v>
                </c:pt>
                <c:pt idx="6">
                  <c:v>827.7</c:v>
                </c:pt>
                <c:pt idx="7">
                  <c:v>625.4</c:v>
                </c:pt>
                <c:pt idx="8">
                  <c:v>0</c:v>
                </c:pt>
                <c:pt idx="9">
                  <c:v>640.79999999999995</c:v>
                </c:pt>
                <c:pt idx="10">
                  <c:v>194</c:v>
                </c:pt>
                <c:pt idx="11">
                  <c:v>1378.7</c:v>
                </c:pt>
                <c:pt idx="12">
                  <c:v>1465.7</c:v>
                </c:pt>
                <c:pt idx="13">
                  <c:v>2273.1999999999998</c:v>
                </c:pt>
                <c:pt idx="14">
                  <c:v>2657.9</c:v>
                </c:pt>
                <c:pt idx="15">
                  <c:v>3267</c:v>
                </c:pt>
                <c:pt idx="16">
                  <c:v>2761.5</c:v>
                </c:pt>
                <c:pt idx="17">
                  <c:v>3290.2</c:v>
                </c:pt>
                <c:pt idx="18">
                  <c:v>1279.0999999999999</c:v>
                </c:pt>
                <c:pt idx="19">
                  <c:v>610.70000000000005</c:v>
                </c:pt>
                <c:pt idx="20">
                  <c:v>0</c:v>
                </c:pt>
                <c:pt idx="21">
                  <c:v>679.8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3-4829-B816-3422976DFAB2}"/>
            </c:ext>
          </c:extLst>
        </c:ser>
        <c:ser>
          <c:idx val="1"/>
          <c:order val="1"/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Sheet9!$I$2:$I$26</c:f>
              <c:numCache>
                <c:formatCode>General</c:formatCode>
                <c:ptCount val="25"/>
                <c:pt idx="0">
                  <c:v>0</c:v>
                </c:pt>
                <c:pt idx="1">
                  <c:v>970</c:v>
                </c:pt>
                <c:pt idx="2">
                  <c:v>0</c:v>
                </c:pt>
                <c:pt idx="3">
                  <c:v>652.29999999999995</c:v>
                </c:pt>
                <c:pt idx="4">
                  <c:v>0</c:v>
                </c:pt>
                <c:pt idx="5">
                  <c:v>719.7</c:v>
                </c:pt>
                <c:pt idx="6">
                  <c:v>633.1</c:v>
                </c:pt>
                <c:pt idx="7">
                  <c:v>855</c:v>
                </c:pt>
                <c:pt idx="8">
                  <c:v>3696.5</c:v>
                </c:pt>
                <c:pt idx="9">
                  <c:v>104.3</c:v>
                </c:pt>
                <c:pt idx="10">
                  <c:v>0</c:v>
                </c:pt>
                <c:pt idx="11">
                  <c:v>272.60000000000002</c:v>
                </c:pt>
                <c:pt idx="12">
                  <c:v>360.9</c:v>
                </c:pt>
                <c:pt idx="13">
                  <c:v>0</c:v>
                </c:pt>
                <c:pt idx="14">
                  <c:v>717.4</c:v>
                </c:pt>
                <c:pt idx="15">
                  <c:v>292.89999999999998</c:v>
                </c:pt>
                <c:pt idx="16">
                  <c:v>1116.7</c:v>
                </c:pt>
                <c:pt idx="17">
                  <c:v>248</c:v>
                </c:pt>
                <c:pt idx="18">
                  <c:v>0</c:v>
                </c:pt>
                <c:pt idx="19">
                  <c:v>0</c:v>
                </c:pt>
                <c:pt idx="20">
                  <c:v>6721.3</c:v>
                </c:pt>
                <c:pt idx="21">
                  <c:v>1481.1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3-4829-B816-3422976DFAB2}"/>
            </c:ext>
          </c:extLst>
        </c:ser>
        <c:ser>
          <c:idx val="2"/>
          <c:order val="2"/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Sheet9!$J$2:$J$26</c:f>
              <c:numCache>
                <c:formatCode>General</c:formatCode>
                <c:ptCount val="25"/>
                <c:pt idx="0">
                  <c:v>2393.6999999999998</c:v>
                </c:pt>
                <c:pt idx="1">
                  <c:v>2172</c:v>
                </c:pt>
                <c:pt idx="2">
                  <c:v>0</c:v>
                </c:pt>
                <c:pt idx="3">
                  <c:v>2446.1999999999998</c:v>
                </c:pt>
                <c:pt idx="4">
                  <c:v>0</c:v>
                </c:pt>
                <c:pt idx="5">
                  <c:v>2672</c:v>
                </c:pt>
                <c:pt idx="6">
                  <c:v>3922.6</c:v>
                </c:pt>
                <c:pt idx="7">
                  <c:v>0</c:v>
                </c:pt>
                <c:pt idx="8">
                  <c:v>2043.9</c:v>
                </c:pt>
                <c:pt idx="9">
                  <c:v>5023.3999999999996</c:v>
                </c:pt>
                <c:pt idx="10">
                  <c:v>5458.5</c:v>
                </c:pt>
                <c:pt idx="11">
                  <c:v>6094.9</c:v>
                </c:pt>
                <c:pt idx="12">
                  <c:v>6187.9</c:v>
                </c:pt>
                <c:pt idx="13">
                  <c:v>6249.1</c:v>
                </c:pt>
                <c:pt idx="14">
                  <c:v>5476.3</c:v>
                </c:pt>
                <c:pt idx="15">
                  <c:v>5561.4</c:v>
                </c:pt>
                <c:pt idx="16">
                  <c:v>3430.7</c:v>
                </c:pt>
                <c:pt idx="17">
                  <c:v>4607.5</c:v>
                </c:pt>
                <c:pt idx="18">
                  <c:v>0</c:v>
                </c:pt>
                <c:pt idx="19">
                  <c:v>0</c:v>
                </c:pt>
                <c:pt idx="20">
                  <c:v>325.10000000000002</c:v>
                </c:pt>
                <c:pt idx="21">
                  <c:v>4810.7</c:v>
                </c:pt>
                <c:pt idx="22">
                  <c:v>2023.1</c:v>
                </c:pt>
                <c:pt idx="23">
                  <c:v>1706.3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E3-4829-B816-3422976D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038240"/>
        <c:axId val="678038568"/>
      </c:barChart>
      <c:catAx>
        <c:axId val="678038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38568"/>
        <c:crosses val="autoZero"/>
        <c:auto val="1"/>
        <c:lblAlgn val="ctr"/>
        <c:lblOffset val="100"/>
        <c:noMultiLvlLbl val="0"/>
      </c:catAx>
      <c:valAx>
        <c:axId val="678038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Fault_s8!$AN$6:$AN$12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</c:numCache>
            </c:numRef>
          </c:xVal>
          <c:yVal>
            <c:numRef>
              <c:f>Fault_s8!$AP$6:$AP$12</c:f>
              <c:numCache>
                <c:formatCode>General</c:formatCode>
                <c:ptCount val="7"/>
                <c:pt idx="0">
                  <c:v>0</c:v>
                </c:pt>
                <c:pt idx="1">
                  <c:v>33.9</c:v>
                </c:pt>
                <c:pt idx="2">
                  <c:v>89</c:v>
                </c:pt>
                <c:pt idx="3">
                  <c:v>145.19999999999999</c:v>
                </c:pt>
                <c:pt idx="4">
                  <c:v>344.3</c:v>
                </c:pt>
                <c:pt idx="5">
                  <c:v>86.6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4-4D17-AF31-BCA537E9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41712"/>
        <c:axId val="433234824"/>
      </c:scatterChart>
      <c:valAx>
        <c:axId val="4332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34824"/>
        <c:crosses val="autoZero"/>
        <c:crossBetween val="midCat"/>
      </c:valAx>
      <c:valAx>
        <c:axId val="4332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4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Sheet9!$K$2:$K$26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615.6</c:v>
                </c:pt>
                <c:pt idx="6">
                  <c:v>0</c:v>
                </c:pt>
                <c:pt idx="7">
                  <c:v>631</c:v>
                </c:pt>
                <c:pt idx="8">
                  <c:v>1675.5</c:v>
                </c:pt>
                <c:pt idx="9">
                  <c:v>4576.1000000000004</c:v>
                </c:pt>
                <c:pt idx="10">
                  <c:v>3614.6</c:v>
                </c:pt>
                <c:pt idx="11">
                  <c:v>3712.4</c:v>
                </c:pt>
                <c:pt idx="12">
                  <c:v>559.1</c:v>
                </c:pt>
                <c:pt idx="13">
                  <c:v>647</c:v>
                </c:pt>
                <c:pt idx="14">
                  <c:v>507.9</c:v>
                </c:pt>
                <c:pt idx="15">
                  <c:v>467</c:v>
                </c:pt>
                <c:pt idx="16">
                  <c:v>1318.2</c:v>
                </c:pt>
                <c:pt idx="17">
                  <c:v>1149.2</c:v>
                </c:pt>
                <c:pt idx="18">
                  <c:v>0</c:v>
                </c:pt>
                <c:pt idx="19">
                  <c:v>0</c:v>
                </c:pt>
                <c:pt idx="20">
                  <c:v>1420.6</c:v>
                </c:pt>
                <c:pt idx="21">
                  <c:v>485.2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D-4F73-833D-7EDFDD61E90B}"/>
            </c:ext>
          </c:extLst>
        </c:ser>
        <c:ser>
          <c:idx val="1"/>
          <c:order val="1"/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Sheet9!$L$2:$L$26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603.29999999999995</c:v>
                </c:pt>
                <c:pt idx="6">
                  <c:v>914.2</c:v>
                </c:pt>
                <c:pt idx="7">
                  <c:v>0</c:v>
                </c:pt>
                <c:pt idx="8">
                  <c:v>1013.6</c:v>
                </c:pt>
                <c:pt idx="9">
                  <c:v>733.9</c:v>
                </c:pt>
                <c:pt idx="10">
                  <c:v>1765.7</c:v>
                </c:pt>
                <c:pt idx="11">
                  <c:v>1952.6</c:v>
                </c:pt>
                <c:pt idx="12">
                  <c:v>399</c:v>
                </c:pt>
                <c:pt idx="13">
                  <c:v>0</c:v>
                </c:pt>
                <c:pt idx="14">
                  <c:v>177</c:v>
                </c:pt>
                <c:pt idx="15">
                  <c:v>423.4</c:v>
                </c:pt>
                <c:pt idx="16">
                  <c:v>378.2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D-4F73-833D-7EDFDD61E90B}"/>
            </c:ext>
          </c:extLst>
        </c:ser>
        <c:ser>
          <c:idx val="2"/>
          <c:order val="2"/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Sheet9!$M$2:$M$26</c:f>
              <c:numCache>
                <c:formatCode>General</c:formatCode>
                <c:ptCount val="25"/>
                <c:pt idx="0">
                  <c:v>2696.6</c:v>
                </c:pt>
                <c:pt idx="1">
                  <c:v>2995.8</c:v>
                </c:pt>
                <c:pt idx="2">
                  <c:v>0</c:v>
                </c:pt>
                <c:pt idx="3">
                  <c:v>3381.6</c:v>
                </c:pt>
                <c:pt idx="4">
                  <c:v>0</c:v>
                </c:pt>
                <c:pt idx="5">
                  <c:v>3409.3</c:v>
                </c:pt>
                <c:pt idx="6">
                  <c:v>4347.1000000000004</c:v>
                </c:pt>
                <c:pt idx="7">
                  <c:v>0</c:v>
                </c:pt>
                <c:pt idx="8">
                  <c:v>5467.2</c:v>
                </c:pt>
                <c:pt idx="9">
                  <c:v>3510.8</c:v>
                </c:pt>
                <c:pt idx="10">
                  <c:v>3868.3</c:v>
                </c:pt>
                <c:pt idx="11">
                  <c:v>3646.1</c:v>
                </c:pt>
                <c:pt idx="12">
                  <c:v>8386.5</c:v>
                </c:pt>
                <c:pt idx="13">
                  <c:v>8950.7000000000007</c:v>
                </c:pt>
                <c:pt idx="14">
                  <c:v>9179.5</c:v>
                </c:pt>
                <c:pt idx="15">
                  <c:v>9489.2000000000007</c:v>
                </c:pt>
                <c:pt idx="16">
                  <c:v>6657.6</c:v>
                </c:pt>
                <c:pt idx="17">
                  <c:v>7067.4</c:v>
                </c:pt>
                <c:pt idx="18">
                  <c:v>0</c:v>
                </c:pt>
                <c:pt idx="19">
                  <c:v>0</c:v>
                </c:pt>
                <c:pt idx="20">
                  <c:v>6260.7</c:v>
                </c:pt>
                <c:pt idx="21">
                  <c:v>5465.6</c:v>
                </c:pt>
                <c:pt idx="22">
                  <c:v>6688.2</c:v>
                </c:pt>
                <c:pt idx="23">
                  <c:v>7854.1</c:v>
                </c:pt>
                <c:pt idx="24">
                  <c:v>7790.1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ED-4F73-833D-7EDFDD61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038240"/>
        <c:axId val="678038568"/>
      </c:barChart>
      <c:catAx>
        <c:axId val="678038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38568"/>
        <c:crosses val="autoZero"/>
        <c:auto val="1"/>
        <c:lblAlgn val="ctr"/>
        <c:lblOffset val="100"/>
        <c:noMultiLvlLbl val="0"/>
      </c:catAx>
      <c:valAx>
        <c:axId val="678038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Sheet9!$N$2:$N$26</c:f>
              <c:numCache>
                <c:formatCode>General</c:formatCode>
                <c:ptCount val="25"/>
                <c:pt idx="0">
                  <c:v>0</c:v>
                </c:pt>
                <c:pt idx="1">
                  <c:v>776.7</c:v>
                </c:pt>
                <c:pt idx="2">
                  <c:v>728.9</c:v>
                </c:pt>
                <c:pt idx="3">
                  <c:v>2283.8000000000002</c:v>
                </c:pt>
                <c:pt idx="4">
                  <c:v>0</c:v>
                </c:pt>
                <c:pt idx="5">
                  <c:v>2294</c:v>
                </c:pt>
                <c:pt idx="6">
                  <c:v>4690.1000000000004</c:v>
                </c:pt>
                <c:pt idx="7">
                  <c:v>4810.6000000000004</c:v>
                </c:pt>
                <c:pt idx="8">
                  <c:v>3329.3</c:v>
                </c:pt>
                <c:pt idx="9">
                  <c:v>1339.6</c:v>
                </c:pt>
                <c:pt idx="10">
                  <c:v>1543.8</c:v>
                </c:pt>
                <c:pt idx="11">
                  <c:v>2838.7</c:v>
                </c:pt>
                <c:pt idx="12">
                  <c:v>2263.1</c:v>
                </c:pt>
                <c:pt idx="13">
                  <c:v>1184.2</c:v>
                </c:pt>
                <c:pt idx="14">
                  <c:v>0</c:v>
                </c:pt>
                <c:pt idx="15">
                  <c:v>1224.3</c:v>
                </c:pt>
                <c:pt idx="16">
                  <c:v>414.5</c:v>
                </c:pt>
                <c:pt idx="17">
                  <c:v>994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463-886F-D203F3AB579C}"/>
            </c:ext>
          </c:extLst>
        </c:ser>
        <c:ser>
          <c:idx val="1"/>
          <c:order val="1"/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Sheet9!$O$2:$O$26</c:f>
              <c:numCache>
                <c:formatCode>General</c:formatCode>
                <c:ptCount val="25"/>
                <c:pt idx="0">
                  <c:v>962.4</c:v>
                </c:pt>
                <c:pt idx="1">
                  <c:v>1674</c:v>
                </c:pt>
                <c:pt idx="2">
                  <c:v>0</c:v>
                </c:pt>
                <c:pt idx="3">
                  <c:v>2928</c:v>
                </c:pt>
                <c:pt idx="4">
                  <c:v>0</c:v>
                </c:pt>
                <c:pt idx="5">
                  <c:v>4430.2</c:v>
                </c:pt>
                <c:pt idx="6">
                  <c:v>3054.7</c:v>
                </c:pt>
                <c:pt idx="7">
                  <c:v>385.3</c:v>
                </c:pt>
                <c:pt idx="8">
                  <c:v>2952.5</c:v>
                </c:pt>
                <c:pt idx="9">
                  <c:v>3885</c:v>
                </c:pt>
                <c:pt idx="10">
                  <c:v>4773.1000000000004</c:v>
                </c:pt>
                <c:pt idx="11">
                  <c:v>1730.9</c:v>
                </c:pt>
                <c:pt idx="12">
                  <c:v>637.70000000000005</c:v>
                </c:pt>
                <c:pt idx="13">
                  <c:v>125.9</c:v>
                </c:pt>
                <c:pt idx="14">
                  <c:v>1242.5</c:v>
                </c:pt>
                <c:pt idx="15">
                  <c:v>212.9</c:v>
                </c:pt>
                <c:pt idx="16">
                  <c:v>817.3</c:v>
                </c:pt>
                <c:pt idx="17">
                  <c:v>466.2</c:v>
                </c:pt>
                <c:pt idx="18">
                  <c:v>0</c:v>
                </c:pt>
                <c:pt idx="19">
                  <c:v>0</c:v>
                </c:pt>
                <c:pt idx="20">
                  <c:v>1071.2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A-4463-886F-D203F3AB579C}"/>
            </c:ext>
          </c:extLst>
        </c:ser>
        <c:ser>
          <c:idx val="2"/>
          <c:order val="2"/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Sheet9!$P$2:$P$26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3662.2999999999997</c:v>
                </c:pt>
                <c:pt idx="8">
                  <c:v>2669.5</c:v>
                </c:pt>
                <c:pt idx="9">
                  <c:v>3873.3</c:v>
                </c:pt>
                <c:pt idx="10">
                  <c:v>3025.3</c:v>
                </c:pt>
                <c:pt idx="11">
                  <c:v>5510.8</c:v>
                </c:pt>
                <c:pt idx="12">
                  <c:v>6865.4</c:v>
                </c:pt>
                <c:pt idx="13">
                  <c:v>9038.5</c:v>
                </c:pt>
                <c:pt idx="14">
                  <c:v>9164</c:v>
                </c:pt>
                <c:pt idx="15">
                  <c:v>9583.5</c:v>
                </c:pt>
                <c:pt idx="16">
                  <c:v>10347.799999999999</c:v>
                </c:pt>
                <c:pt idx="17">
                  <c:v>10566.3</c:v>
                </c:pt>
                <c:pt idx="18">
                  <c:v>0</c:v>
                </c:pt>
                <c:pt idx="19">
                  <c:v>0</c:v>
                </c:pt>
                <c:pt idx="20">
                  <c:v>11500.6</c:v>
                </c:pt>
                <c:pt idx="21">
                  <c:v>12342.900000000001</c:v>
                </c:pt>
                <c:pt idx="22">
                  <c:v>11717.4</c:v>
                </c:pt>
                <c:pt idx="23">
                  <c:v>11735.3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A-4463-886F-D203F3AB5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038240"/>
        <c:axId val="678038568"/>
      </c:barChart>
      <c:catAx>
        <c:axId val="678038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38568"/>
        <c:crosses val="autoZero"/>
        <c:auto val="1"/>
        <c:lblAlgn val="ctr"/>
        <c:lblOffset val="100"/>
        <c:noMultiLvlLbl val="0"/>
      </c:catAx>
      <c:valAx>
        <c:axId val="678038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Sheet9!$Q$2:$Q$26</c:f>
              <c:numCache>
                <c:formatCode>General</c:formatCode>
                <c:ptCount val="25"/>
                <c:pt idx="0">
                  <c:v>0</c:v>
                </c:pt>
                <c:pt idx="1">
                  <c:v>1118.7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6500.1</c:v>
                </c:pt>
                <c:pt idx="6">
                  <c:v>4341.9000000000005</c:v>
                </c:pt>
                <c:pt idx="7">
                  <c:v>3171.3</c:v>
                </c:pt>
                <c:pt idx="8">
                  <c:v>2748.6</c:v>
                </c:pt>
                <c:pt idx="9">
                  <c:v>1147</c:v>
                </c:pt>
                <c:pt idx="10">
                  <c:v>855.2</c:v>
                </c:pt>
                <c:pt idx="11">
                  <c:v>483.9</c:v>
                </c:pt>
                <c:pt idx="12">
                  <c:v>746.6</c:v>
                </c:pt>
                <c:pt idx="13">
                  <c:v>932.5</c:v>
                </c:pt>
                <c:pt idx="14">
                  <c:v>1014.6</c:v>
                </c:pt>
                <c:pt idx="15">
                  <c:v>1179.9000000000001</c:v>
                </c:pt>
                <c:pt idx="16">
                  <c:v>1012.9</c:v>
                </c:pt>
                <c:pt idx="17">
                  <c:v>3067.2</c:v>
                </c:pt>
                <c:pt idx="18">
                  <c:v>0</c:v>
                </c:pt>
                <c:pt idx="19">
                  <c:v>0</c:v>
                </c:pt>
                <c:pt idx="20">
                  <c:v>869.3</c:v>
                </c:pt>
                <c:pt idx="21">
                  <c:v>0</c:v>
                </c:pt>
                <c:pt idx="22">
                  <c:v>178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B-4E22-BB8E-D3334EA8E0BF}"/>
            </c:ext>
          </c:extLst>
        </c:ser>
        <c:ser>
          <c:idx val="1"/>
          <c:order val="1"/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Sheet9!$R$2:$R$26</c:f>
              <c:numCache>
                <c:formatCode>General</c:formatCode>
                <c:ptCount val="25"/>
                <c:pt idx="0">
                  <c:v>1200.0999999999999</c:v>
                </c:pt>
                <c:pt idx="1">
                  <c:v>1156.2</c:v>
                </c:pt>
                <c:pt idx="2">
                  <c:v>0</c:v>
                </c:pt>
                <c:pt idx="3">
                  <c:v>2756.7</c:v>
                </c:pt>
                <c:pt idx="4">
                  <c:v>0</c:v>
                </c:pt>
                <c:pt idx="5">
                  <c:v>0</c:v>
                </c:pt>
                <c:pt idx="6">
                  <c:v>2133</c:v>
                </c:pt>
                <c:pt idx="7">
                  <c:v>363</c:v>
                </c:pt>
                <c:pt idx="8">
                  <c:v>3478</c:v>
                </c:pt>
                <c:pt idx="9">
                  <c:v>4547.3999999999996</c:v>
                </c:pt>
                <c:pt idx="10">
                  <c:v>4381.6000000000004</c:v>
                </c:pt>
                <c:pt idx="11">
                  <c:v>3257.1</c:v>
                </c:pt>
                <c:pt idx="12">
                  <c:v>2027</c:v>
                </c:pt>
                <c:pt idx="13">
                  <c:v>0</c:v>
                </c:pt>
                <c:pt idx="14">
                  <c:v>151.6</c:v>
                </c:pt>
                <c:pt idx="15">
                  <c:v>0</c:v>
                </c:pt>
                <c:pt idx="16">
                  <c:v>0</c:v>
                </c:pt>
                <c:pt idx="17">
                  <c:v>531.4</c:v>
                </c:pt>
                <c:pt idx="18">
                  <c:v>0</c:v>
                </c:pt>
                <c:pt idx="19">
                  <c:v>0</c:v>
                </c:pt>
                <c:pt idx="20">
                  <c:v>4499.6000000000004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B-4E22-BB8E-D3334EA8E0BF}"/>
            </c:ext>
          </c:extLst>
        </c:ser>
        <c:ser>
          <c:idx val="2"/>
          <c:order val="2"/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Sheet9!$S$2:$S$26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1198</c:v>
                </c:pt>
                <c:pt idx="7">
                  <c:v>0</c:v>
                </c:pt>
                <c:pt idx="8">
                  <c:v>2885.2</c:v>
                </c:pt>
                <c:pt idx="9">
                  <c:v>3517.1</c:v>
                </c:pt>
                <c:pt idx="10">
                  <c:v>3994.3</c:v>
                </c:pt>
                <c:pt idx="11">
                  <c:v>5930.8</c:v>
                </c:pt>
                <c:pt idx="12">
                  <c:v>7047.5</c:v>
                </c:pt>
                <c:pt idx="13">
                  <c:v>9611.9</c:v>
                </c:pt>
                <c:pt idx="14">
                  <c:v>9707.4</c:v>
                </c:pt>
                <c:pt idx="15">
                  <c:v>9813.6</c:v>
                </c:pt>
                <c:pt idx="16">
                  <c:v>10290</c:v>
                </c:pt>
                <c:pt idx="17">
                  <c:v>10830.7</c:v>
                </c:pt>
                <c:pt idx="18">
                  <c:v>0</c:v>
                </c:pt>
                <c:pt idx="19">
                  <c:v>0</c:v>
                </c:pt>
                <c:pt idx="20">
                  <c:v>9765.2999999999993</c:v>
                </c:pt>
                <c:pt idx="21">
                  <c:v>11996.4</c:v>
                </c:pt>
                <c:pt idx="22">
                  <c:v>8857.2999999999993</c:v>
                </c:pt>
                <c:pt idx="23">
                  <c:v>9098.2000000000007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B-4E22-BB8E-D3334EA8E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038240"/>
        <c:axId val="678038568"/>
      </c:barChart>
      <c:catAx>
        <c:axId val="678038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38568"/>
        <c:crosses val="autoZero"/>
        <c:auto val="1"/>
        <c:lblAlgn val="ctr"/>
        <c:lblOffset val="100"/>
        <c:noMultiLvlLbl val="0"/>
      </c:catAx>
      <c:valAx>
        <c:axId val="678038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Lithology vs Uncertainty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Proven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Sheet9!$AR$2:$AR$26</c:f>
              <c:numCache>
                <c:formatCode>General</c:formatCode>
                <c:ptCount val="25"/>
                <c:pt idx="0">
                  <c:v>778.2</c:v>
                </c:pt>
                <c:pt idx="1">
                  <c:v>5090.8</c:v>
                </c:pt>
                <c:pt idx="2">
                  <c:v>2472.6</c:v>
                </c:pt>
                <c:pt idx="3">
                  <c:v>18179.3</c:v>
                </c:pt>
                <c:pt idx="4">
                  <c:v>0</c:v>
                </c:pt>
                <c:pt idx="5">
                  <c:v>40533.200000000012</c:v>
                </c:pt>
                <c:pt idx="6">
                  <c:v>39533.800000000003</c:v>
                </c:pt>
                <c:pt idx="7">
                  <c:v>19102.599999999995</c:v>
                </c:pt>
                <c:pt idx="8">
                  <c:v>28153</c:v>
                </c:pt>
                <c:pt idx="9">
                  <c:v>27523.899999999994</c:v>
                </c:pt>
                <c:pt idx="10">
                  <c:v>20013.699999999997</c:v>
                </c:pt>
                <c:pt idx="11">
                  <c:v>33668.400000000001</c:v>
                </c:pt>
                <c:pt idx="12">
                  <c:v>22957.100000000006</c:v>
                </c:pt>
                <c:pt idx="13">
                  <c:v>26597</c:v>
                </c:pt>
                <c:pt idx="14">
                  <c:v>23081.4</c:v>
                </c:pt>
                <c:pt idx="15">
                  <c:v>43049.600000000006</c:v>
                </c:pt>
                <c:pt idx="16">
                  <c:v>33908.400000000001</c:v>
                </c:pt>
                <c:pt idx="17">
                  <c:v>35310.199999999997</c:v>
                </c:pt>
                <c:pt idx="18">
                  <c:v>1893.5</c:v>
                </c:pt>
                <c:pt idx="19">
                  <c:v>3689.7</c:v>
                </c:pt>
                <c:pt idx="20">
                  <c:v>18456</c:v>
                </c:pt>
                <c:pt idx="21">
                  <c:v>6173</c:v>
                </c:pt>
                <c:pt idx="22">
                  <c:v>355.2</c:v>
                </c:pt>
                <c:pt idx="23">
                  <c:v>621.70000000000005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2-49D8-9010-CDB301DB03BF}"/>
            </c:ext>
          </c:extLst>
        </c:ser>
        <c:ser>
          <c:idx val="1"/>
          <c:order val="1"/>
          <c:tx>
            <c:v>Secured</c:v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Sheet9!$AS$2:$AS$26</c:f>
              <c:numCache>
                <c:formatCode>General</c:formatCode>
                <c:ptCount val="25"/>
                <c:pt idx="0">
                  <c:v>7423.5999999999995</c:v>
                </c:pt>
                <c:pt idx="1">
                  <c:v>14118.3</c:v>
                </c:pt>
                <c:pt idx="2">
                  <c:v>240.9</c:v>
                </c:pt>
                <c:pt idx="3">
                  <c:v>19690</c:v>
                </c:pt>
                <c:pt idx="4">
                  <c:v>0</c:v>
                </c:pt>
                <c:pt idx="5">
                  <c:v>22861.9</c:v>
                </c:pt>
                <c:pt idx="6">
                  <c:v>25058.800000000003</c:v>
                </c:pt>
                <c:pt idx="7">
                  <c:v>3543.6</c:v>
                </c:pt>
                <c:pt idx="8">
                  <c:v>29543.700000000004</c:v>
                </c:pt>
                <c:pt idx="9">
                  <c:v>25710.500000000004</c:v>
                </c:pt>
                <c:pt idx="10">
                  <c:v>37750.9</c:v>
                </c:pt>
                <c:pt idx="11">
                  <c:v>25721.299999999996</c:v>
                </c:pt>
                <c:pt idx="12">
                  <c:v>16837.300000000003</c:v>
                </c:pt>
                <c:pt idx="13">
                  <c:v>7800</c:v>
                </c:pt>
                <c:pt idx="14">
                  <c:v>15408</c:v>
                </c:pt>
                <c:pt idx="15">
                  <c:v>5341.5</c:v>
                </c:pt>
                <c:pt idx="16">
                  <c:v>14125.9</c:v>
                </c:pt>
                <c:pt idx="17">
                  <c:v>16334.599999999999</c:v>
                </c:pt>
                <c:pt idx="18">
                  <c:v>0</c:v>
                </c:pt>
                <c:pt idx="19">
                  <c:v>0</c:v>
                </c:pt>
                <c:pt idx="20">
                  <c:v>37903.1</c:v>
                </c:pt>
                <c:pt idx="21">
                  <c:v>7344.2000000000007</c:v>
                </c:pt>
                <c:pt idx="22">
                  <c:v>247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2-49D8-9010-CDB301DB03BF}"/>
            </c:ext>
          </c:extLst>
        </c:ser>
        <c:ser>
          <c:idx val="2"/>
          <c:order val="2"/>
          <c:tx>
            <c:v>Assumed</c:v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Sheet9!$AT$2:$AT$26</c:f>
              <c:numCache>
                <c:formatCode>General</c:formatCode>
                <c:ptCount val="25"/>
                <c:pt idx="0">
                  <c:v>8743.6999999999989</c:v>
                </c:pt>
                <c:pt idx="1">
                  <c:v>11029.600000000002</c:v>
                </c:pt>
                <c:pt idx="2">
                  <c:v>1780.5</c:v>
                </c:pt>
                <c:pt idx="3">
                  <c:v>15368.699999999999</c:v>
                </c:pt>
                <c:pt idx="4">
                  <c:v>0</c:v>
                </c:pt>
                <c:pt idx="5">
                  <c:v>16542</c:v>
                </c:pt>
                <c:pt idx="6">
                  <c:v>23925.100000000002</c:v>
                </c:pt>
                <c:pt idx="7">
                  <c:v>4373.5</c:v>
                </c:pt>
                <c:pt idx="8">
                  <c:v>48152</c:v>
                </c:pt>
                <c:pt idx="9">
                  <c:v>54843.6</c:v>
                </c:pt>
                <c:pt idx="10">
                  <c:v>56619</c:v>
                </c:pt>
                <c:pt idx="11">
                  <c:v>73638.899999999994</c:v>
                </c:pt>
                <c:pt idx="12">
                  <c:v>92123.300000000017</c:v>
                </c:pt>
                <c:pt idx="13">
                  <c:v>113275.1</c:v>
                </c:pt>
                <c:pt idx="14">
                  <c:v>111506.5</c:v>
                </c:pt>
                <c:pt idx="15">
                  <c:v>115147.99999999999</c:v>
                </c:pt>
                <c:pt idx="16">
                  <c:v>129730.59999999999</c:v>
                </c:pt>
                <c:pt idx="17">
                  <c:v>143450.4</c:v>
                </c:pt>
                <c:pt idx="18">
                  <c:v>0</c:v>
                </c:pt>
                <c:pt idx="19">
                  <c:v>0</c:v>
                </c:pt>
                <c:pt idx="20">
                  <c:v>140923.9</c:v>
                </c:pt>
                <c:pt idx="21">
                  <c:v>166599.39999999997</c:v>
                </c:pt>
                <c:pt idx="22">
                  <c:v>122365.3</c:v>
                </c:pt>
                <c:pt idx="23">
                  <c:v>122720</c:v>
                </c:pt>
                <c:pt idx="24">
                  <c:v>27314.199999999997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D2-49D8-9010-CDB301DB0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038240"/>
        <c:axId val="678038568"/>
      </c:barChart>
      <c:catAx>
        <c:axId val="67803824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Lithology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8038568"/>
        <c:crosses val="autoZero"/>
        <c:auto val="1"/>
        <c:lblAlgn val="ctr"/>
        <c:lblOffset val="100"/>
        <c:noMultiLvlLbl val="0"/>
      </c:catAx>
      <c:valAx>
        <c:axId val="678038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Length (m)</a:t>
                </a:r>
              </a:p>
            </c:rich>
          </c:tx>
          <c:layout>
            <c:manualLayout>
              <c:xMode val="edge"/>
              <c:yMode val="edge"/>
              <c:x val="0.46388411426081499"/>
              <c:y val="2.93825954582508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80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Sheet9!$AL$2:$AL$26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239.8</c:v>
                </c:pt>
                <c:pt idx="10">
                  <c:v>528.1</c:v>
                </c:pt>
                <c:pt idx="11">
                  <c:v>653.79999999999995</c:v>
                </c:pt>
                <c:pt idx="12">
                  <c:v>991.9</c:v>
                </c:pt>
                <c:pt idx="13">
                  <c:v>1001.4</c:v>
                </c:pt>
                <c:pt idx="14">
                  <c:v>2099.5</c:v>
                </c:pt>
                <c:pt idx="15">
                  <c:v>2388.3000000000002</c:v>
                </c:pt>
                <c:pt idx="16">
                  <c:v>6505.2</c:v>
                </c:pt>
                <c:pt idx="17">
                  <c:v>4740</c:v>
                </c:pt>
                <c:pt idx="18">
                  <c:v>0</c:v>
                </c:pt>
                <c:pt idx="19">
                  <c:v>0</c:v>
                </c:pt>
                <c:pt idx="20">
                  <c:v>2551.1999999999998</c:v>
                </c:pt>
                <c:pt idx="21">
                  <c:v>362.6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9-4BFE-A98F-434F9C721AA2}"/>
            </c:ext>
          </c:extLst>
        </c:ser>
        <c:ser>
          <c:idx val="1"/>
          <c:order val="1"/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Sheet9!$AM$2:$AM$26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234</c:v>
                </c:pt>
                <c:pt idx="12">
                  <c:v>139.1</c:v>
                </c:pt>
                <c:pt idx="13">
                  <c:v>604.4</c:v>
                </c:pt>
                <c:pt idx="14">
                  <c:v>0</c:v>
                </c:pt>
                <c:pt idx="15">
                  <c:v>0</c:v>
                </c:pt>
                <c:pt idx="16">
                  <c:v>172.7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489.4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9-4BFE-A98F-434F9C721AA2}"/>
            </c:ext>
          </c:extLst>
        </c:ser>
        <c:ser>
          <c:idx val="2"/>
          <c:order val="2"/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Sheet9!$AN$2:$AN$26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948.5</c:v>
                </c:pt>
                <c:pt idx="17">
                  <c:v>5054.8</c:v>
                </c:pt>
                <c:pt idx="18">
                  <c:v>0</c:v>
                </c:pt>
                <c:pt idx="19">
                  <c:v>0</c:v>
                </c:pt>
                <c:pt idx="20">
                  <c:v>6377.3</c:v>
                </c:pt>
                <c:pt idx="21">
                  <c:v>6243</c:v>
                </c:pt>
                <c:pt idx="22">
                  <c:v>7441.4</c:v>
                </c:pt>
                <c:pt idx="23">
                  <c:v>7722.6</c:v>
                </c:pt>
                <c:pt idx="24">
                  <c:v>2257.3000000000002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9-4BFE-A98F-434F9C721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038240"/>
        <c:axId val="678038568"/>
      </c:barChart>
      <c:catAx>
        <c:axId val="678038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38568"/>
        <c:crosses val="autoZero"/>
        <c:auto val="1"/>
        <c:lblAlgn val="ctr"/>
        <c:lblOffset val="100"/>
        <c:noMultiLvlLbl val="0"/>
      </c:catAx>
      <c:valAx>
        <c:axId val="678038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Sheet9!$AO$2:$AO$26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1763.3</c:v>
                </c:pt>
                <c:pt idx="4">
                  <c:v>0</c:v>
                </c:pt>
                <c:pt idx="5">
                  <c:v>3883.8</c:v>
                </c:pt>
                <c:pt idx="6">
                  <c:v>1223</c:v>
                </c:pt>
                <c:pt idx="7">
                  <c:v>0</c:v>
                </c:pt>
                <c:pt idx="8">
                  <c:v>1552.6</c:v>
                </c:pt>
                <c:pt idx="9">
                  <c:v>3711.8</c:v>
                </c:pt>
                <c:pt idx="10">
                  <c:v>0</c:v>
                </c:pt>
                <c:pt idx="11">
                  <c:v>2335.4</c:v>
                </c:pt>
                <c:pt idx="12">
                  <c:v>1501.4</c:v>
                </c:pt>
                <c:pt idx="13">
                  <c:v>2220</c:v>
                </c:pt>
                <c:pt idx="14">
                  <c:v>985.5</c:v>
                </c:pt>
                <c:pt idx="15">
                  <c:v>2239</c:v>
                </c:pt>
                <c:pt idx="16">
                  <c:v>2827.8</c:v>
                </c:pt>
                <c:pt idx="17">
                  <c:v>2471.3000000000002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9-46AC-BC45-0BF3F5BBB02C}"/>
            </c:ext>
          </c:extLst>
        </c:ser>
        <c:ser>
          <c:idx val="1"/>
          <c:order val="1"/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Sheet9!$AP$2:$AP$26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328.7</c:v>
                </c:pt>
                <c:pt idx="4">
                  <c:v>0</c:v>
                </c:pt>
                <c:pt idx="5">
                  <c:v>1255.7</c:v>
                </c:pt>
                <c:pt idx="6">
                  <c:v>2393.5</c:v>
                </c:pt>
                <c:pt idx="7">
                  <c:v>0</c:v>
                </c:pt>
                <c:pt idx="8">
                  <c:v>3010.7</c:v>
                </c:pt>
                <c:pt idx="9">
                  <c:v>634.5</c:v>
                </c:pt>
                <c:pt idx="10">
                  <c:v>4124.2</c:v>
                </c:pt>
                <c:pt idx="11">
                  <c:v>0</c:v>
                </c:pt>
                <c:pt idx="12">
                  <c:v>676.4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9-46AC-BC45-0BF3F5BBB02C}"/>
            </c:ext>
          </c:extLst>
        </c:ser>
        <c:ser>
          <c:idx val="2"/>
          <c:order val="2"/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Sheet9!$AQ$2:$AQ$26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426.3</c:v>
                </c:pt>
                <c:pt idx="4">
                  <c:v>0</c:v>
                </c:pt>
                <c:pt idx="5">
                  <c:v>0</c:v>
                </c:pt>
                <c:pt idx="6">
                  <c:v>982.7</c:v>
                </c:pt>
                <c:pt idx="7">
                  <c:v>0</c:v>
                </c:pt>
                <c:pt idx="8">
                  <c:v>2907.3</c:v>
                </c:pt>
                <c:pt idx="9">
                  <c:v>3067.6</c:v>
                </c:pt>
                <c:pt idx="10">
                  <c:v>3403.6</c:v>
                </c:pt>
                <c:pt idx="11">
                  <c:v>9563.9</c:v>
                </c:pt>
                <c:pt idx="12">
                  <c:v>8052.3</c:v>
                </c:pt>
                <c:pt idx="13">
                  <c:v>7888.4</c:v>
                </c:pt>
                <c:pt idx="14">
                  <c:v>9025.2999999999993</c:v>
                </c:pt>
                <c:pt idx="15">
                  <c:v>7840.5</c:v>
                </c:pt>
                <c:pt idx="16">
                  <c:v>7353</c:v>
                </c:pt>
                <c:pt idx="17">
                  <c:v>7704.9</c:v>
                </c:pt>
                <c:pt idx="18">
                  <c:v>0</c:v>
                </c:pt>
                <c:pt idx="19">
                  <c:v>0</c:v>
                </c:pt>
                <c:pt idx="20">
                  <c:v>10204.200000000001</c:v>
                </c:pt>
                <c:pt idx="21">
                  <c:v>10231.299999999999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A9-46AC-BC45-0BF3F5BBB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038240"/>
        <c:axId val="678038568"/>
      </c:barChart>
      <c:catAx>
        <c:axId val="678038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38568"/>
        <c:crosses val="autoZero"/>
        <c:auto val="1"/>
        <c:lblAlgn val="ctr"/>
        <c:lblOffset val="100"/>
        <c:noMultiLvlLbl val="0"/>
      </c:catAx>
      <c:valAx>
        <c:axId val="678038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Lithology vs Uncertainty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Proven</c:v>
          </c:tx>
          <c:spPr>
            <a:solidFill>
              <a:schemeClr val="bg1">
                <a:lumMod val="5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Sheet9!$AR$2:$AR$26</c:f>
              <c:numCache>
                <c:formatCode>General</c:formatCode>
                <c:ptCount val="25"/>
                <c:pt idx="0">
                  <c:v>778.2</c:v>
                </c:pt>
                <c:pt idx="1">
                  <c:v>5090.8</c:v>
                </c:pt>
                <c:pt idx="2">
                  <c:v>2472.6</c:v>
                </c:pt>
                <c:pt idx="3">
                  <c:v>18179.3</c:v>
                </c:pt>
                <c:pt idx="4">
                  <c:v>0</c:v>
                </c:pt>
                <c:pt idx="5">
                  <c:v>40533.200000000012</c:v>
                </c:pt>
                <c:pt idx="6">
                  <c:v>39533.800000000003</c:v>
                </c:pt>
                <c:pt idx="7">
                  <c:v>19102.599999999995</c:v>
                </c:pt>
                <c:pt idx="8">
                  <c:v>28153</c:v>
                </c:pt>
                <c:pt idx="9">
                  <c:v>27523.899999999994</c:v>
                </c:pt>
                <c:pt idx="10">
                  <c:v>20013.699999999997</c:v>
                </c:pt>
                <c:pt idx="11">
                  <c:v>33668.400000000001</c:v>
                </c:pt>
                <c:pt idx="12">
                  <c:v>22957.100000000006</c:v>
                </c:pt>
                <c:pt idx="13">
                  <c:v>26597</c:v>
                </c:pt>
                <c:pt idx="14">
                  <c:v>23081.4</c:v>
                </c:pt>
                <c:pt idx="15">
                  <c:v>43049.600000000006</c:v>
                </c:pt>
                <c:pt idx="16">
                  <c:v>33908.400000000001</c:v>
                </c:pt>
                <c:pt idx="17">
                  <c:v>35310.199999999997</c:v>
                </c:pt>
                <c:pt idx="18">
                  <c:v>1893.5</c:v>
                </c:pt>
                <c:pt idx="19">
                  <c:v>3689.7</c:v>
                </c:pt>
                <c:pt idx="20">
                  <c:v>18456</c:v>
                </c:pt>
                <c:pt idx="21">
                  <c:v>6173</c:v>
                </c:pt>
                <c:pt idx="22">
                  <c:v>355.2</c:v>
                </c:pt>
                <c:pt idx="23">
                  <c:v>621.70000000000005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B-4745-999F-6BD4C33C596B}"/>
            </c:ext>
          </c:extLst>
        </c:ser>
        <c:ser>
          <c:idx val="1"/>
          <c:order val="1"/>
          <c:tx>
            <c:v>Secured</c:v>
          </c:tx>
          <c:spPr>
            <a:solidFill>
              <a:schemeClr val="bg1">
                <a:lumMod val="8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cat>
            <c:strRef>
              <c:f>Sheet9!$A$2:$A$26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Sheet9!$AS$2:$AS$26</c:f>
              <c:numCache>
                <c:formatCode>General</c:formatCode>
                <c:ptCount val="25"/>
                <c:pt idx="0">
                  <c:v>7423.5999999999995</c:v>
                </c:pt>
                <c:pt idx="1">
                  <c:v>14118.3</c:v>
                </c:pt>
                <c:pt idx="2">
                  <c:v>240.9</c:v>
                </c:pt>
                <c:pt idx="3">
                  <c:v>19690</c:v>
                </c:pt>
                <c:pt idx="4">
                  <c:v>0</c:v>
                </c:pt>
                <c:pt idx="5">
                  <c:v>22861.9</c:v>
                </c:pt>
                <c:pt idx="6">
                  <c:v>25058.800000000003</c:v>
                </c:pt>
                <c:pt idx="7">
                  <c:v>3543.6</c:v>
                </c:pt>
                <c:pt idx="8">
                  <c:v>29543.700000000004</c:v>
                </c:pt>
                <c:pt idx="9">
                  <c:v>25710.500000000004</c:v>
                </c:pt>
                <c:pt idx="10">
                  <c:v>37750.9</c:v>
                </c:pt>
                <c:pt idx="11">
                  <c:v>25721.299999999996</c:v>
                </c:pt>
                <c:pt idx="12">
                  <c:v>16837.300000000003</c:v>
                </c:pt>
                <c:pt idx="13">
                  <c:v>7800</c:v>
                </c:pt>
                <c:pt idx="14">
                  <c:v>15408</c:v>
                </c:pt>
                <c:pt idx="15">
                  <c:v>5341.5</c:v>
                </c:pt>
                <c:pt idx="16">
                  <c:v>14125.9</c:v>
                </c:pt>
                <c:pt idx="17">
                  <c:v>16334.599999999999</c:v>
                </c:pt>
                <c:pt idx="18">
                  <c:v>0</c:v>
                </c:pt>
                <c:pt idx="19">
                  <c:v>0</c:v>
                </c:pt>
                <c:pt idx="20">
                  <c:v>37903.1</c:v>
                </c:pt>
                <c:pt idx="21">
                  <c:v>7344.2000000000007</c:v>
                </c:pt>
                <c:pt idx="22">
                  <c:v>247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B-4745-999F-6BD4C33C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1"/>
        <c:overlap val="100"/>
        <c:axId val="678038240"/>
        <c:axId val="678038568"/>
      </c:barChart>
      <c:catAx>
        <c:axId val="67803824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Lithology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8038568"/>
        <c:crosses val="autoZero"/>
        <c:auto val="1"/>
        <c:lblAlgn val="ctr"/>
        <c:lblOffset val="100"/>
        <c:noMultiLvlLbl val="0"/>
      </c:catAx>
      <c:valAx>
        <c:axId val="678038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Length (m)</a:t>
                </a:r>
              </a:p>
            </c:rich>
          </c:tx>
          <c:layout>
            <c:manualLayout>
              <c:xMode val="edge"/>
              <c:yMode val="edge"/>
              <c:x val="0.46388411426081499"/>
              <c:y val="2.93825954582508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80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Fold Shortening</a:t>
            </a:r>
          </a:p>
        </c:rich>
      </c:tx>
      <c:layout>
        <c:manualLayout>
          <c:xMode val="edge"/>
          <c:yMode val="edge"/>
          <c:x val="0.43857449088960343"/>
          <c:y val="2.1636237938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Fold_shortening!$E$37:$E$55</c:f>
              <c:numCache>
                <c:formatCode>General</c:formatCode>
                <c:ptCount val="19"/>
                <c:pt idx="0">
                  <c:v>155.59999999999945</c:v>
                </c:pt>
                <c:pt idx="1">
                  <c:v>110.09999999999945</c:v>
                </c:pt>
                <c:pt idx="2">
                  <c:v>150.69999999999982</c:v>
                </c:pt>
                <c:pt idx="3">
                  <c:v>223.89999999999964</c:v>
                </c:pt>
                <c:pt idx="4">
                  <c:v>288.19999999999982</c:v>
                </c:pt>
                <c:pt idx="5">
                  <c:v>325.19999999999982</c:v>
                </c:pt>
                <c:pt idx="6">
                  <c:v>411</c:v>
                </c:pt>
                <c:pt idx="7">
                  <c:v>803.70000000000073</c:v>
                </c:pt>
                <c:pt idx="8">
                  <c:v>1168.3999999999996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1436.5999999999995</c:v>
                </c:pt>
                <c:pt idx="13">
                  <c:v>1044.8000000000002</c:v>
                </c:pt>
                <c:pt idx="14">
                  <c:v>642.30000000000018</c:v>
                </c:pt>
                <c:pt idx="15">
                  <c:v>456.79999999999973</c:v>
                </c:pt>
                <c:pt idx="16">
                  <c:v>229.30000000000018</c:v>
                </c:pt>
                <c:pt idx="17">
                  <c:v>97.899999999999864</c:v>
                </c:pt>
                <c:pt idx="18">
                  <c:v>0.39999999999997726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E90-48D9-AF05-6A0E9EE0209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Fold_shortening!$F$37:$F$55</c:f>
              <c:numCache>
                <c:formatCode>General</c:formatCode>
                <c:ptCount val="19"/>
                <c:pt idx="0">
                  <c:v>106.40000000000055</c:v>
                </c:pt>
                <c:pt idx="1">
                  <c:v>107.60000000000036</c:v>
                </c:pt>
                <c:pt idx="2">
                  <c:v>150</c:v>
                </c:pt>
                <c:pt idx="3">
                  <c:v>224.30000000000018</c:v>
                </c:pt>
                <c:pt idx="4">
                  <c:v>288.59999999999945</c:v>
                </c:pt>
                <c:pt idx="5">
                  <c:v>325.39999999999964</c:v>
                </c:pt>
                <c:pt idx="6">
                  <c:v>411.39999999999964</c:v>
                </c:pt>
                <c:pt idx="7">
                  <c:v>793</c:v>
                </c:pt>
                <c:pt idx="8">
                  <c:v>1150.5999999999995</c:v>
                </c:pt>
                <c:pt idx="9">
                  <c:v>1493.5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1436.5</c:v>
                </c:pt>
                <c:pt idx="13">
                  <c:v>1044.8000000000002</c:v>
                </c:pt>
                <c:pt idx="14">
                  <c:v>635.30000000000018</c:v>
                </c:pt>
                <c:pt idx="15">
                  <c:v>454.79999999999973</c:v>
                </c:pt>
                <c:pt idx="16">
                  <c:v>226.90000000000009</c:v>
                </c:pt>
                <c:pt idx="17">
                  <c:v>98.899999999999864</c:v>
                </c:pt>
                <c:pt idx="18">
                  <c:v>0.39999999999997726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E90-48D9-AF05-6A0E9EE0209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Fold_shortening!$G$37:$G$55</c:f>
              <c:numCache>
                <c:formatCode>General</c:formatCode>
                <c:ptCount val="19"/>
                <c:pt idx="0">
                  <c:v>105.30000000000018</c:v>
                </c:pt>
                <c:pt idx="1">
                  <c:v>107.30000000000018</c:v>
                </c:pt>
                <c:pt idx="2">
                  <c:v>141.69999999999982</c:v>
                </c:pt>
                <c:pt idx="3">
                  <c:v>224.79999999999927</c:v>
                </c:pt>
                <c:pt idx="4">
                  <c:v>288.5</c:v>
                </c:pt>
                <c:pt idx="5">
                  <c:v>325.69999999999982</c:v>
                </c:pt>
                <c:pt idx="6">
                  <c:v>411.30000000000018</c:v>
                </c:pt>
                <c:pt idx="7">
                  <c:v>803.70000000000073</c:v>
                </c:pt>
                <c:pt idx="8">
                  <c:v>1171.5999999999995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1436.3999999999996</c:v>
                </c:pt>
                <c:pt idx="13">
                  <c:v>1044.8000000000002</c:v>
                </c:pt>
                <c:pt idx="14">
                  <c:v>639.5</c:v>
                </c:pt>
                <c:pt idx="15">
                  <c:v>457.79999999999973</c:v>
                </c:pt>
                <c:pt idx="16">
                  <c:v>228.10000000000036</c:v>
                </c:pt>
                <c:pt idx="17">
                  <c:v>98.399999999999864</c:v>
                </c:pt>
                <c:pt idx="18">
                  <c:v>-0.10000000000002274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E90-48D9-AF05-6A0E9EE0209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Fold_shortening!$H$37:$H$55</c:f>
              <c:numCache>
                <c:formatCode>General</c:formatCode>
                <c:ptCount val="19"/>
                <c:pt idx="0">
                  <c:v>104.40000000000055</c:v>
                </c:pt>
                <c:pt idx="1">
                  <c:v>105.80000000000018</c:v>
                </c:pt>
                <c:pt idx="2">
                  <c:v>147.20000000000073</c:v>
                </c:pt>
                <c:pt idx="3">
                  <c:v>233.39999999999964</c:v>
                </c:pt>
                <c:pt idx="4">
                  <c:v>288.90000000000055</c:v>
                </c:pt>
                <c:pt idx="5">
                  <c:v>325.80000000000018</c:v>
                </c:pt>
                <c:pt idx="6">
                  <c:v>411.80000000000018</c:v>
                </c:pt>
                <c:pt idx="7">
                  <c:v>793</c:v>
                </c:pt>
                <c:pt idx="8">
                  <c:v>1168.3999999999996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1436.3000000000002</c:v>
                </c:pt>
                <c:pt idx="13">
                  <c:v>1044.8000000000002</c:v>
                </c:pt>
                <c:pt idx="14">
                  <c:v>638</c:v>
                </c:pt>
                <c:pt idx="15">
                  <c:v>456.79999999999973</c:v>
                </c:pt>
                <c:pt idx="16">
                  <c:v>228.70000000000027</c:v>
                </c:pt>
                <c:pt idx="17">
                  <c:v>98.399999999999864</c:v>
                </c:pt>
                <c:pt idx="18">
                  <c:v>0.39999999999997726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E90-48D9-AF05-6A0E9EE0209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Fold_shortening!$I$37:$I$55</c:f>
              <c:numCache>
                <c:formatCode>General</c:formatCode>
                <c:ptCount val="19"/>
                <c:pt idx="0">
                  <c:v>128.90000000000055</c:v>
                </c:pt>
                <c:pt idx="1">
                  <c:v>130.30000000000018</c:v>
                </c:pt>
                <c:pt idx="2">
                  <c:v>167</c:v>
                </c:pt>
                <c:pt idx="3">
                  <c:v>239.19999999999982</c:v>
                </c:pt>
                <c:pt idx="4">
                  <c:v>288.90000000000055</c:v>
                </c:pt>
                <c:pt idx="5">
                  <c:v>325.59999999999945</c:v>
                </c:pt>
                <c:pt idx="6">
                  <c:v>411.80000000000018</c:v>
                </c:pt>
                <c:pt idx="7">
                  <c:v>793</c:v>
                </c:pt>
                <c:pt idx="8">
                  <c:v>1168.3999999999996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1436.6999999999998</c:v>
                </c:pt>
                <c:pt idx="13">
                  <c:v>1044.8000000000002</c:v>
                </c:pt>
                <c:pt idx="14">
                  <c:v>640.90000000000055</c:v>
                </c:pt>
                <c:pt idx="15">
                  <c:v>455.79999999999973</c:v>
                </c:pt>
                <c:pt idx="16">
                  <c:v>229.30000000000018</c:v>
                </c:pt>
                <c:pt idx="17">
                  <c:v>99.399999999999864</c:v>
                </c:pt>
                <c:pt idx="18">
                  <c:v>-0.10000000000002274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E90-48D9-AF05-6A0E9EE0209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Fold_shortening!$J$37:$J$55</c:f>
              <c:numCache>
                <c:formatCode>General</c:formatCode>
                <c:ptCount val="19"/>
                <c:pt idx="0">
                  <c:v>246.10000000000036</c:v>
                </c:pt>
                <c:pt idx="1">
                  <c:v>246.5</c:v>
                </c:pt>
                <c:pt idx="2">
                  <c:v>287.80000000000018</c:v>
                </c:pt>
                <c:pt idx="3">
                  <c:v>346.30000000000018</c:v>
                </c:pt>
                <c:pt idx="4">
                  <c:v>289</c:v>
                </c:pt>
                <c:pt idx="5">
                  <c:v>325.5</c:v>
                </c:pt>
                <c:pt idx="6">
                  <c:v>411.80000000000018</c:v>
                </c:pt>
                <c:pt idx="7">
                  <c:v>793</c:v>
                </c:pt>
                <c:pt idx="8">
                  <c:v>1168.3999999999996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1436.3000000000002</c:v>
                </c:pt>
                <c:pt idx="13">
                  <c:v>1044.8000000000002</c:v>
                </c:pt>
                <c:pt idx="14">
                  <c:v>641.40000000000055</c:v>
                </c:pt>
                <c:pt idx="15">
                  <c:v>456.79999999999973</c:v>
                </c:pt>
                <c:pt idx="16">
                  <c:v>227.30000000000018</c:v>
                </c:pt>
                <c:pt idx="17">
                  <c:v>100.29999999999995</c:v>
                </c:pt>
                <c:pt idx="18">
                  <c:v>0.19999999999998863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E90-48D9-AF05-6A0E9EE0209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Fold_shortening!$K$37:$K$55</c:f>
              <c:numCache>
                <c:formatCode>General</c:formatCode>
                <c:ptCount val="19"/>
                <c:pt idx="0">
                  <c:v>261.30000000000018</c:v>
                </c:pt>
                <c:pt idx="1">
                  <c:v>262.59999999999945</c:v>
                </c:pt>
                <c:pt idx="2">
                  <c:v>305.30000000000018</c:v>
                </c:pt>
                <c:pt idx="3">
                  <c:v>403</c:v>
                </c:pt>
                <c:pt idx="4">
                  <c:v>292</c:v>
                </c:pt>
                <c:pt idx="5">
                  <c:v>325.30000000000018</c:v>
                </c:pt>
                <c:pt idx="6">
                  <c:v>411.80000000000018</c:v>
                </c:pt>
                <c:pt idx="7">
                  <c:v>793</c:v>
                </c:pt>
                <c:pt idx="8">
                  <c:v>1168.3999999999996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1436.3999999999996</c:v>
                </c:pt>
                <c:pt idx="13">
                  <c:v>1044.8000000000002</c:v>
                </c:pt>
                <c:pt idx="14">
                  <c:v>635.19999999999982</c:v>
                </c:pt>
                <c:pt idx="15">
                  <c:v>455.79999999999973</c:v>
                </c:pt>
                <c:pt idx="16">
                  <c:v>228.10000000000036</c:v>
                </c:pt>
                <c:pt idx="17">
                  <c:v>98.399999999999864</c:v>
                </c:pt>
                <c:pt idx="18">
                  <c:v>0.19999999999998863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E90-48D9-AF05-6A0E9EE0209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Fold_shortening!$L$37:$L$55</c:f>
              <c:numCache>
                <c:formatCode>General</c:formatCode>
                <c:ptCount val="19"/>
                <c:pt idx="0">
                  <c:v>163.30000000000018</c:v>
                </c:pt>
                <c:pt idx="1">
                  <c:v>197.90000000000055</c:v>
                </c:pt>
                <c:pt idx="2">
                  <c:v>235.70000000000073</c:v>
                </c:pt>
                <c:pt idx="3">
                  <c:v>357.89999999999964</c:v>
                </c:pt>
                <c:pt idx="4">
                  <c:v>289.89999999999964</c:v>
                </c:pt>
                <c:pt idx="5">
                  <c:v>325.10000000000036</c:v>
                </c:pt>
                <c:pt idx="6">
                  <c:v>411.80000000000018</c:v>
                </c:pt>
                <c:pt idx="7">
                  <c:v>772.60000000000036</c:v>
                </c:pt>
                <c:pt idx="8">
                  <c:v>1171.5999999999995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1436.3999999999996</c:v>
                </c:pt>
                <c:pt idx="13">
                  <c:v>1044.8000000000002</c:v>
                </c:pt>
                <c:pt idx="14">
                  <c:v>635.5</c:v>
                </c:pt>
                <c:pt idx="15">
                  <c:v>455.79999999999973</c:v>
                </c:pt>
                <c:pt idx="16">
                  <c:v>228.60000000000036</c:v>
                </c:pt>
                <c:pt idx="17">
                  <c:v>98.399999999999864</c:v>
                </c:pt>
                <c:pt idx="18">
                  <c:v>-0.20000000000004547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E90-48D9-AF05-6A0E9EE0209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Fold_shortening!$M$37:$M$55</c:f>
              <c:numCache>
                <c:formatCode>General</c:formatCode>
                <c:ptCount val="19"/>
                <c:pt idx="0">
                  <c:v>250.19999999999982</c:v>
                </c:pt>
                <c:pt idx="1">
                  <c:v>392.29999999999927</c:v>
                </c:pt>
                <c:pt idx="2">
                  <c:v>462.80000000000018</c:v>
                </c:pt>
                <c:pt idx="3">
                  <c:v>735.80000000000018</c:v>
                </c:pt>
                <c:pt idx="4">
                  <c:v>652.30000000000018</c:v>
                </c:pt>
                <c:pt idx="5">
                  <c:v>636.09999999999945</c:v>
                </c:pt>
                <c:pt idx="6">
                  <c:v>542.60000000000036</c:v>
                </c:pt>
                <c:pt idx="7">
                  <c:v>764.79999999999927</c:v>
                </c:pt>
                <c:pt idx="8">
                  <c:v>1168.3999999999996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1811.8999999999996</c:v>
                </c:pt>
                <c:pt idx="12">
                  <c:v>1436.0999999999995</c:v>
                </c:pt>
                <c:pt idx="13">
                  <c:v>1038.5</c:v>
                </c:pt>
                <c:pt idx="14">
                  <c:v>636.90000000000055</c:v>
                </c:pt>
                <c:pt idx="15">
                  <c:v>457.69999999999982</c:v>
                </c:pt>
                <c:pt idx="16">
                  <c:v>227</c:v>
                </c:pt>
                <c:pt idx="17">
                  <c:v>98.899999999999864</c:v>
                </c:pt>
                <c:pt idx="18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E90-48D9-AF05-6A0E9EE0209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Fold_shortening!$N$37:$N$55</c:f>
              <c:numCache>
                <c:formatCode>General</c:formatCode>
                <c:ptCount val="19"/>
                <c:pt idx="0">
                  <c:v>238.60000000000036</c:v>
                </c:pt>
                <c:pt idx="1">
                  <c:v>340.29999999999927</c:v>
                </c:pt>
                <c:pt idx="2">
                  <c:v>369.79999999999927</c:v>
                </c:pt>
                <c:pt idx="3">
                  <c:v>804</c:v>
                </c:pt>
                <c:pt idx="4">
                  <c:v>728</c:v>
                </c:pt>
                <c:pt idx="5">
                  <c:v>718.79999999999927</c:v>
                </c:pt>
                <c:pt idx="6">
                  <c:v>662.79999999999927</c:v>
                </c:pt>
                <c:pt idx="7">
                  <c:v>1034.7999999999993</c:v>
                </c:pt>
                <c:pt idx="8">
                  <c:v>1168.3999999999996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1436.0999999999995</c:v>
                </c:pt>
                <c:pt idx="13">
                  <c:v>1038.5</c:v>
                </c:pt>
                <c:pt idx="14">
                  <c:v>640.90000000000055</c:v>
                </c:pt>
                <c:pt idx="15">
                  <c:v>456.79999999999973</c:v>
                </c:pt>
                <c:pt idx="16">
                  <c:v>226.40000000000009</c:v>
                </c:pt>
                <c:pt idx="17">
                  <c:v>98.899999999999864</c:v>
                </c:pt>
                <c:pt idx="18">
                  <c:v>-0.20000000000004547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E90-48D9-AF05-6A0E9EE0209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Fold_shortening!$O$37:$O$55</c:f>
              <c:numCache>
                <c:formatCode>General</c:formatCode>
                <c:ptCount val="19"/>
                <c:pt idx="0">
                  <c:v>349.19999999999982</c:v>
                </c:pt>
                <c:pt idx="1">
                  <c:v>525.69999999999982</c:v>
                </c:pt>
                <c:pt idx="2">
                  <c:v>570.39999999999964</c:v>
                </c:pt>
                <c:pt idx="3">
                  <c:v>1114.3000000000002</c:v>
                </c:pt>
                <c:pt idx="4">
                  <c:v>945.5</c:v>
                </c:pt>
                <c:pt idx="5">
                  <c:v>851.40000000000055</c:v>
                </c:pt>
                <c:pt idx="6">
                  <c:v>755.5</c:v>
                </c:pt>
                <c:pt idx="7">
                  <c:v>1137.8999999999996</c:v>
                </c:pt>
                <c:pt idx="8">
                  <c:v>1168.3999999999996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1436.5</c:v>
                </c:pt>
                <c:pt idx="13">
                  <c:v>1038.5</c:v>
                </c:pt>
                <c:pt idx="14">
                  <c:v>639.30000000000018</c:v>
                </c:pt>
                <c:pt idx="15">
                  <c:v>454.59999999999991</c:v>
                </c:pt>
                <c:pt idx="16">
                  <c:v>227.30000000000018</c:v>
                </c:pt>
                <c:pt idx="17">
                  <c:v>98.399999999999864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E90-48D9-AF05-6A0E9EE0209E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Fold_shortening!$P$37:$P$55</c:f>
              <c:numCache>
                <c:formatCode>General</c:formatCode>
                <c:ptCount val="19"/>
                <c:pt idx="0">
                  <c:v>258.10000000000036</c:v>
                </c:pt>
                <c:pt idx="1">
                  <c:v>241.89999999999964</c:v>
                </c:pt>
                <c:pt idx="2">
                  <c:v>331.69999999999982</c:v>
                </c:pt>
                <c:pt idx="3">
                  <c:v>767.80000000000018</c:v>
                </c:pt>
                <c:pt idx="4">
                  <c:v>768.10000000000036</c:v>
                </c:pt>
                <c:pt idx="5">
                  <c:v>826.60000000000036</c:v>
                </c:pt>
                <c:pt idx="6">
                  <c:v>874.19999999999982</c:v>
                </c:pt>
                <c:pt idx="7">
                  <c:v>1212</c:v>
                </c:pt>
                <c:pt idx="8">
                  <c:v>1166.8000000000002</c:v>
                </c:pt>
                <c:pt idx="9">
                  <c:v>1493.5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1436.1999999999998</c:v>
                </c:pt>
                <c:pt idx="13">
                  <c:v>1038.5</c:v>
                </c:pt>
                <c:pt idx="14">
                  <c:v>633.90000000000055</c:v>
                </c:pt>
                <c:pt idx="15">
                  <c:v>455.59999999999991</c:v>
                </c:pt>
                <c:pt idx="16">
                  <c:v>228.70000000000027</c:v>
                </c:pt>
                <c:pt idx="17">
                  <c:v>98.899999999999864</c:v>
                </c:pt>
                <c:pt idx="18">
                  <c:v>-0.60000000000002274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E90-48D9-AF05-6A0E9EE0209E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Fold_shortening!$Q$37:$Q$55</c:f>
              <c:numCache>
                <c:formatCode>General</c:formatCode>
                <c:ptCount val="19"/>
                <c:pt idx="0">
                  <c:v>226.5</c:v>
                </c:pt>
                <c:pt idx="1">
                  <c:v>230.29999999999927</c:v>
                </c:pt>
                <c:pt idx="2">
                  <c:v>277.30000000000018</c:v>
                </c:pt>
                <c:pt idx="3">
                  <c:v>895.89999999999964</c:v>
                </c:pt>
                <c:pt idx="4">
                  <c:v>895.30000000000018</c:v>
                </c:pt>
                <c:pt idx="5">
                  <c:v>775.5</c:v>
                </c:pt>
                <c:pt idx="6">
                  <c:v>860.80000000000018</c:v>
                </c:pt>
                <c:pt idx="7">
                  <c:v>1236.5999999999995</c:v>
                </c:pt>
                <c:pt idx="8">
                  <c:v>1166</c:v>
                </c:pt>
                <c:pt idx="9">
                  <c:v>1493.5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1436.3000000000002</c:v>
                </c:pt>
                <c:pt idx="13">
                  <c:v>1038.5</c:v>
                </c:pt>
                <c:pt idx="14">
                  <c:v>636.60000000000036</c:v>
                </c:pt>
                <c:pt idx="15">
                  <c:v>454.29999999999973</c:v>
                </c:pt>
                <c:pt idx="16">
                  <c:v>228.10000000000036</c:v>
                </c:pt>
                <c:pt idx="17">
                  <c:v>97.799999999999955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E90-48D9-AF05-6A0E9EE0209E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Fold_shortening!$R$37:$R$55</c:f>
              <c:numCache>
                <c:formatCode>General</c:formatCode>
                <c:ptCount val="19"/>
                <c:pt idx="0">
                  <c:v>275.59999999999945</c:v>
                </c:pt>
                <c:pt idx="1">
                  <c:v>318</c:v>
                </c:pt>
                <c:pt idx="2">
                  <c:v>365.5</c:v>
                </c:pt>
                <c:pt idx="3">
                  <c:v>378.40000000000055</c:v>
                </c:pt>
                <c:pt idx="4">
                  <c:v>928.80000000000018</c:v>
                </c:pt>
                <c:pt idx="5">
                  <c:v>747.40000000000055</c:v>
                </c:pt>
                <c:pt idx="6">
                  <c:v>804.60000000000036</c:v>
                </c:pt>
                <c:pt idx="7">
                  <c:v>1171.8000000000002</c:v>
                </c:pt>
                <c:pt idx="8">
                  <c:v>1141.6999999999998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1436.5</c:v>
                </c:pt>
                <c:pt idx="13">
                  <c:v>1038.5</c:v>
                </c:pt>
                <c:pt idx="14">
                  <c:v>638.10000000000036</c:v>
                </c:pt>
                <c:pt idx="15">
                  <c:v>451</c:v>
                </c:pt>
                <c:pt idx="16">
                  <c:v>229.30000000000018</c:v>
                </c:pt>
                <c:pt idx="17">
                  <c:v>99.699999999999818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E90-48D9-AF05-6A0E9EE0209E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Fold_shortening!$S$37:$S$55</c:f>
              <c:numCache>
                <c:formatCode>General</c:formatCode>
                <c:ptCount val="19"/>
                <c:pt idx="0">
                  <c:v>299.90000000000055</c:v>
                </c:pt>
                <c:pt idx="1">
                  <c:v>304</c:v>
                </c:pt>
                <c:pt idx="2">
                  <c:v>349.60000000000036</c:v>
                </c:pt>
                <c:pt idx="3">
                  <c:v>394.39999999999964</c:v>
                </c:pt>
                <c:pt idx="4">
                  <c:v>972.40000000000055</c:v>
                </c:pt>
                <c:pt idx="5">
                  <c:v>782.40000000000055</c:v>
                </c:pt>
                <c:pt idx="6">
                  <c:v>867.19999999999982</c:v>
                </c:pt>
                <c:pt idx="7">
                  <c:v>1246.1000000000004</c:v>
                </c:pt>
                <c:pt idx="8">
                  <c:v>1608.6000000000004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1437.3999999999996</c:v>
                </c:pt>
                <c:pt idx="13">
                  <c:v>1038.5</c:v>
                </c:pt>
                <c:pt idx="14">
                  <c:v>635.90000000000055</c:v>
                </c:pt>
                <c:pt idx="15">
                  <c:v>456.19999999999982</c:v>
                </c:pt>
                <c:pt idx="16">
                  <c:v>228.20000000000027</c:v>
                </c:pt>
                <c:pt idx="17">
                  <c:v>95.899999999999864</c:v>
                </c:pt>
                <c:pt idx="18">
                  <c:v>0.29999999999995453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E90-48D9-AF05-6A0E9EE0209E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Fold_shortening!$T$37:$T$55</c:f>
              <c:numCache>
                <c:formatCode>General</c:formatCode>
                <c:ptCount val="19"/>
                <c:pt idx="0">
                  <c:v>297.89999999999964</c:v>
                </c:pt>
                <c:pt idx="1">
                  <c:v>315.80000000000018</c:v>
                </c:pt>
                <c:pt idx="2">
                  <c:v>350.19999999999982</c:v>
                </c:pt>
                <c:pt idx="3">
                  <c:v>397.10000000000036</c:v>
                </c:pt>
                <c:pt idx="4">
                  <c:v>1051.4000000000005</c:v>
                </c:pt>
                <c:pt idx="5">
                  <c:v>859.40000000000055</c:v>
                </c:pt>
                <c:pt idx="6">
                  <c:v>943.5</c:v>
                </c:pt>
                <c:pt idx="7">
                  <c:v>1323.5999999999995</c:v>
                </c:pt>
                <c:pt idx="8">
                  <c:v>1791.9000000000005</c:v>
                </c:pt>
                <c:pt idx="9">
                  <c:v>1492.7000000000007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1436.1999999999998</c:v>
                </c:pt>
                <c:pt idx="13">
                  <c:v>1038.5</c:v>
                </c:pt>
                <c:pt idx="14">
                  <c:v>636.60000000000036</c:v>
                </c:pt>
                <c:pt idx="15">
                  <c:v>453</c:v>
                </c:pt>
                <c:pt idx="16">
                  <c:v>228.40000000000009</c:v>
                </c:pt>
                <c:pt idx="17">
                  <c:v>99.799999999999955</c:v>
                </c:pt>
                <c:pt idx="18">
                  <c:v>9.9999999999965894E-2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E90-48D9-AF05-6A0E9EE0209E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Fold_shortening!$U$37:$U$55</c:f>
              <c:numCache>
                <c:formatCode>General</c:formatCode>
                <c:ptCount val="19"/>
                <c:pt idx="0">
                  <c:v>398.70000000000073</c:v>
                </c:pt>
                <c:pt idx="1">
                  <c:v>402.60000000000036</c:v>
                </c:pt>
                <c:pt idx="2">
                  <c:v>451.20000000000073</c:v>
                </c:pt>
                <c:pt idx="3">
                  <c:v>459.5</c:v>
                </c:pt>
                <c:pt idx="4">
                  <c:v>476.69999999999982</c:v>
                </c:pt>
                <c:pt idx="5">
                  <c:v>1176.5999999999995</c:v>
                </c:pt>
                <c:pt idx="6">
                  <c:v>1261.6999999999998</c:v>
                </c:pt>
                <c:pt idx="7">
                  <c:v>1636.3999999999996</c:v>
                </c:pt>
                <c:pt idx="8">
                  <c:v>2145.8000000000002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1436.3999999999996</c:v>
                </c:pt>
                <c:pt idx="13">
                  <c:v>1038.5</c:v>
                </c:pt>
                <c:pt idx="14">
                  <c:v>636.19999999999982</c:v>
                </c:pt>
                <c:pt idx="15">
                  <c:v>457.59999999999991</c:v>
                </c:pt>
                <c:pt idx="16">
                  <c:v>228.5</c:v>
                </c:pt>
                <c:pt idx="17">
                  <c:v>97</c:v>
                </c:pt>
                <c:pt idx="18">
                  <c:v>0.19999999999998863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E90-48D9-AF05-6A0E9EE0209E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Fold_shortening!$V$37:$V$55</c:f>
              <c:numCache>
                <c:formatCode>General</c:formatCode>
                <c:ptCount val="19"/>
                <c:pt idx="0">
                  <c:v>454.30000000000018</c:v>
                </c:pt>
                <c:pt idx="1">
                  <c:v>461.59999999999945</c:v>
                </c:pt>
                <c:pt idx="2">
                  <c:v>509.70000000000073</c:v>
                </c:pt>
                <c:pt idx="3">
                  <c:v>517.19999999999982</c:v>
                </c:pt>
                <c:pt idx="4">
                  <c:v>573</c:v>
                </c:pt>
                <c:pt idx="5">
                  <c:v>1044</c:v>
                </c:pt>
                <c:pt idx="6">
                  <c:v>1136.3000000000002</c:v>
                </c:pt>
                <c:pt idx="7">
                  <c:v>1528.6999999999998</c:v>
                </c:pt>
                <c:pt idx="8">
                  <c:v>2039.6000000000004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1436.3999999999996</c:v>
                </c:pt>
                <c:pt idx="13">
                  <c:v>1038.5</c:v>
                </c:pt>
                <c:pt idx="14">
                  <c:v>633.60000000000036</c:v>
                </c:pt>
                <c:pt idx="15">
                  <c:v>453.19999999999982</c:v>
                </c:pt>
                <c:pt idx="16">
                  <c:v>229.80000000000018</c:v>
                </c:pt>
                <c:pt idx="17">
                  <c:v>97</c:v>
                </c:pt>
                <c:pt idx="18">
                  <c:v>-0.70000000000004547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E90-48D9-AF05-6A0E9EE0209E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Fold_shortening!$W$37:$W$55</c:f>
              <c:numCache>
                <c:formatCode>General</c:formatCode>
                <c:ptCount val="19"/>
                <c:pt idx="0">
                  <c:v>480.10000000000036</c:v>
                </c:pt>
                <c:pt idx="1">
                  <c:v>496.59999999999945</c:v>
                </c:pt>
                <c:pt idx="2">
                  <c:v>547.30000000000018</c:v>
                </c:pt>
                <c:pt idx="3">
                  <c:v>552.19999999999982</c:v>
                </c:pt>
                <c:pt idx="4">
                  <c:v>575.10000000000036</c:v>
                </c:pt>
                <c:pt idx="5">
                  <c:v>925.80000000000018</c:v>
                </c:pt>
                <c:pt idx="6">
                  <c:v>1327.8000000000002</c:v>
                </c:pt>
                <c:pt idx="7">
                  <c:v>1717.5</c:v>
                </c:pt>
                <c:pt idx="8">
                  <c:v>2216.6000000000004</c:v>
                </c:pt>
                <c:pt idx="9">
                  <c:v>2496.8999999999996</c:v>
                </c:pt>
                <c:pt idx="10">
                  <c:v>1968.0999999999995</c:v>
                </c:pt>
                <c:pt idx="11">
                  <c:v>1811.8999999999996</c:v>
                </c:pt>
                <c:pt idx="12">
                  <c:v>1436.5999999999995</c:v>
                </c:pt>
                <c:pt idx="13">
                  <c:v>1028.3000000000002</c:v>
                </c:pt>
                <c:pt idx="14">
                  <c:v>637.19999999999982</c:v>
                </c:pt>
                <c:pt idx="15">
                  <c:v>455.90000000000009</c:v>
                </c:pt>
                <c:pt idx="16">
                  <c:v>229.80000000000018</c:v>
                </c:pt>
                <c:pt idx="17">
                  <c:v>98.799999999999955</c:v>
                </c:pt>
                <c:pt idx="18">
                  <c:v>0.79999999999995453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E90-48D9-AF05-6A0E9EE0209E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Fold_shortening!$X$37:$X$55</c:f>
              <c:numCache>
                <c:formatCode>General</c:formatCode>
                <c:ptCount val="19"/>
                <c:pt idx="0">
                  <c:v>465</c:v>
                </c:pt>
                <c:pt idx="1">
                  <c:v>491.80000000000018</c:v>
                </c:pt>
                <c:pt idx="2">
                  <c:v>546.89999999999964</c:v>
                </c:pt>
                <c:pt idx="3">
                  <c:v>549.80000000000018</c:v>
                </c:pt>
                <c:pt idx="4">
                  <c:v>489.39999999999964</c:v>
                </c:pt>
                <c:pt idx="5">
                  <c:v>228</c:v>
                </c:pt>
                <c:pt idx="6">
                  <c:v>1226.1000000000004</c:v>
                </c:pt>
                <c:pt idx="7">
                  <c:v>1589.8999999999996</c:v>
                </c:pt>
                <c:pt idx="8">
                  <c:v>1935.5</c:v>
                </c:pt>
                <c:pt idx="9">
                  <c:v>2472.9000000000005</c:v>
                </c:pt>
                <c:pt idx="10">
                  <c:v>2474.5</c:v>
                </c:pt>
                <c:pt idx="11">
                  <c:v>1821.1000000000004</c:v>
                </c:pt>
                <c:pt idx="12">
                  <c:v>1444.5999999999995</c:v>
                </c:pt>
                <c:pt idx="13">
                  <c:v>1027.8000000000002</c:v>
                </c:pt>
                <c:pt idx="14">
                  <c:v>636.59999999999945</c:v>
                </c:pt>
                <c:pt idx="15">
                  <c:v>455.5</c:v>
                </c:pt>
                <c:pt idx="16">
                  <c:v>227.60000000000036</c:v>
                </c:pt>
                <c:pt idx="17">
                  <c:v>96.900000000000091</c:v>
                </c:pt>
                <c:pt idx="1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E90-48D9-AF05-6A0E9EE0209E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Fold_shortening!$Y$37:$Y$55</c:f>
              <c:numCache>
                <c:formatCode>General</c:formatCode>
                <c:ptCount val="19"/>
                <c:pt idx="0">
                  <c:v>467.30000000000018</c:v>
                </c:pt>
                <c:pt idx="1">
                  <c:v>491.79999999999927</c:v>
                </c:pt>
                <c:pt idx="2">
                  <c:v>549.89999999999964</c:v>
                </c:pt>
                <c:pt idx="3">
                  <c:v>549.69999999999982</c:v>
                </c:pt>
                <c:pt idx="4">
                  <c:v>427.89999999999964</c:v>
                </c:pt>
                <c:pt idx="5">
                  <c:v>214.19999999999982</c:v>
                </c:pt>
                <c:pt idx="6">
                  <c:v>783.89999999999964</c:v>
                </c:pt>
                <c:pt idx="7">
                  <c:v>1155.5</c:v>
                </c:pt>
                <c:pt idx="8">
                  <c:v>1657.1999999999998</c:v>
                </c:pt>
                <c:pt idx="9">
                  <c:v>2053.1000000000004</c:v>
                </c:pt>
                <c:pt idx="10">
                  <c:v>2187.1999999999998</c:v>
                </c:pt>
                <c:pt idx="11">
                  <c:v>1802.1999999999998</c:v>
                </c:pt>
                <c:pt idx="12">
                  <c:v>1439.4000000000005</c:v>
                </c:pt>
                <c:pt idx="13">
                  <c:v>1048.0999999999995</c:v>
                </c:pt>
                <c:pt idx="14">
                  <c:v>668.79999999999927</c:v>
                </c:pt>
                <c:pt idx="15">
                  <c:v>460.30000000000018</c:v>
                </c:pt>
                <c:pt idx="16">
                  <c:v>228.70000000000027</c:v>
                </c:pt>
                <c:pt idx="17">
                  <c:v>95.899999999999864</c:v>
                </c:pt>
                <c:pt idx="18">
                  <c:v>-0.19999999999998863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8E90-48D9-AF05-6A0E9EE0209E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Fold_shortening!$Z$37:$Z$55</c:f>
              <c:numCache>
                <c:formatCode>General</c:formatCode>
                <c:ptCount val="19"/>
                <c:pt idx="0">
                  <c:v>468</c:v>
                </c:pt>
                <c:pt idx="1">
                  <c:v>491.59999999999945</c:v>
                </c:pt>
                <c:pt idx="2">
                  <c:v>547.30000000000018</c:v>
                </c:pt>
                <c:pt idx="3">
                  <c:v>550.30000000000018</c:v>
                </c:pt>
                <c:pt idx="4">
                  <c:v>399.19999999999982</c:v>
                </c:pt>
                <c:pt idx="5">
                  <c:v>197</c:v>
                </c:pt>
                <c:pt idx="6">
                  <c:v>765.40000000000055</c:v>
                </c:pt>
                <c:pt idx="7">
                  <c:v>1134.5</c:v>
                </c:pt>
                <c:pt idx="8">
                  <c:v>1645.9000000000005</c:v>
                </c:pt>
                <c:pt idx="9">
                  <c:v>1769.3999999999996</c:v>
                </c:pt>
                <c:pt idx="10">
                  <c:v>1899.3999999999996</c:v>
                </c:pt>
                <c:pt idx="11">
                  <c:v>1730.1999999999998</c:v>
                </c:pt>
                <c:pt idx="12">
                  <c:v>1377.2000000000007</c:v>
                </c:pt>
                <c:pt idx="13">
                  <c:v>972.5</c:v>
                </c:pt>
                <c:pt idx="14">
                  <c:v>674.69999999999982</c:v>
                </c:pt>
                <c:pt idx="15">
                  <c:v>448.79999999999973</c:v>
                </c:pt>
                <c:pt idx="16">
                  <c:v>230.70000000000027</c:v>
                </c:pt>
                <c:pt idx="17">
                  <c:v>95.399999999999864</c:v>
                </c:pt>
                <c:pt idx="18">
                  <c:v>-0.29999999999995453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E90-48D9-AF05-6A0E9EE0209E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Fold_shortening!$AA$37:$AA$55</c:f>
              <c:numCache>
                <c:formatCode>General</c:formatCode>
                <c:ptCount val="19"/>
                <c:pt idx="0">
                  <c:v>463</c:v>
                </c:pt>
                <c:pt idx="1">
                  <c:v>486.10000000000036</c:v>
                </c:pt>
                <c:pt idx="2">
                  <c:v>543.80000000000018</c:v>
                </c:pt>
                <c:pt idx="3">
                  <c:v>554.09999999999945</c:v>
                </c:pt>
                <c:pt idx="4">
                  <c:v>394.60000000000036</c:v>
                </c:pt>
                <c:pt idx="5">
                  <c:v>197.19999999999982</c:v>
                </c:pt>
                <c:pt idx="6">
                  <c:v>674.30000000000018</c:v>
                </c:pt>
                <c:pt idx="7">
                  <c:v>1016.6999999999998</c:v>
                </c:pt>
                <c:pt idx="8">
                  <c:v>1530.1000000000004</c:v>
                </c:pt>
                <c:pt idx="9">
                  <c:v>1793.2000000000007</c:v>
                </c:pt>
                <c:pt idx="10">
                  <c:v>1897</c:v>
                </c:pt>
                <c:pt idx="11">
                  <c:v>1524.7999999999993</c:v>
                </c:pt>
                <c:pt idx="12">
                  <c:v>1208.7000000000007</c:v>
                </c:pt>
                <c:pt idx="13">
                  <c:v>797.20000000000073</c:v>
                </c:pt>
                <c:pt idx="14">
                  <c:v>560.5</c:v>
                </c:pt>
                <c:pt idx="15">
                  <c:v>445.69999999999982</c:v>
                </c:pt>
                <c:pt idx="16">
                  <c:v>234.90000000000009</c:v>
                </c:pt>
                <c:pt idx="17">
                  <c:v>93.800000000000182</c:v>
                </c:pt>
                <c:pt idx="18">
                  <c:v>0.10000000000002274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E90-48D9-AF05-6A0E9EE0209E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Fold_shortening!$AB$37:$AB$55</c:f>
              <c:numCache>
                <c:formatCode>General</c:formatCode>
                <c:ptCount val="19"/>
                <c:pt idx="0">
                  <c:v>365.30000000000018</c:v>
                </c:pt>
                <c:pt idx="1">
                  <c:v>402.5</c:v>
                </c:pt>
                <c:pt idx="2">
                  <c:v>457.5</c:v>
                </c:pt>
                <c:pt idx="3">
                  <c:v>460.40000000000055</c:v>
                </c:pt>
                <c:pt idx="4">
                  <c:v>300.39999999999964</c:v>
                </c:pt>
                <c:pt idx="5">
                  <c:v>192.80000000000018</c:v>
                </c:pt>
                <c:pt idx="6">
                  <c:v>570.60000000000036</c:v>
                </c:pt>
                <c:pt idx="7">
                  <c:v>730.69999999999982</c:v>
                </c:pt>
                <c:pt idx="8">
                  <c:v>1337.2000000000007</c:v>
                </c:pt>
                <c:pt idx="9">
                  <c:v>1434.8000000000002</c:v>
                </c:pt>
                <c:pt idx="10">
                  <c:v>1529.8999999999996</c:v>
                </c:pt>
                <c:pt idx="11">
                  <c:v>1249.0999999999995</c:v>
                </c:pt>
                <c:pt idx="12">
                  <c:v>1100.5</c:v>
                </c:pt>
                <c:pt idx="13">
                  <c:v>590.79999999999927</c:v>
                </c:pt>
                <c:pt idx="14">
                  <c:v>516.30000000000018</c:v>
                </c:pt>
                <c:pt idx="15">
                  <c:v>432.40000000000009</c:v>
                </c:pt>
                <c:pt idx="16">
                  <c:v>226.20000000000027</c:v>
                </c:pt>
                <c:pt idx="17">
                  <c:v>108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8E90-48D9-AF05-6A0E9EE0209E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Fold_shortening!$AC$37:$AC$55</c:f>
              <c:numCache>
                <c:formatCode>General</c:formatCode>
                <c:ptCount val="19"/>
                <c:pt idx="0">
                  <c:v>231</c:v>
                </c:pt>
                <c:pt idx="1">
                  <c:v>314.5</c:v>
                </c:pt>
                <c:pt idx="2">
                  <c:v>369.70000000000073</c:v>
                </c:pt>
                <c:pt idx="3">
                  <c:v>372.89999999999964</c:v>
                </c:pt>
                <c:pt idx="4">
                  <c:v>221.80000000000018</c:v>
                </c:pt>
                <c:pt idx="5">
                  <c:v>182.09999999999945</c:v>
                </c:pt>
                <c:pt idx="6">
                  <c:v>420.80000000000018</c:v>
                </c:pt>
                <c:pt idx="7">
                  <c:v>489.90000000000055</c:v>
                </c:pt>
                <c:pt idx="8">
                  <c:v>1038.3999999999996</c:v>
                </c:pt>
                <c:pt idx="9">
                  <c:v>1085.1000000000004</c:v>
                </c:pt>
                <c:pt idx="10">
                  <c:v>1180.0999999999995</c:v>
                </c:pt>
                <c:pt idx="11">
                  <c:v>950.30000000000018</c:v>
                </c:pt>
                <c:pt idx="12">
                  <c:v>905.5</c:v>
                </c:pt>
                <c:pt idx="13">
                  <c:v>441.80000000000018</c:v>
                </c:pt>
                <c:pt idx="14">
                  <c:v>426.89999999999964</c:v>
                </c:pt>
                <c:pt idx="15">
                  <c:v>368.59999999999991</c:v>
                </c:pt>
                <c:pt idx="16">
                  <c:v>233.19999999999982</c:v>
                </c:pt>
                <c:pt idx="17">
                  <c:v>123.70000000000005</c:v>
                </c:pt>
                <c:pt idx="18">
                  <c:v>1.8999999999999773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8E90-48D9-AF05-6A0E9EE0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51696"/>
        <c:axId val="688851040"/>
      </c:scatterChart>
      <c:valAx>
        <c:axId val="68885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Box Number</a:t>
                </a:r>
              </a:p>
            </c:rich>
          </c:tx>
          <c:layout>
            <c:manualLayout>
              <c:xMode val="edge"/>
              <c:yMode val="edge"/>
              <c:x val="0.484030095112709"/>
              <c:y val="0.94569304277399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8851040"/>
        <c:crosses val="autoZero"/>
        <c:crossBetween val="midCat"/>
      </c:valAx>
      <c:valAx>
        <c:axId val="688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Shortening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885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Fault Heave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Fold_shortening!$D$72:$D$83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C-461D-8C1B-AA444295D09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Fold_shortening!$E$72:$E$83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C-461D-8C1B-AA444295D09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Fold_shortening!$F$72:$F$83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0C-461D-8C1B-AA444295D09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Fold_shortening!$G$72:$G$83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0C-461D-8C1B-AA444295D09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Fold_shortening!$H$72:$H$83</c:f>
              <c:numCache>
                <c:formatCode>General</c:formatCode>
                <c:ptCount val="12"/>
                <c:pt idx="0">
                  <c:v>28.2</c:v>
                </c:pt>
                <c:pt idx="1">
                  <c:v>28.2</c:v>
                </c:pt>
                <c:pt idx="2">
                  <c:v>28.2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0C-461D-8C1B-AA444295D09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Fold_shortening!$I$72:$I$83</c:f>
              <c:numCache>
                <c:formatCode>General</c:formatCode>
                <c:ptCount val="12"/>
                <c:pt idx="0">
                  <c:v>66.599999999999994</c:v>
                </c:pt>
                <c:pt idx="1">
                  <c:v>66.599999999999994</c:v>
                </c:pt>
                <c:pt idx="2">
                  <c:v>66.599999999999994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0C-461D-8C1B-AA444295D09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Fold_shortening!$J$72:$J$83</c:f>
              <c:numCache>
                <c:formatCode>General</c:formatCode>
                <c:ptCount val="12"/>
                <c:pt idx="0">
                  <c:v>125.9</c:v>
                </c:pt>
                <c:pt idx="1">
                  <c:v>125.9</c:v>
                </c:pt>
                <c:pt idx="2">
                  <c:v>125.9</c:v>
                </c:pt>
                <c:pt idx="3">
                  <c:v>70.400000000000006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0C-461D-8C1B-AA444295D09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Fold_shortening!$K$72:$K$83</c:f>
              <c:numCache>
                <c:formatCode>General</c:formatCode>
                <c:ptCount val="12"/>
                <c:pt idx="0">
                  <c:v>73.800000000000011</c:v>
                </c:pt>
                <c:pt idx="1">
                  <c:v>73.800000000000011</c:v>
                </c:pt>
                <c:pt idx="2">
                  <c:v>73.800000000000011</c:v>
                </c:pt>
                <c:pt idx="3">
                  <c:v>31.6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0C-461D-8C1B-AA444295D09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Fold_shortening!$L$72:$L$83</c:f>
              <c:numCache>
                <c:formatCode>General</c:formatCode>
                <c:ptCount val="12"/>
                <c:pt idx="0">
                  <c:v>94.8</c:v>
                </c:pt>
                <c:pt idx="1">
                  <c:v>265.39999999999998</c:v>
                </c:pt>
                <c:pt idx="2">
                  <c:v>265.39999999999998</c:v>
                </c:pt>
                <c:pt idx="3">
                  <c:v>359.2</c:v>
                </c:pt>
                <c:pt idx="4">
                  <c:v>319.60000000000002</c:v>
                </c:pt>
                <c:pt idx="5">
                  <c:v>264.39999999999998</c:v>
                </c:pt>
                <c:pt idx="6">
                  <c:v>93.8</c:v>
                </c:pt>
                <c:pt idx="7">
                  <c:v>93.8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0C-461D-8C1B-AA444295D09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Fold_shortening!$M$72:$M$83</c:f>
              <c:numCache>
                <c:formatCode>General</c:formatCode>
                <c:ptCount val="12"/>
                <c:pt idx="0">
                  <c:v>72.3</c:v>
                </c:pt>
                <c:pt idx="1">
                  <c:v>166.5</c:v>
                </c:pt>
                <c:pt idx="2">
                  <c:v>166.5</c:v>
                </c:pt>
                <c:pt idx="3">
                  <c:v>421.2</c:v>
                </c:pt>
                <c:pt idx="4">
                  <c:v>402.9</c:v>
                </c:pt>
                <c:pt idx="5">
                  <c:v>348.9</c:v>
                </c:pt>
                <c:pt idx="6">
                  <c:v>254.7</c:v>
                </c:pt>
                <c:pt idx="7">
                  <c:v>254.7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0C-461D-8C1B-AA444295D09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Fold_shortening!$N$72:$N$83</c:f>
              <c:numCache>
                <c:formatCode>General</c:formatCode>
                <c:ptCount val="12"/>
                <c:pt idx="0">
                  <c:v>189.10000000000002</c:v>
                </c:pt>
                <c:pt idx="1">
                  <c:v>355</c:v>
                </c:pt>
                <c:pt idx="2">
                  <c:v>355</c:v>
                </c:pt>
                <c:pt idx="3">
                  <c:v>687.3</c:v>
                </c:pt>
                <c:pt idx="4">
                  <c:v>583</c:v>
                </c:pt>
                <c:pt idx="5">
                  <c:v>518.5</c:v>
                </c:pt>
                <c:pt idx="6">
                  <c:v>332.3</c:v>
                </c:pt>
                <c:pt idx="7">
                  <c:v>332.3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50C-461D-8C1B-AA444295D09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Fold_shortening!$O$72:$O$83</c:f>
              <c:numCache>
                <c:formatCode>General</c:formatCode>
                <c:ptCount val="12"/>
                <c:pt idx="0">
                  <c:v>54.1</c:v>
                </c:pt>
                <c:pt idx="1">
                  <c:v>54.1</c:v>
                </c:pt>
                <c:pt idx="2">
                  <c:v>54.1</c:v>
                </c:pt>
                <c:pt idx="3">
                  <c:v>507</c:v>
                </c:pt>
                <c:pt idx="4">
                  <c:v>507</c:v>
                </c:pt>
                <c:pt idx="5">
                  <c:v>492.70000000000005</c:v>
                </c:pt>
                <c:pt idx="6">
                  <c:v>462.4</c:v>
                </c:pt>
                <c:pt idx="7">
                  <c:v>462.4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50C-461D-8C1B-AA444295D09F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Fold_shortening!$P$72:$P$83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559.70000000000005</c:v>
                </c:pt>
                <c:pt idx="4">
                  <c:v>559.70000000000005</c:v>
                </c:pt>
                <c:pt idx="5">
                  <c:v>559.70000000000005</c:v>
                </c:pt>
                <c:pt idx="6">
                  <c:v>559.70000000000005</c:v>
                </c:pt>
                <c:pt idx="7">
                  <c:v>559.70000000000005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50C-461D-8C1B-AA444295D09F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Fold_shortening!$Q$72:$Q$83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178.3</c:v>
                </c:pt>
                <c:pt idx="4">
                  <c:v>509.1</c:v>
                </c:pt>
                <c:pt idx="5">
                  <c:v>509.1</c:v>
                </c:pt>
                <c:pt idx="6">
                  <c:v>509.1</c:v>
                </c:pt>
                <c:pt idx="7">
                  <c:v>509.1</c:v>
                </c:pt>
                <c:pt idx="8">
                  <c:v>328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50C-461D-8C1B-AA444295D09F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Fold_shortening!$R$72:$R$83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108.5</c:v>
                </c:pt>
                <c:pt idx="4">
                  <c:v>541</c:v>
                </c:pt>
                <c:pt idx="5">
                  <c:v>541</c:v>
                </c:pt>
                <c:pt idx="6">
                  <c:v>554.20000000000005</c:v>
                </c:pt>
                <c:pt idx="7">
                  <c:v>554.20000000000005</c:v>
                </c:pt>
                <c:pt idx="8">
                  <c:v>435.6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50C-461D-8C1B-AA444295D09F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Fold_shortening!$S$72:$S$83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607.29999999999995</c:v>
                </c:pt>
                <c:pt idx="5">
                  <c:v>607.29999999999995</c:v>
                </c:pt>
                <c:pt idx="6">
                  <c:v>604.9</c:v>
                </c:pt>
                <c:pt idx="7">
                  <c:v>604.9</c:v>
                </c:pt>
                <c:pt idx="8">
                  <c:v>604.9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50C-461D-8C1B-AA444295D09F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Fold_shortening!$T$72:$T$83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545.9</c:v>
                </c:pt>
                <c:pt idx="5">
                  <c:v>937.6</c:v>
                </c:pt>
                <c:pt idx="6">
                  <c:v>937.6</c:v>
                </c:pt>
                <c:pt idx="7">
                  <c:v>937.6</c:v>
                </c:pt>
                <c:pt idx="8">
                  <c:v>937.6</c:v>
                </c:pt>
                <c:pt idx="9">
                  <c:v>407.2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50C-461D-8C1B-AA444295D09F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Fold_shortening!$U$72:$U$83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814.1</c:v>
                </c:pt>
                <c:pt idx="6">
                  <c:v>814.1</c:v>
                </c:pt>
                <c:pt idx="7">
                  <c:v>814.1</c:v>
                </c:pt>
                <c:pt idx="8">
                  <c:v>814.1</c:v>
                </c:pt>
                <c:pt idx="9">
                  <c:v>679.7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50C-461D-8C1B-AA444295D09F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Fold_shortening!$V$72:$V$83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655.9</c:v>
                </c:pt>
                <c:pt idx="6">
                  <c:v>883.4</c:v>
                </c:pt>
                <c:pt idx="7">
                  <c:v>883.4</c:v>
                </c:pt>
                <c:pt idx="8">
                  <c:v>883.4</c:v>
                </c:pt>
                <c:pt idx="9">
                  <c:v>883.4</c:v>
                </c:pt>
                <c:pt idx="10">
                  <c:v>253.1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50C-461D-8C1B-AA444295D09F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Fold_shortening!$W$72:$W$83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141.30000000000001</c:v>
                </c:pt>
                <c:pt idx="6">
                  <c:v>611.29999999999995</c:v>
                </c:pt>
                <c:pt idx="7">
                  <c:v>611.29999999999995</c:v>
                </c:pt>
                <c:pt idx="8">
                  <c:v>611.29999999999995</c:v>
                </c:pt>
                <c:pt idx="9">
                  <c:v>611.29999999999995</c:v>
                </c:pt>
                <c:pt idx="10">
                  <c:v>510.3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50C-461D-8C1B-AA444295D09F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Fold_shortening!$X$72:$X$83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221.9</c:v>
                </c:pt>
                <c:pt idx="7">
                  <c:v>221.9</c:v>
                </c:pt>
                <c:pt idx="8">
                  <c:v>221.9</c:v>
                </c:pt>
                <c:pt idx="9">
                  <c:v>221.9</c:v>
                </c:pt>
                <c:pt idx="10">
                  <c:v>221.9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50C-461D-8C1B-AA444295D09F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Fold_shortening!$Y$72:$Y$83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171.6</c:v>
                </c:pt>
                <c:pt idx="7">
                  <c:v>171.6</c:v>
                </c:pt>
                <c:pt idx="8">
                  <c:v>171.6</c:v>
                </c:pt>
                <c:pt idx="9">
                  <c:v>171.6</c:v>
                </c:pt>
                <c:pt idx="10">
                  <c:v>171.6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50C-461D-8C1B-AA444295D09F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Fold_shortening!$Z$72:$Z$83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50C-461D-8C1B-AA444295D09F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Fold_shortening!$AA$72:$AA$83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50C-461D-8C1B-AA444295D09F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Fold_shortening!$AB$72:$AB$83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50C-461D-8C1B-AA444295D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51696"/>
        <c:axId val="688851040"/>
      </c:scatterChart>
      <c:valAx>
        <c:axId val="68885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Box Number</a:t>
                </a:r>
              </a:p>
            </c:rich>
          </c:tx>
          <c:layout>
            <c:manualLayout>
              <c:xMode val="edge"/>
              <c:yMode val="edge"/>
              <c:x val="0.46080083998004939"/>
              <c:y val="0.93692480359147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8851040"/>
        <c:crosses val="autoZero"/>
        <c:crossBetween val="midCat"/>
      </c:valAx>
      <c:valAx>
        <c:axId val="688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Fault Heave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885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085430709064674E-2"/>
          <c:y val="9.447811447811448E-2"/>
          <c:w val="0.91897048451106245"/>
          <c:h val="0.86467279973841649"/>
        </c:manualLayout>
      </c:layout>
      <c:scatterChart>
        <c:scatterStyle val="lineMarker"/>
        <c:varyColors val="0"/>
        <c:ser>
          <c:idx val="10"/>
          <c:order val="0"/>
          <c:spPr>
            <a:ln w="222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Fold_shortening!$O$37:$O$55</c:f>
              <c:numCache>
                <c:formatCode>General</c:formatCode>
                <c:ptCount val="19"/>
                <c:pt idx="0">
                  <c:v>349.19999999999982</c:v>
                </c:pt>
                <c:pt idx="1">
                  <c:v>525.69999999999982</c:v>
                </c:pt>
                <c:pt idx="2">
                  <c:v>570.39999999999964</c:v>
                </c:pt>
                <c:pt idx="3">
                  <c:v>1114.3000000000002</c:v>
                </c:pt>
                <c:pt idx="4">
                  <c:v>945.5</c:v>
                </c:pt>
                <c:pt idx="5">
                  <c:v>851.40000000000055</c:v>
                </c:pt>
                <c:pt idx="6">
                  <c:v>755.5</c:v>
                </c:pt>
                <c:pt idx="7">
                  <c:v>1137.8999999999996</c:v>
                </c:pt>
                <c:pt idx="8">
                  <c:v>1168.3999999999996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1436.5</c:v>
                </c:pt>
                <c:pt idx="13">
                  <c:v>1038.5</c:v>
                </c:pt>
                <c:pt idx="14">
                  <c:v>639.30000000000018</c:v>
                </c:pt>
                <c:pt idx="15">
                  <c:v>454.59999999999991</c:v>
                </c:pt>
                <c:pt idx="16">
                  <c:v>227.30000000000018</c:v>
                </c:pt>
                <c:pt idx="17">
                  <c:v>98.399999999999864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BE1-405D-86FC-29F5DE87AD7C}"/>
            </c:ext>
          </c:extLst>
        </c:ser>
        <c:ser>
          <c:idx val="16"/>
          <c:order val="1"/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Fold_shortening!$N$72:$N$83</c:f>
              <c:numCache>
                <c:formatCode>General</c:formatCode>
                <c:ptCount val="12"/>
                <c:pt idx="0">
                  <c:v>189.10000000000002</c:v>
                </c:pt>
                <c:pt idx="1">
                  <c:v>355</c:v>
                </c:pt>
                <c:pt idx="2">
                  <c:v>355</c:v>
                </c:pt>
                <c:pt idx="3">
                  <c:v>687.3</c:v>
                </c:pt>
                <c:pt idx="4">
                  <c:v>583</c:v>
                </c:pt>
                <c:pt idx="5">
                  <c:v>518.5</c:v>
                </c:pt>
                <c:pt idx="6">
                  <c:v>332.3</c:v>
                </c:pt>
                <c:pt idx="7">
                  <c:v>332.3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BE1-405D-86FC-29F5DE87A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51696"/>
        <c:axId val="688851040"/>
      </c:scatterChart>
      <c:valAx>
        <c:axId val="68885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8851040"/>
        <c:crosses val="autoZero"/>
        <c:crossBetween val="midCat"/>
      </c:valAx>
      <c:valAx>
        <c:axId val="688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885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12_8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Fault_s8!$M$2:$M$13</c:f>
              <c:numCache>
                <c:formatCode>General</c:formatCode>
                <c:ptCount val="12"/>
                <c:pt idx="0">
                  <c:v>0</c:v>
                </c:pt>
                <c:pt idx="1">
                  <c:v>147.9</c:v>
                </c:pt>
                <c:pt idx="2">
                  <c:v>275.89999999999998</c:v>
                </c:pt>
                <c:pt idx="3">
                  <c:v>498</c:v>
                </c:pt>
                <c:pt idx="4">
                  <c:v>642.29999999999995</c:v>
                </c:pt>
                <c:pt idx="5">
                  <c:v>722.6</c:v>
                </c:pt>
                <c:pt idx="6">
                  <c:v>925.4</c:v>
                </c:pt>
                <c:pt idx="7">
                  <c:v>986.1</c:v>
                </c:pt>
                <c:pt idx="8">
                  <c:v>1052.2</c:v>
                </c:pt>
                <c:pt idx="9">
                  <c:v>1170</c:v>
                </c:pt>
                <c:pt idx="10">
                  <c:v>1295.0999999999999</c:v>
                </c:pt>
                <c:pt idx="11">
                  <c:v>1424.6</c:v>
                </c:pt>
              </c:numCache>
            </c:numRef>
          </c:xVal>
          <c:yVal>
            <c:numRef>
              <c:f>Fault_s8!$N$2:$N$13</c:f>
              <c:numCache>
                <c:formatCode>General</c:formatCode>
                <c:ptCount val="12"/>
                <c:pt idx="0">
                  <c:v>0</c:v>
                </c:pt>
                <c:pt idx="1">
                  <c:v>23.1</c:v>
                </c:pt>
                <c:pt idx="2">
                  <c:v>38</c:v>
                </c:pt>
                <c:pt idx="3">
                  <c:v>86.6</c:v>
                </c:pt>
                <c:pt idx="4">
                  <c:v>80.3</c:v>
                </c:pt>
                <c:pt idx="5">
                  <c:v>81.5</c:v>
                </c:pt>
                <c:pt idx="6">
                  <c:v>97.7</c:v>
                </c:pt>
                <c:pt idx="7">
                  <c:v>122.3</c:v>
                </c:pt>
                <c:pt idx="8">
                  <c:v>148.1</c:v>
                </c:pt>
                <c:pt idx="9">
                  <c:v>134.80000000000001</c:v>
                </c:pt>
                <c:pt idx="10">
                  <c:v>97.5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8-456A-BBB0-C4B4D1A2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27992"/>
        <c:axId val="472225696"/>
      </c:scatterChart>
      <c:valAx>
        <c:axId val="472227992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25696"/>
        <c:crosses val="autoZero"/>
        <c:crossBetween val="midCat"/>
      </c:valAx>
      <c:valAx>
        <c:axId val="47222569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2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 Heave vs Shortening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822050986092106E-2"/>
          <c:y val="9.9052076337419026E-2"/>
          <c:w val="0.88813919532261609"/>
          <c:h val="0.81946511104095798"/>
        </c:manualLayout>
      </c:layout>
      <c:scatterChart>
        <c:scatterStyle val="lineMarker"/>
        <c:varyColors val="0"/>
        <c:ser>
          <c:idx val="10"/>
          <c:order val="0"/>
          <c:tx>
            <c:v>Shortening of Hz Pr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</a:schemeClr>
              </a:solidFill>
              <a:ln w="28575">
                <a:solidFill>
                  <a:srgbClr val="0000FF"/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Fold_shortening!$R$37:$R$55</c:f>
              <c:numCache>
                <c:formatCode>General</c:formatCode>
                <c:ptCount val="19"/>
                <c:pt idx="0">
                  <c:v>275.59999999999945</c:v>
                </c:pt>
                <c:pt idx="1">
                  <c:v>318</c:v>
                </c:pt>
                <c:pt idx="2">
                  <c:v>365.5</c:v>
                </c:pt>
                <c:pt idx="3">
                  <c:v>378.40000000000055</c:v>
                </c:pt>
                <c:pt idx="4">
                  <c:v>928.80000000000018</c:v>
                </c:pt>
                <c:pt idx="5">
                  <c:v>747.40000000000055</c:v>
                </c:pt>
                <c:pt idx="6">
                  <c:v>804.60000000000036</c:v>
                </c:pt>
                <c:pt idx="7">
                  <c:v>1171.8000000000002</c:v>
                </c:pt>
                <c:pt idx="8">
                  <c:v>1141.6999999999998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1436.5</c:v>
                </c:pt>
                <c:pt idx="13">
                  <c:v>1038.5</c:v>
                </c:pt>
                <c:pt idx="14">
                  <c:v>638.10000000000036</c:v>
                </c:pt>
                <c:pt idx="15">
                  <c:v>451</c:v>
                </c:pt>
                <c:pt idx="16">
                  <c:v>229.30000000000018</c:v>
                </c:pt>
                <c:pt idx="17">
                  <c:v>99.699999999999818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D-4D24-BDC7-D14F3F90B973}"/>
            </c:ext>
          </c:extLst>
        </c:ser>
        <c:ser>
          <c:idx val="16"/>
          <c:order val="1"/>
          <c:tx>
            <c:v>Fault Heave</c:v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80000"/>
                  <a:lumOff val="20000"/>
                </a:schemeClr>
              </a:solidFill>
              <a:ln w="28575">
                <a:solidFill>
                  <a:srgbClr val="FF00FF"/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Fold_shortening!$Q$72:$Q$83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178.3</c:v>
                </c:pt>
                <c:pt idx="4">
                  <c:v>509.1</c:v>
                </c:pt>
                <c:pt idx="5">
                  <c:v>509.1</c:v>
                </c:pt>
                <c:pt idx="6">
                  <c:v>509.1</c:v>
                </c:pt>
                <c:pt idx="7">
                  <c:v>509.1</c:v>
                </c:pt>
                <c:pt idx="8">
                  <c:v>328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D-4D24-BDC7-D14F3F90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51696"/>
        <c:axId val="688851040"/>
      </c:scatterChart>
      <c:valAx>
        <c:axId val="68885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Box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8851040"/>
        <c:crosses val="autoZero"/>
        <c:crossBetween val="midCat"/>
      </c:valAx>
      <c:valAx>
        <c:axId val="688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Fault Heave / Shortening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885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88146116302722"/>
          <c:y val="0.9494487413229854"/>
          <c:w val="0.293778503559745"/>
          <c:h val="5.0024218563588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1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085430709064674E-2"/>
          <c:y val="9.447811447811448E-2"/>
          <c:w val="0.91897048451106245"/>
          <c:h val="0.86467279973841649"/>
        </c:manualLayout>
      </c:layout>
      <c:scatterChart>
        <c:scatterStyle val="lineMarker"/>
        <c:varyColors val="0"/>
        <c:ser>
          <c:idx val="1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Fold_shortening!$S$37:$S$55</c:f>
              <c:numCache>
                <c:formatCode>General</c:formatCode>
                <c:ptCount val="19"/>
                <c:pt idx="0">
                  <c:v>299.90000000000055</c:v>
                </c:pt>
                <c:pt idx="1">
                  <c:v>304</c:v>
                </c:pt>
                <c:pt idx="2">
                  <c:v>349.60000000000036</c:v>
                </c:pt>
                <c:pt idx="3">
                  <c:v>394.39999999999964</c:v>
                </c:pt>
                <c:pt idx="4">
                  <c:v>972.40000000000055</c:v>
                </c:pt>
                <c:pt idx="5">
                  <c:v>782.40000000000055</c:v>
                </c:pt>
                <c:pt idx="6">
                  <c:v>867.19999999999982</c:v>
                </c:pt>
                <c:pt idx="7">
                  <c:v>1246.1000000000004</c:v>
                </c:pt>
                <c:pt idx="8">
                  <c:v>1608.6000000000004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1437.3999999999996</c:v>
                </c:pt>
                <c:pt idx="13">
                  <c:v>1038.5</c:v>
                </c:pt>
                <c:pt idx="14">
                  <c:v>635.90000000000055</c:v>
                </c:pt>
                <c:pt idx="15">
                  <c:v>456.19999999999982</c:v>
                </c:pt>
                <c:pt idx="16">
                  <c:v>228.20000000000027</c:v>
                </c:pt>
                <c:pt idx="17">
                  <c:v>95.899999999999864</c:v>
                </c:pt>
                <c:pt idx="18">
                  <c:v>0.29999999999995453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C-434B-98FD-1E159A443FD7}"/>
            </c:ext>
          </c:extLst>
        </c:ser>
        <c:ser>
          <c:idx val="16"/>
          <c:order val="1"/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Fold_shortening!$R$72:$R$83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108.5</c:v>
                </c:pt>
                <c:pt idx="4">
                  <c:v>541</c:v>
                </c:pt>
                <c:pt idx="5">
                  <c:v>541</c:v>
                </c:pt>
                <c:pt idx="6">
                  <c:v>554.20000000000005</c:v>
                </c:pt>
                <c:pt idx="7">
                  <c:v>554.20000000000005</c:v>
                </c:pt>
                <c:pt idx="8">
                  <c:v>435.6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C-434B-98FD-1E159A443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51696"/>
        <c:axId val="688851040"/>
      </c:scatterChart>
      <c:valAx>
        <c:axId val="68885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8851040"/>
        <c:crosses val="autoZero"/>
        <c:crossBetween val="midCat"/>
      </c:valAx>
      <c:valAx>
        <c:axId val="688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885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085430709064674E-2"/>
          <c:y val="9.447811447811448E-2"/>
          <c:w val="0.91897048451106245"/>
          <c:h val="0.86467279973841649"/>
        </c:manualLayout>
      </c:layout>
      <c:scatterChart>
        <c:scatterStyle val="lineMarker"/>
        <c:varyColors val="0"/>
        <c:ser>
          <c:idx val="10"/>
          <c:order val="0"/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Fold_shortening!$Z$37:$Z$55</c:f>
              <c:numCache>
                <c:formatCode>General</c:formatCode>
                <c:ptCount val="19"/>
                <c:pt idx="0">
                  <c:v>468</c:v>
                </c:pt>
                <c:pt idx="1">
                  <c:v>491.59999999999945</c:v>
                </c:pt>
                <c:pt idx="2">
                  <c:v>547.30000000000018</c:v>
                </c:pt>
                <c:pt idx="3">
                  <c:v>550.30000000000018</c:v>
                </c:pt>
                <c:pt idx="4">
                  <c:v>399.19999999999982</c:v>
                </c:pt>
                <c:pt idx="5">
                  <c:v>197</c:v>
                </c:pt>
                <c:pt idx="6">
                  <c:v>765.40000000000055</c:v>
                </c:pt>
                <c:pt idx="7">
                  <c:v>1134.5</c:v>
                </c:pt>
                <c:pt idx="8">
                  <c:v>1645.9000000000005</c:v>
                </c:pt>
                <c:pt idx="9">
                  <c:v>1769.3999999999996</c:v>
                </c:pt>
                <c:pt idx="10">
                  <c:v>1899.3999999999996</c:v>
                </c:pt>
                <c:pt idx="11">
                  <c:v>1730.1999999999998</c:v>
                </c:pt>
                <c:pt idx="12">
                  <c:v>1377.2000000000007</c:v>
                </c:pt>
                <c:pt idx="13">
                  <c:v>972.5</c:v>
                </c:pt>
                <c:pt idx="14">
                  <c:v>674.69999999999982</c:v>
                </c:pt>
                <c:pt idx="15">
                  <c:v>448.79999999999973</c:v>
                </c:pt>
                <c:pt idx="16">
                  <c:v>230.70000000000027</c:v>
                </c:pt>
                <c:pt idx="17">
                  <c:v>95.399999999999864</c:v>
                </c:pt>
                <c:pt idx="18">
                  <c:v>-0.29999999999995453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D-4F5A-85CE-2523E0B127C9}"/>
            </c:ext>
          </c:extLst>
        </c:ser>
        <c:ser>
          <c:idx val="16"/>
          <c:order val="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Fold_shortening!$Y$72:$Y$83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171.6</c:v>
                </c:pt>
                <c:pt idx="7">
                  <c:v>171.6</c:v>
                </c:pt>
                <c:pt idx="8">
                  <c:v>171.6</c:v>
                </c:pt>
                <c:pt idx="9">
                  <c:v>171.6</c:v>
                </c:pt>
                <c:pt idx="10">
                  <c:v>171.6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5D-4F5A-85CE-2523E0B12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51696"/>
        <c:axId val="688851040"/>
      </c:scatterChart>
      <c:valAx>
        <c:axId val="68885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8851040"/>
        <c:crosses val="autoZero"/>
        <c:crossBetween val="midCat"/>
      </c:valAx>
      <c:valAx>
        <c:axId val="688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885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1" i="0" baseline="0">
                <a:effectLst/>
              </a:rPr>
              <a:t>Fold Shortening</a:t>
            </a:r>
            <a:endParaRPr lang="en-GB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Fold_shortening!$E$37:$E$55</c:f>
              <c:numCache>
                <c:formatCode>General</c:formatCode>
                <c:ptCount val="19"/>
                <c:pt idx="0">
                  <c:v>155.59999999999945</c:v>
                </c:pt>
                <c:pt idx="1">
                  <c:v>110.09999999999945</c:v>
                </c:pt>
                <c:pt idx="2">
                  <c:v>150.69999999999982</c:v>
                </c:pt>
                <c:pt idx="3">
                  <c:v>223.89999999999964</c:v>
                </c:pt>
                <c:pt idx="4">
                  <c:v>288.19999999999982</c:v>
                </c:pt>
                <c:pt idx="5">
                  <c:v>325.19999999999982</c:v>
                </c:pt>
                <c:pt idx="6">
                  <c:v>411</c:v>
                </c:pt>
                <c:pt idx="7">
                  <c:v>803.70000000000073</c:v>
                </c:pt>
                <c:pt idx="8">
                  <c:v>1168.3999999999996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1436.5999999999995</c:v>
                </c:pt>
                <c:pt idx="13">
                  <c:v>1044.8000000000002</c:v>
                </c:pt>
                <c:pt idx="14">
                  <c:v>642.30000000000018</c:v>
                </c:pt>
                <c:pt idx="15">
                  <c:v>456.79999999999973</c:v>
                </c:pt>
                <c:pt idx="16">
                  <c:v>229.30000000000018</c:v>
                </c:pt>
                <c:pt idx="17">
                  <c:v>97.899999999999864</c:v>
                </c:pt>
                <c:pt idx="18">
                  <c:v>0.39999999999997726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8-47D8-8405-46B09DC8EC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Fold_shortening!$F$37:$F$55</c:f>
              <c:numCache>
                <c:formatCode>General</c:formatCode>
                <c:ptCount val="19"/>
                <c:pt idx="0">
                  <c:v>106.40000000000055</c:v>
                </c:pt>
                <c:pt idx="1">
                  <c:v>107.60000000000036</c:v>
                </c:pt>
                <c:pt idx="2">
                  <c:v>150</c:v>
                </c:pt>
                <c:pt idx="3">
                  <c:v>224.30000000000018</c:v>
                </c:pt>
                <c:pt idx="4">
                  <c:v>288.59999999999945</c:v>
                </c:pt>
                <c:pt idx="5">
                  <c:v>325.39999999999964</c:v>
                </c:pt>
                <c:pt idx="6">
                  <c:v>411.39999999999964</c:v>
                </c:pt>
                <c:pt idx="7">
                  <c:v>793</c:v>
                </c:pt>
                <c:pt idx="8">
                  <c:v>1150.5999999999995</c:v>
                </c:pt>
                <c:pt idx="9">
                  <c:v>1493.5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1436.5</c:v>
                </c:pt>
                <c:pt idx="13">
                  <c:v>1044.8000000000002</c:v>
                </c:pt>
                <c:pt idx="14">
                  <c:v>635.30000000000018</c:v>
                </c:pt>
                <c:pt idx="15">
                  <c:v>454.79999999999973</c:v>
                </c:pt>
                <c:pt idx="16">
                  <c:v>226.90000000000009</c:v>
                </c:pt>
                <c:pt idx="17">
                  <c:v>98.899999999999864</c:v>
                </c:pt>
                <c:pt idx="18">
                  <c:v>0.39999999999997726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38-47D8-8405-46B09DC8EC7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Fold_shortening!$G$37:$G$55</c:f>
              <c:numCache>
                <c:formatCode>General</c:formatCode>
                <c:ptCount val="19"/>
                <c:pt idx="0">
                  <c:v>105.30000000000018</c:v>
                </c:pt>
                <c:pt idx="1">
                  <c:v>107.30000000000018</c:v>
                </c:pt>
                <c:pt idx="2">
                  <c:v>141.69999999999982</c:v>
                </c:pt>
                <c:pt idx="3">
                  <c:v>224.79999999999927</c:v>
                </c:pt>
                <c:pt idx="4">
                  <c:v>288.5</c:v>
                </c:pt>
                <c:pt idx="5">
                  <c:v>325.69999999999982</c:v>
                </c:pt>
                <c:pt idx="6">
                  <c:v>411.30000000000018</c:v>
                </c:pt>
                <c:pt idx="7">
                  <c:v>803.70000000000073</c:v>
                </c:pt>
                <c:pt idx="8">
                  <c:v>1171.5999999999995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1436.3999999999996</c:v>
                </c:pt>
                <c:pt idx="13">
                  <c:v>1044.8000000000002</c:v>
                </c:pt>
                <c:pt idx="14">
                  <c:v>639.5</c:v>
                </c:pt>
                <c:pt idx="15">
                  <c:v>457.79999999999973</c:v>
                </c:pt>
                <c:pt idx="16">
                  <c:v>228.10000000000036</c:v>
                </c:pt>
                <c:pt idx="17">
                  <c:v>98.399999999999864</c:v>
                </c:pt>
                <c:pt idx="18">
                  <c:v>-0.10000000000002274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38-47D8-8405-46B09DC8EC7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Fold_shortening!$H$37:$H$55</c:f>
              <c:numCache>
                <c:formatCode>General</c:formatCode>
                <c:ptCount val="19"/>
                <c:pt idx="0">
                  <c:v>104.40000000000055</c:v>
                </c:pt>
                <c:pt idx="1">
                  <c:v>105.80000000000018</c:v>
                </c:pt>
                <c:pt idx="2">
                  <c:v>147.20000000000073</c:v>
                </c:pt>
                <c:pt idx="3">
                  <c:v>233.39999999999964</c:v>
                </c:pt>
                <c:pt idx="4">
                  <c:v>288.90000000000055</c:v>
                </c:pt>
                <c:pt idx="5">
                  <c:v>325.80000000000018</c:v>
                </c:pt>
                <c:pt idx="6">
                  <c:v>411.80000000000018</c:v>
                </c:pt>
                <c:pt idx="7">
                  <c:v>793</c:v>
                </c:pt>
                <c:pt idx="8">
                  <c:v>1168.3999999999996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1436.3000000000002</c:v>
                </c:pt>
                <c:pt idx="13">
                  <c:v>1044.8000000000002</c:v>
                </c:pt>
                <c:pt idx="14">
                  <c:v>638</c:v>
                </c:pt>
                <c:pt idx="15">
                  <c:v>456.79999999999973</c:v>
                </c:pt>
                <c:pt idx="16">
                  <c:v>228.70000000000027</c:v>
                </c:pt>
                <c:pt idx="17">
                  <c:v>98.399999999999864</c:v>
                </c:pt>
                <c:pt idx="18">
                  <c:v>0.39999999999997726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38-47D8-8405-46B09DC8EC7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Fold_shortening!$I$37:$I$55</c:f>
              <c:numCache>
                <c:formatCode>General</c:formatCode>
                <c:ptCount val="19"/>
                <c:pt idx="0">
                  <c:v>128.90000000000055</c:v>
                </c:pt>
                <c:pt idx="1">
                  <c:v>130.30000000000018</c:v>
                </c:pt>
                <c:pt idx="2">
                  <c:v>167</c:v>
                </c:pt>
                <c:pt idx="3">
                  <c:v>239.19999999999982</c:v>
                </c:pt>
                <c:pt idx="4">
                  <c:v>288.90000000000055</c:v>
                </c:pt>
                <c:pt idx="5">
                  <c:v>325.59999999999945</c:v>
                </c:pt>
                <c:pt idx="6">
                  <c:v>411.80000000000018</c:v>
                </c:pt>
                <c:pt idx="7">
                  <c:v>793</c:v>
                </c:pt>
                <c:pt idx="8">
                  <c:v>1168.3999999999996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1436.6999999999998</c:v>
                </c:pt>
                <c:pt idx="13">
                  <c:v>1044.8000000000002</c:v>
                </c:pt>
                <c:pt idx="14">
                  <c:v>640.90000000000055</c:v>
                </c:pt>
                <c:pt idx="15">
                  <c:v>455.79999999999973</c:v>
                </c:pt>
                <c:pt idx="16">
                  <c:v>229.30000000000018</c:v>
                </c:pt>
                <c:pt idx="17">
                  <c:v>99.399999999999864</c:v>
                </c:pt>
                <c:pt idx="18">
                  <c:v>-0.10000000000002274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38-47D8-8405-46B09DC8EC7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Fold_shortening!$J$37:$J$55</c:f>
              <c:numCache>
                <c:formatCode>General</c:formatCode>
                <c:ptCount val="19"/>
                <c:pt idx="0">
                  <c:v>246.10000000000036</c:v>
                </c:pt>
                <c:pt idx="1">
                  <c:v>246.5</c:v>
                </c:pt>
                <c:pt idx="2">
                  <c:v>287.80000000000018</c:v>
                </c:pt>
                <c:pt idx="3">
                  <c:v>346.30000000000018</c:v>
                </c:pt>
                <c:pt idx="4">
                  <c:v>289</c:v>
                </c:pt>
                <c:pt idx="5">
                  <c:v>325.5</c:v>
                </c:pt>
                <c:pt idx="6">
                  <c:v>411.80000000000018</c:v>
                </c:pt>
                <c:pt idx="7">
                  <c:v>793</c:v>
                </c:pt>
                <c:pt idx="8">
                  <c:v>1168.3999999999996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1436.3000000000002</c:v>
                </c:pt>
                <c:pt idx="13">
                  <c:v>1044.8000000000002</c:v>
                </c:pt>
                <c:pt idx="14">
                  <c:v>641.40000000000055</c:v>
                </c:pt>
                <c:pt idx="15">
                  <c:v>456.79999999999973</c:v>
                </c:pt>
                <c:pt idx="16">
                  <c:v>227.30000000000018</c:v>
                </c:pt>
                <c:pt idx="17">
                  <c:v>100.29999999999995</c:v>
                </c:pt>
                <c:pt idx="18">
                  <c:v>0.19999999999998863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38-47D8-8405-46B09DC8EC7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Fold_shortening!$K$37:$K$55</c:f>
              <c:numCache>
                <c:formatCode>General</c:formatCode>
                <c:ptCount val="19"/>
                <c:pt idx="0">
                  <c:v>261.30000000000018</c:v>
                </c:pt>
                <c:pt idx="1">
                  <c:v>262.59999999999945</c:v>
                </c:pt>
                <c:pt idx="2">
                  <c:v>305.30000000000018</c:v>
                </c:pt>
                <c:pt idx="3">
                  <c:v>403</c:v>
                </c:pt>
                <c:pt idx="4">
                  <c:v>292</c:v>
                </c:pt>
                <c:pt idx="5">
                  <c:v>325.30000000000018</c:v>
                </c:pt>
                <c:pt idx="6">
                  <c:v>411.80000000000018</c:v>
                </c:pt>
                <c:pt idx="7">
                  <c:v>793</c:v>
                </c:pt>
                <c:pt idx="8">
                  <c:v>1168.3999999999996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1436.3999999999996</c:v>
                </c:pt>
                <c:pt idx="13">
                  <c:v>1044.8000000000002</c:v>
                </c:pt>
                <c:pt idx="14">
                  <c:v>635.19999999999982</c:v>
                </c:pt>
                <c:pt idx="15">
                  <c:v>455.79999999999973</c:v>
                </c:pt>
                <c:pt idx="16">
                  <c:v>228.10000000000036</c:v>
                </c:pt>
                <c:pt idx="17">
                  <c:v>98.399999999999864</c:v>
                </c:pt>
                <c:pt idx="18">
                  <c:v>0.19999999999998863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38-47D8-8405-46B09DC8EC7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Fold_shortening!$L$37:$L$55</c:f>
              <c:numCache>
                <c:formatCode>General</c:formatCode>
                <c:ptCount val="19"/>
                <c:pt idx="0">
                  <c:v>163.30000000000018</c:v>
                </c:pt>
                <c:pt idx="1">
                  <c:v>197.90000000000055</c:v>
                </c:pt>
                <c:pt idx="2">
                  <c:v>235.70000000000073</c:v>
                </c:pt>
                <c:pt idx="3">
                  <c:v>357.89999999999964</c:v>
                </c:pt>
                <c:pt idx="4">
                  <c:v>289.89999999999964</c:v>
                </c:pt>
                <c:pt idx="5">
                  <c:v>325.10000000000036</c:v>
                </c:pt>
                <c:pt idx="6">
                  <c:v>411.80000000000018</c:v>
                </c:pt>
                <c:pt idx="7">
                  <c:v>772.60000000000036</c:v>
                </c:pt>
                <c:pt idx="8">
                  <c:v>1171.5999999999995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1436.3999999999996</c:v>
                </c:pt>
                <c:pt idx="13">
                  <c:v>1044.8000000000002</c:v>
                </c:pt>
                <c:pt idx="14">
                  <c:v>635.5</c:v>
                </c:pt>
                <c:pt idx="15">
                  <c:v>455.79999999999973</c:v>
                </c:pt>
                <c:pt idx="16">
                  <c:v>228.60000000000036</c:v>
                </c:pt>
                <c:pt idx="17">
                  <c:v>98.399999999999864</c:v>
                </c:pt>
                <c:pt idx="18">
                  <c:v>-0.20000000000004547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38-47D8-8405-46B09DC8EC7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Fold_shortening!$M$37:$M$55</c:f>
              <c:numCache>
                <c:formatCode>General</c:formatCode>
                <c:ptCount val="19"/>
                <c:pt idx="0">
                  <c:v>250.19999999999982</c:v>
                </c:pt>
                <c:pt idx="1">
                  <c:v>392.29999999999927</c:v>
                </c:pt>
                <c:pt idx="2">
                  <c:v>462.80000000000018</c:v>
                </c:pt>
                <c:pt idx="3">
                  <c:v>735.80000000000018</c:v>
                </c:pt>
                <c:pt idx="4">
                  <c:v>652.30000000000018</c:v>
                </c:pt>
                <c:pt idx="5">
                  <c:v>636.09999999999945</c:v>
                </c:pt>
                <c:pt idx="6">
                  <c:v>542.60000000000036</c:v>
                </c:pt>
                <c:pt idx="7">
                  <c:v>764.79999999999927</c:v>
                </c:pt>
                <c:pt idx="8">
                  <c:v>1168.3999999999996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1811.8999999999996</c:v>
                </c:pt>
                <c:pt idx="12">
                  <c:v>1436.0999999999995</c:v>
                </c:pt>
                <c:pt idx="13">
                  <c:v>1038.5</c:v>
                </c:pt>
                <c:pt idx="14">
                  <c:v>636.90000000000055</c:v>
                </c:pt>
                <c:pt idx="15">
                  <c:v>457.69999999999982</c:v>
                </c:pt>
                <c:pt idx="16">
                  <c:v>227</c:v>
                </c:pt>
                <c:pt idx="17">
                  <c:v>98.899999999999864</c:v>
                </c:pt>
                <c:pt idx="18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38-47D8-8405-46B09DC8EC7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Fold_shortening!$N$37:$N$55</c:f>
              <c:numCache>
                <c:formatCode>General</c:formatCode>
                <c:ptCount val="19"/>
                <c:pt idx="0">
                  <c:v>238.60000000000036</c:v>
                </c:pt>
                <c:pt idx="1">
                  <c:v>340.29999999999927</c:v>
                </c:pt>
                <c:pt idx="2">
                  <c:v>369.79999999999927</c:v>
                </c:pt>
                <c:pt idx="3">
                  <c:v>804</c:v>
                </c:pt>
                <c:pt idx="4">
                  <c:v>728</c:v>
                </c:pt>
                <c:pt idx="5">
                  <c:v>718.79999999999927</c:v>
                </c:pt>
                <c:pt idx="6">
                  <c:v>662.79999999999927</c:v>
                </c:pt>
                <c:pt idx="7">
                  <c:v>1034.7999999999993</c:v>
                </c:pt>
                <c:pt idx="8">
                  <c:v>1168.3999999999996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1436.0999999999995</c:v>
                </c:pt>
                <c:pt idx="13">
                  <c:v>1038.5</c:v>
                </c:pt>
                <c:pt idx="14">
                  <c:v>640.90000000000055</c:v>
                </c:pt>
                <c:pt idx="15">
                  <c:v>456.79999999999973</c:v>
                </c:pt>
                <c:pt idx="16">
                  <c:v>226.40000000000009</c:v>
                </c:pt>
                <c:pt idx="17">
                  <c:v>98.899999999999864</c:v>
                </c:pt>
                <c:pt idx="18">
                  <c:v>-0.20000000000004547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D38-47D8-8405-46B09DC8EC7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Fold_shortening!$O$37:$O$55</c:f>
              <c:numCache>
                <c:formatCode>General</c:formatCode>
                <c:ptCount val="19"/>
                <c:pt idx="0">
                  <c:v>349.19999999999982</c:v>
                </c:pt>
                <c:pt idx="1">
                  <c:v>525.69999999999982</c:v>
                </c:pt>
                <c:pt idx="2">
                  <c:v>570.39999999999964</c:v>
                </c:pt>
                <c:pt idx="3">
                  <c:v>1114.3000000000002</c:v>
                </c:pt>
                <c:pt idx="4">
                  <c:v>945.5</c:v>
                </c:pt>
                <c:pt idx="5">
                  <c:v>851.40000000000055</c:v>
                </c:pt>
                <c:pt idx="6">
                  <c:v>755.5</c:v>
                </c:pt>
                <c:pt idx="7">
                  <c:v>1137.8999999999996</c:v>
                </c:pt>
                <c:pt idx="8">
                  <c:v>1168.3999999999996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1436.5</c:v>
                </c:pt>
                <c:pt idx="13">
                  <c:v>1038.5</c:v>
                </c:pt>
                <c:pt idx="14">
                  <c:v>639.30000000000018</c:v>
                </c:pt>
                <c:pt idx="15">
                  <c:v>454.59999999999991</c:v>
                </c:pt>
                <c:pt idx="16">
                  <c:v>227.30000000000018</c:v>
                </c:pt>
                <c:pt idx="17">
                  <c:v>98.399999999999864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D38-47D8-8405-46B09DC8EC70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Fold_shortening!$P$37:$P$55</c:f>
              <c:numCache>
                <c:formatCode>General</c:formatCode>
                <c:ptCount val="19"/>
                <c:pt idx="0">
                  <c:v>258.10000000000036</c:v>
                </c:pt>
                <c:pt idx="1">
                  <c:v>241.89999999999964</c:v>
                </c:pt>
                <c:pt idx="2">
                  <c:v>331.69999999999982</c:v>
                </c:pt>
                <c:pt idx="3">
                  <c:v>767.80000000000018</c:v>
                </c:pt>
                <c:pt idx="4">
                  <c:v>768.10000000000036</c:v>
                </c:pt>
                <c:pt idx="5">
                  <c:v>826.60000000000036</c:v>
                </c:pt>
                <c:pt idx="6">
                  <c:v>874.19999999999982</c:v>
                </c:pt>
                <c:pt idx="7">
                  <c:v>1212</c:v>
                </c:pt>
                <c:pt idx="8">
                  <c:v>1166.8000000000002</c:v>
                </c:pt>
                <c:pt idx="9">
                  <c:v>1493.5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1436.1999999999998</c:v>
                </c:pt>
                <c:pt idx="13">
                  <c:v>1038.5</c:v>
                </c:pt>
                <c:pt idx="14">
                  <c:v>633.90000000000055</c:v>
                </c:pt>
                <c:pt idx="15">
                  <c:v>455.59999999999991</c:v>
                </c:pt>
                <c:pt idx="16">
                  <c:v>228.70000000000027</c:v>
                </c:pt>
                <c:pt idx="17">
                  <c:v>98.899999999999864</c:v>
                </c:pt>
                <c:pt idx="18">
                  <c:v>-0.60000000000002274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D38-47D8-8405-46B09DC8EC70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Fold_shortening!$Q$37:$Q$55</c:f>
              <c:numCache>
                <c:formatCode>General</c:formatCode>
                <c:ptCount val="19"/>
                <c:pt idx="0">
                  <c:v>226.5</c:v>
                </c:pt>
                <c:pt idx="1">
                  <c:v>230.29999999999927</c:v>
                </c:pt>
                <c:pt idx="2">
                  <c:v>277.30000000000018</c:v>
                </c:pt>
                <c:pt idx="3">
                  <c:v>895.89999999999964</c:v>
                </c:pt>
                <c:pt idx="4">
                  <c:v>895.30000000000018</c:v>
                </c:pt>
                <c:pt idx="5">
                  <c:v>775.5</c:v>
                </c:pt>
                <c:pt idx="6">
                  <c:v>860.80000000000018</c:v>
                </c:pt>
                <c:pt idx="7">
                  <c:v>1236.5999999999995</c:v>
                </c:pt>
                <c:pt idx="8">
                  <c:v>1166</c:v>
                </c:pt>
                <c:pt idx="9">
                  <c:v>1493.5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1436.3000000000002</c:v>
                </c:pt>
                <c:pt idx="13">
                  <c:v>1038.5</c:v>
                </c:pt>
                <c:pt idx="14">
                  <c:v>636.60000000000036</c:v>
                </c:pt>
                <c:pt idx="15">
                  <c:v>454.29999999999973</c:v>
                </c:pt>
                <c:pt idx="16">
                  <c:v>228.10000000000036</c:v>
                </c:pt>
                <c:pt idx="17">
                  <c:v>97.799999999999955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D38-47D8-8405-46B09DC8EC70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Fold_shortening!$R$37:$R$55</c:f>
              <c:numCache>
                <c:formatCode>General</c:formatCode>
                <c:ptCount val="19"/>
                <c:pt idx="0">
                  <c:v>275.59999999999945</c:v>
                </c:pt>
                <c:pt idx="1">
                  <c:v>318</c:v>
                </c:pt>
                <c:pt idx="2">
                  <c:v>365.5</c:v>
                </c:pt>
                <c:pt idx="3">
                  <c:v>378.40000000000055</c:v>
                </c:pt>
                <c:pt idx="4">
                  <c:v>928.80000000000018</c:v>
                </c:pt>
                <c:pt idx="5">
                  <c:v>747.40000000000055</c:v>
                </c:pt>
                <c:pt idx="6">
                  <c:v>804.60000000000036</c:v>
                </c:pt>
                <c:pt idx="7">
                  <c:v>1171.8000000000002</c:v>
                </c:pt>
                <c:pt idx="8">
                  <c:v>1141.6999999999998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1436.5</c:v>
                </c:pt>
                <c:pt idx="13">
                  <c:v>1038.5</c:v>
                </c:pt>
                <c:pt idx="14">
                  <c:v>638.10000000000036</c:v>
                </c:pt>
                <c:pt idx="15">
                  <c:v>451</c:v>
                </c:pt>
                <c:pt idx="16">
                  <c:v>229.30000000000018</c:v>
                </c:pt>
                <c:pt idx="17">
                  <c:v>99.699999999999818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D38-47D8-8405-46B09DC8EC70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Fold_shortening!$S$37:$S$55</c:f>
              <c:numCache>
                <c:formatCode>General</c:formatCode>
                <c:ptCount val="19"/>
                <c:pt idx="0">
                  <c:v>299.90000000000055</c:v>
                </c:pt>
                <c:pt idx="1">
                  <c:v>304</c:v>
                </c:pt>
                <c:pt idx="2">
                  <c:v>349.60000000000036</c:v>
                </c:pt>
                <c:pt idx="3">
                  <c:v>394.39999999999964</c:v>
                </c:pt>
                <c:pt idx="4">
                  <c:v>972.40000000000055</c:v>
                </c:pt>
                <c:pt idx="5">
                  <c:v>782.40000000000055</c:v>
                </c:pt>
                <c:pt idx="6">
                  <c:v>867.19999999999982</c:v>
                </c:pt>
                <c:pt idx="7">
                  <c:v>1246.1000000000004</c:v>
                </c:pt>
                <c:pt idx="8">
                  <c:v>1608.6000000000004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1437.3999999999996</c:v>
                </c:pt>
                <c:pt idx="13">
                  <c:v>1038.5</c:v>
                </c:pt>
                <c:pt idx="14">
                  <c:v>635.90000000000055</c:v>
                </c:pt>
                <c:pt idx="15">
                  <c:v>456.19999999999982</c:v>
                </c:pt>
                <c:pt idx="16">
                  <c:v>228.20000000000027</c:v>
                </c:pt>
                <c:pt idx="17">
                  <c:v>95.899999999999864</c:v>
                </c:pt>
                <c:pt idx="18">
                  <c:v>0.29999999999995453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D38-47D8-8405-46B09DC8EC70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Fold_shortening!$T$37:$T$55</c:f>
              <c:numCache>
                <c:formatCode>General</c:formatCode>
                <c:ptCount val="19"/>
                <c:pt idx="0">
                  <c:v>297.89999999999964</c:v>
                </c:pt>
                <c:pt idx="1">
                  <c:v>315.80000000000018</c:v>
                </c:pt>
                <c:pt idx="2">
                  <c:v>350.19999999999982</c:v>
                </c:pt>
                <c:pt idx="3">
                  <c:v>397.10000000000036</c:v>
                </c:pt>
                <c:pt idx="4">
                  <c:v>1051.4000000000005</c:v>
                </c:pt>
                <c:pt idx="5">
                  <c:v>859.40000000000055</c:v>
                </c:pt>
                <c:pt idx="6">
                  <c:v>943.5</c:v>
                </c:pt>
                <c:pt idx="7">
                  <c:v>1323.5999999999995</c:v>
                </c:pt>
                <c:pt idx="8">
                  <c:v>1791.9000000000005</c:v>
                </c:pt>
                <c:pt idx="9">
                  <c:v>1492.7000000000007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1436.1999999999998</c:v>
                </c:pt>
                <c:pt idx="13">
                  <c:v>1038.5</c:v>
                </c:pt>
                <c:pt idx="14">
                  <c:v>636.60000000000036</c:v>
                </c:pt>
                <c:pt idx="15">
                  <c:v>453</c:v>
                </c:pt>
                <c:pt idx="16">
                  <c:v>228.40000000000009</c:v>
                </c:pt>
                <c:pt idx="17">
                  <c:v>99.799999999999955</c:v>
                </c:pt>
                <c:pt idx="18">
                  <c:v>9.9999999999965894E-2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D38-47D8-8405-46B09DC8EC70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Fold_shortening!$U$37:$U$55</c:f>
              <c:numCache>
                <c:formatCode>General</c:formatCode>
                <c:ptCount val="19"/>
                <c:pt idx="0">
                  <c:v>398.70000000000073</c:v>
                </c:pt>
                <c:pt idx="1">
                  <c:v>402.60000000000036</c:v>
                </c:pt>
                <c:pt idx="2">
                  <c:v>451.20000000000073</c:v>
                </c:pt>
                <c:pt idx="3">
                  <c:v>459.5</c:v>
                </c:pt>
                <c:pt idx="4">
                  <c:v>476.69999999999982</c:v>
                </c:pt>
                <c:pt idx="5">
                  <c:v>1176.5999999999995</c:v>
                </c:pt>
                <c:pt idx="6">
                  <c:v>1261.6999999999998</c:v>
                </c:pt>
                <c:pt idx="7">
                  <c:v>1636.3999999999996</c:v>
                </c:pt>
                <c:pt idx="8">
                  <c:v>2145.8000000000002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1436.3999999999996</c:v>
                </c:pt>
                <c:pt idx="13">
                  <c:v>1038.5</c:v>
                </c:pt>
                <c:pt idx="14">
                  <c:v>636.19999999999982</c:v>
                </c:pt>
                <c:pt idx="15">
                  <c:v>457.59999999999991</c:v>
                </c:pt>
                <c:pt idx="16">
                  <c:v>228.5</c:v>
                </c:pt>
                <c:pt idx="17">
                  <c:v>97</c:v>
                </c:pt>
                <c:pt idx="18">
                  <c:v>0.19999999999998863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D38-47D8-8405-46B09DC8EC70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Fold_shortening!$V$37:$V$55</c:f>
              <c:numCache>
                <c:formatCode>General</c:formatCode>
                <c:ptCount val="19"/>
                <c:pt idx="0">
                  <c:v>454.30000000000018</c:v>
                </c:pt>
                <c:pt idx="1">
                  <c:v>461.59999999999945</c:v>
                </c:pt>
                <c:pt idx="2">
                  <c:v>509.70000000000073</c:v>
                </c:pt>
                <c:pt idx="3">
                  <c:v>517.19999999999982</c:v>
                </c:pt>
                <c:pt idx="4">
                  <c:v>573</c:v>
                </c:pt>
                <c:pt idx="5">
                  <c:v>1044</c:v>
                </c:pt>
                <c:pt idx="6">
                  <c:v>1136.3000000000002</c:v>
                </c:pt>
                <c:pt idx="7">
                  <c:v>1528.6999999999998</c:v>
                </c:pt>
                <c:pt idx="8">
                  <c:v>2039.6000000000004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1436.3999999999996</c:v>
                </c:pt>
                <c:pt idx="13">
                  <c:v>1038.5</c:v>
                </c:pt>
                <c:pt idx="14">
                  <c:v>633.60000000000036</c:v>
                </c:pt>
                <c:pt idx="15">
                  <c:v>453.19999999999982</c:v>
                </c:pt>
                <c:pt idx="16">
                  <c:v>229.80000000000018</c:v>
                </c:pt>
                <c:pt idx="17">
                  <c:v>97</c:v>
                </c:pt>
                <c:pt idx="18">
                  <c:v>-0.70000000000004547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D38-47D8-8405-46B09DC8EC70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Fold_shortening!$W$37:$W$55</c:f>
              <c:numCache>
                <c:formatCode>General</c:formatCode>
                <c:ptCount val="19"/>
                <c:pt idx="0">
                  <c:v>480.10000000000036</c:v>
                </c:pt>
                <c:pt idx="1">
                  <c:v>496.59999999999945</c:v>
                </c:pt>
                <c:pt idx="2">
                  <c:v>547.30000000000018</c:v>
                </c:pt>
                <c:pt idx="3">
                  <c:v>552.19999999999982</c:v>
                </c:pt>
                <c:pt idx="4">
                  <c:v>575.10000000000036</c:v>
                </c:pt>
                <c:pt idx="5">
                  <c:v>925.80000000000018</c:v>
                </c:pt>
                <c:pt idx="6">
                  <c:v>1327.8000000000002</c:v>
                </c:pt>
                <c:pt idx="7">
                  <c:v>1717.5</c:v>
                </c:pt>
                <c:pt idx="8">
                  <c:v>2216.6000000000004</c:v>
                </c:pt>
                <c:pt idx="9">
                  <c:v>2496.8999999999996</c:v>
                </c:pt>
                <c:pt idx="10">
                  <c:v>1968.0999999999995</c:v>
                </c:pt>
                <c:pt idx="11">
                  <c:v>1811.8999999999996</c:v>
                </c:pt>
                <c:pt idx="12">
                  <c:v>1436.5999999999995</c:v>
                </c:pt>
                <c:pt idx="13">
                  <c:v>1028.3000000000002</c:v>
                </c:pt>
                <c:pt idx="14">
                  <c:v>637.19999999999982</c:v>
                </c:pt>
                <c:pt idx="15">
                  <c:v>455.90000000000009</c:v>
                </c:pt>
                <c:pt idx="16">
                  <c:v>229.80000000000018</c:v>
                </c:pt>
                <c:pt idx="17">
                  <c:v>98.799999999999955</c:v>
                </c:pt>
                <c:pt idx="18">
                  <c:v>0.79999999999995453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D38-47D8-8405-46B09DC8EC70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Fold_shortening!$X$37:$X$55</c:f>
              <c:numCache>
                <c:formatCode>General</c:formatCode>
                <c:ptCount val="19"/>
                <c:pt idx="0">
                  <c:v>465</c:v>
                </c:pt>
                <c:pt idx="1">
                  <c:v>491.80000000000018</c:v>
                </c:pt>
                <c:pt idx="2">
                  <c:v>546.89999999999964</c:v>
                </c:pt>
                <c:pt idx="3">
                  <c:v>549.80000000000018</c:v>
                </c:pt>
                <c:pt idx="4">
                  <c:v>489.39999999999964</c:v>
                </c:pt>
                <c:pt idx="5">
                  <c:v>228</c:v>
                </c:pt>
                <c:pt idx="6">
                  <c:v>1226.1000000000004</c:v>
                </c:pt>
                <c:pt idx="7">
                  <c:v>1589.8999999999996</c:v>
                </c:pt>
                <c:pt idx="8">
                  <c:v>1935.5</c:v>
                </c:pt>
                <c:pt idx="9">
                  <c:v>2472.9000000000005</c:v>
                </c:pt>
                <c:pt idx="10">
                  <c:v>2474.5</c:v>
                </c:pt>
                <c:pt idx="11">
                  <c:v>1821.1000000000004</c:v>
                </c:pt>
                <c:pt idx="12">
                  <c:v>1444.5999999999995</c:v>
                </c:pt>
                <c:pt idx="13">
                  <c:v>1027.8000000000002</c:v>
                </c:pt>
                <c:pt idx="14">
                  <c:v>636.59999999999945</c:v>
                </c:pt>
                <c:pt idx="15">
                  <c:v>455.5</c:v>
                </c:pt>
                <c:pt idx="16">
                  <c:v>227.60000000000036</c:v>
                </c:pt>
                <c:pt idx="17">
                  <c:v>96.900000000000091</c:v>
                </c:pt>
                <c:pt idx="1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D38-47D8-8405-46B09DC8EC70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Fold_shortening!$Y$37:$Y$55</c:f>
              <c:numCache>
                <c:formatCode>General</c:formatCode>
                <c:ptCount val="19"/>
                <c:pt idx="0">
                  <c:v>467.30000000000018</c:v>
                </c:pt>
                <c:pt idx="1">
                  <c:v>491.79999999999927</c:v>
                </c:pt>
                <c:pt idx="2">
                  <c:v>549.89999999999964</c:v>
                </c:pt>
                <c:pt idx="3">
                  <c:v>549.69999999999982</c:v>
                </c:pt>
                <c:pt idx="4">
                  <c:v>427.89999999999964</c:v>
                </c:pt>
                <c:pt idx="5">
                  <c:v>214.19999999999982</c:v>
                </c:pt>
                <c:pt idx="6">
                  <c:v>783.89999999999964</c:v>
                </c:pt>
                <c:pt idx="7">
                  <c:v>1155.5</c:v>
                </c:pt>
                <c:pt idx="8">
                  <c:v>1657.1999999999998</c:v>
                </c:pt>
                <c:pt idx="9">
                  <c:v>2053.1000000000004</c:v>
                </c:pt>
                <c:pt idx="10">
                  <c:v>2187.1999999999998</c:v>
                </c:pt>
                <c:pt idx="11">
                  <c:v>1802.1999999999998</c:v>
                </c:pt>
                <c:pt idx="12">
                  <c:v>1439.4000000000005</c:v>
                </c:pt>
                <c:pt idx="13">
                  <c:v>1048.0999999999995</c:v>
                </c:pt>
                <c:pt idx="14">
                  <c:v>668.79999999999927</c:v>
                </c:pt>
                <c:pt idx="15">
                  <c:v>460.30000000000018</c:v>
                </c:pt>
                <c:pt idx="16">
                  <c:v>228.70000000000027</c:v>
                </c:pt>
                <c:pt idx="17">
                  <c:v>95.899999999999864</c:v>
                </c:pt>
                <c:pt idx="18">
                  <c:v>-0.19999999999998863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D38-47D8-8405-46B09DC8EC70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Fold_shortening!$Z$37:$Z$55</c:f>
              <c:numCache>
                <c:formatCode>General</c:formatCode>
                <c:ptCount val="19"/>
                <c:pt idx="0">
                  <c:v>468</c:v>
                </c:pt>
                <c:pt idx="1">
                  <c:v>491.59999999999945</c:v>
                </c:pt>
                <c:pt idx="2">
                  <c:v>547.30000000000018</c:v>
                </c:pt>
                <c:pt idx="3">
                  <c:v>550.30000000000018</c:v>
                </c:pt>
                <c:pt idx="4">
                  <c:v>399.19999999999982</c:v>
                </c:pt>
                <c:pt idx="5">
                  <c:v>197</c:v>
                </c:pt>
                <c:pt idx="6">
                  <c:v>765.40000000000055</c:v>
                </c:pt>
                <c:pt idx="7">
                  <c:v>1134.5</c:v>
                </c:pt>
                <c:pt idx="8">
                  <c:v>1645.9000000000005</c:v>
                </c:pt>
                <c:pt idx="9">
                  <c:v>1769.3999999999996</c:v>
                </c:pt>
                <c:pt idx="10">
                  <c:v>1899.3999999999996</c:v>
                </c:pt>
                <c:pt idx="11">
                  <c:v>1730.1999999999998</c:v>
                </c:pt>
                <c:pt idx="12">
                  <c:v>1377.2000000000007</c:v>
                </c:pt>
                <c:pt idx="13">
                  <c:v>972.5</c:v>
                </c:pt>
                <c:pt idx="14">
                  <c:v>674.69999999999982</c:v>
                </c:pt>
                <c:pt idx="15">
                  <c:v>448.79999999999973</c:v>
                </c:pt>
                <c:pt idx="16">
                  <c:v>230.70000000000027</c:v>
                </c:pt>
                <c:pt idx="17">
                  <c:v>95.399999999999864</c:v>
                </c:pt>
                <c:pt idx="18">
                  <c:v>-0.29999999999995453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D38-47D8-8405-46B09DC8EC70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Fold_shortening!$AA$37:$AA$55</c:f>
              <c:numCache>
                <c:formatCode>General</c:formatCode>
                <c:ptCount val="19"/>
                <c:pt idx="0">
                  <c:v>463</c:v>
                </c:pt>
                <c:pt idx="1">
                  <c:v>486.10000000000036</c:v>
                </c:pt>
                <c:pt idx="2">
                  <c:v>543.80000000000018</c:v>
                </c:pt>
                <c:pt idx="3">
                  <c:v>554.09999999999945</c:v>
                </c:pt>
                <c:pt idx="4">
                  <c:v>394.60000000000036</c:v>
                </c:pt>
                <c:pt idx="5">
                  <c:v>197.19999999999982</c:v>
                </c:pt>
                <c:pt idx="6">
                  <c:v>674.30000000000018</c:v>
                </c:pt>
                <c:pt idx="7">
                  <c:v>1016.6999999999998</c:v>
                </c:pt>
                <c:pt idx="8">
                  <c:v>1530.1000000000004</c:v>
                </c:pt>
                <c:pt idx="9">
                  <c:v>1793.2000000000007</c:v>
                </c:pt>
                <c:pt idx="10">
                  <c:v>1897</c:v>
                </c:pt>
                <c:pt idx="11">
                  <c:v>1524.7999999999993</c:v>
                </c:pt>
                <c:pt idx="12">
                  <c:v>1208.7000000000007</c:v>
                </c:pt>
                <c:pt idx="13">
                  <c:v>797.20000000000073</c:v>
                </c:pt>
                <c:pt idx="14">
                  <c:v>560.5</c:v>
                </c:pt>
                <c:pt idx="15">
                  <c:v>445.69999999999982</c:v>
                </c:pt>
                <c:pt idx="16">
                  <c:v>234.90000000000009</c:v>
                </c:pt>
                <c:pt idx="17">
                  <c:v>93.800000000000182</c:v>
                </c:pt>
                <c:pt idx="18">
                  <c:v>0.10000000000002274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D38-47D8-8405-46B09DC8EC70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Fold_shortening!$AB$37:$AB$55</c:f>
              <c:numCache>
                <c:formatCode>General</c:formatCode>
                <c:ptCount val="19"/>
                <c:pt idx="0">
                  <c:v>365.30000000000018</c:v>
                </c:pt>
                <c:pt idx="1">
                  <c:v>402.5</c:v>
                </c:pt>
                <c:pt idx="2">
                  <c:v>457.5</c:v>
                </c:pt>
                <c:pt idx="3">
                  <c:v>460.40000000000055</c:v>
                </c:pt>
                <c:pt idx="4">
                  <c:v>300.39999999999964</c:v>
                </c:pt>
                <c:pt idx="5">
                  <c:v>192.80000000000018</c:v>
                </c:pt>
                <c:pt idx="6">
                  <c:v>570.60000000000036</c:v>
                </c:pt>
                <c:pt idx="7">
                  <c:v>730.69999999999982</c:v>
                </c:pt>
                <c:pt idx="8">
                  <c:v>1337.2000000000007</c:v>
                </c:pt>
                <c:pt idx="9">
                  <c:v>1434.8000000000002</c:v>
                </c:pt>
                <c:pt idx="10">
                  <c:v>1529.8999999999996</c:v>
                </c:pt>
                <c:pt idx="11">
                  <c:v>1249.0999999999995</c:v>
                </c:pt>
                <c:pt idx="12">
                  <c:v>1100.5</c:v>
                </c:pt>
                <c:pt idx="13">
                  <c:v>590.79999999999927</c:v>
                </c:pt>
                <c:pt idx="14">
                  <c:v>516.30000000000018</c:v>
                </c:pt>
                <c:pt idx="15">
                  <c:v>432.40000000000009</c:v>
                </c:pt>
                <c:pt idx="16">
                  <c:v>226.20000000000027</c:v>
                </c:pt>
                <c:pt idx="17">
                  <c:v>108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D38-47D8-8405-46B09DC8EC70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Fold_shortening!$D$37:$D$55</c:f>
              <c:numCache>
                <c:formatCode>General</c:formatCode>
                <c:ptCount val="19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  <c:pt idx="12">
                  <c:v>14500</c:v>
                </c:pt>
                <c:pt idx="13">
                  <c:v>15500</c:v>
                </c:pt>
                <c:pt idx="14">
                  <c:v>16500</c:v>
                </c:pt>
                <c:pt idx="15">
                  <c:v>17500</c:v>
                </c:pt>
                <c:pt idx="16">
                  <c:v>18500</c:v>
                </c:pt>
                <c:pt idx="17">
                  <c:v>19500</c:v>
                </c:pt>
                <c:pt idx="18">
                  <c:v>20500</c:v>
                </c:pt>
              </c:numCache>
            </c:numRef>
          </c:xVal>
          <c:yVal>
            <c:numRef>
              <c:f>Fold_shortening!$AC$37:$AC$55</c:f>
              <c:numCache>
                <c:formatCode>General</c:formatCode>
                <c:ptCount val="19"/>
                <c:pt idx="0">
                  <c:v>231</c:v>
                </c:pt>
                <c:pt idx="1">
                  <c:v>314.5</c:v>
                </c:pt>
                <c:pt idx="2">
                  <c:v>369.70000000000073</c:v>
                </c:pt>
                <c:pt idx="3">
                  <c:v>372.89999999999964</c:v>
                </c:pt>
                <c:pt idx="4">
                  <c:v>221.80000000000018</c:v>
                </c:pt>
                <c:pt idx="5">
                  <c:v>182.09999999999945</c:v>
                </c:pt>
                <c:pt idx="6">
                  <c:v>420.80000000000018</c:v>
                </c:pt>
                <c:pt idx="7">
                  <c:v>489.90000000000055</c:v>
                </c:pt>
                <c:pt idx="8">
                  <c:v>1038.3999999999996</c:v>
                </c:pt>
                <c:pt idx="9">
                  <c:v>1085.1000000000004</c:v>
                </c:pt>
                <c:pt idx="10">
                  <c:v>1180.0999999999995</c:v>
                </c:pt>
                <c:pt idx="11">
                  <c:v>950.30000000000018</c:v>
                </c:pt>
                <c:pt idx="12">
                  <c:v>905.5</c:v>
                </c:pt>
                <c:pt idx="13">
                  <c:v>441.80000000000018</c:v>
                </c:pt>
                <c:pt idx="14">
                  <c:v>426.89999999999964</c:v>
                </c:pt>
                <c:pt idx="15">
                  <c:v>368.59999999999991</c:v>
                </c:pt>
                <c:pt idx="16">
                  <c:v>233.19999999999982</c:v>
                </c:pt>
                <c:pt idx="17">
                  <c:v>123.70000000000005</c:v>
                </c:pt>
                <c:pt idx="18">
                  <c:v>1.8999999999999773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D38-47D8-8405-46B09DC8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72480"/>
        <c:axId val="633878056"/>
      </c:scatterChart>
      <c:valAx>
        <c:axId val="6338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Distance</a:t>
                </a:r>
              </a:p>
            </c:rich>
          </c:tx>
          <c:layout>
            <c:manualLayout>
              <c:xMode val="edge"/>
              <c:yMode val="edge"/>
              <c:x val="0.51716069598759773"/>
              <c:y val="0.94558636212645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3878056"/>
        <c:crosses val="autoZero"/>
        <c:crossBetween val="midCat"/>
      </c:valAx>
      <c:valAx>
        <c:axId val="6338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Shortening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387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1" i="0" baseline="0">
                <a:effectLst/>
              </a:rPr>
              <a:t>Fault Heave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Fold_shortening!$D$72:$D$83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A-4F9D-AE35-121A75D10A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Fold_shortening!$E$72:$E$83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5A-4F9D-AE35-121A75D10A3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Fold_shortening!$F$72:$F$83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5A-4F9D-AE35-121A75D10A3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Fold_shortening!$G$72:$G$83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5A-4F9D-AE35-121A75D10A3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Fold_shortening!$H$72:$H$83</c:f>
              <c:numCache>
                <c:formatCode>General</c:formatCode>
                <c:ptCount val="12"/>
                <c:pt idx="0">
                  <c:v>28.2</c:v>
                </c:pt>
                <c:pt idx="1">
                  <c:v>28.2</c:v>
                </c:pt>
                <c:pt idx="2">
                  <c:v>28.2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5A-4F9D-AE35-121A75D10A3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Fold_shortening!$I$72:$I$83</c:f>
              <c:numCache>
                <c:formatCode>General</c:formatCode>
                <c:ptCount val="12"/>
                <c:pt idx="0">
                  <c:v>66.599999999999994</c:v>
                </c:pt>
                <c:pt idx="1">
                  <c:v>66.599999999999994</c:v>
                </c:pt>
                <c:pt idx="2">
                  <c:v>66.599999999999994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5A-4F9D-AE35-121A75D10A3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Fold_shortening!$J$72:$J$83</c:f>
              <c:numCache>
                <c:formatCode>General</c:formatCode>
                <c:ptCount val="12"/>
                <c:pt idx="0">
                  <c:v>125.9</c:v>
                </c:pt>
                <c:pt idx="1">
                  <c:v>125.9</c:v>
                </c:pt>
                <c:pt idx="2">
                  <c:v>125.9</c:v>
                </c:pt>
                <c:pt idx="3">
                  <c:v>70.400000000000006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5A-4F9D-AE35-121A75D10A3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Fold_shortening!$K$72:$K$83</c:f>
              <c:numCache>
                <c:formatCode>General</c:formatCode>
                <c:ptCount val="12"/>
                <c:pt idx="0">
                  <c:v>73.800000000000011</c:v>
                </c:pt>
                <c:pt idx="1">
                  <c:v>73.800000000000011</c:v>
                </c:pt>
                <c:pt idx="2">
                  <c:v>73.800000000000011</c:v>
                </c:pt>
                <c:pt idx="3">
                  <c:v>31.6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5A-4F9D-AE35-121A75D10A3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Fold_shortening!$L$72:$L$83</c:f>
              <c:numCache>
                <c:formatCode>General</c:formatCode>
                <c:ptCount val="12"/>
                <c:pt idx="0">
                  <c:v>94.8</c:v>
                </c:pt>
                <c:pt idx="1">
                  <c:v>265.39999999999998</c:v>
                </c:pt>
                <c:pt idx="2">
                  <c:v>265.39999999999998</c:v>
                </c:pt>
                <c:pt idx="3">
                  <c:v>359.2</c:v>
                </c:pt>
                <c:pt idx="4">
                  <c:v>319.60000000000002</c:v>
                </c:pt>
                <c:pt idx="5">
                  <c:v>264.39999999999998</c:v>
                </c:pt>
                <c:pt idx="6">
                  <c:v>93.8</c:v>
                </c:pt>
                <c:pt idx="7">
                  <c:v>93.8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5A-4F9D-AE35-121A75D10A3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Fold_shortening!$M$72:$M$83</c:f>
              <c:numCache>
                <c:formatCode>General</c:formatCode>
                <c:ptCount val="12"/>
                <c:pt idx="0">
                  <c:v>72.3</c:v>
                </c:pt>
                <c:pt idx="1">
                  <c:v>166.5</c:v>
                </c:pt>
                <c:pt idx="2">
                  <c:v>166.5</c:v>
                </c:pt>
                <c:pt idx="3">
                  <c:v>421.2</c:v>
                </c:pt>
                <c:pt idx="4">
                  <c:v>402.9</c:v>
                </c:pt>
                <c:pt idx="5">
                  <c:v>348.9</c:v>
                </c:pt>
                <c:pt idx="6">
                  <c:v>254.7</c:v>
                </c:pt>
                <c:pt idx="7">
                  <c:v>254.7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5A-4F9D-AE35-121A75D10A3C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Fold_shortening!$N$72:$N$83</c:f>
              <c:numCache>
                <c:formatCode>General</c:formatCode>
                <c:ptCount val="12"/>
                <c:pt idx="0">
                  <c:v>189.10000000000002</c:v>
                </c:pt>
                <c:pt idx="1">
                  <c:v>355</c:v>
                </c:pt>
                <c:pt idx="2">
                  <c:v>355</c:v>
                </c:pt>
                <c:pt idx="3">
                  <c:v>687.3</c:v>
                </c:pt>
                <c:pt idx="4">
                  <c:v>583</c:v>
                </c:pt>
                <c:pt idx="5">
                  <c:v>518.5</c:v>
                </c:pt>
                <c:pt idx="6">
                  <c:v>332.3</c:v>
                </c:pt>
                <c:pt idx="7">
                  <c:v>332.3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E5A-4F9D-AE35-121A75D10A3C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Fold_shortening!$O$72:$O$83</c:f>
              <c:numCache>
                <c:formatCode>General</c:formatCode>
                <c:ptCount val="12"/>
                <c:pt idx="0">
                  <c:v>54.1</c:v>
                </c:pt>
                <c:pt idx="1">
                  <c:v>54.1</c:v>
                </c:pt>
                <c:pt idx="2">
                  <c:v>54.1</c:v>
                </c:pt>
                <c:pt idx="3">
                  <c:v>507</c:v>
                </c:pt>
                <c:pt idx="4">
                  <c:v>507</c:v>
                </c:pt>
                <c:pt idx="5">
                  <c:v>492.70000000000005</c:v>
                </c:pt>
                <c:pt idx="6">
                  <c:v>462.4</c:v>
                </c:pt>
                <c:pt idx="7">
                  <c:v>462.4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E5A-4F9D-AE35-121A75D10A3C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Fold_shortening!$P$72:$P$83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559.70000000000005</c:v>
                </c:pt>
                <c:pt idx="4">
                  <c:v>559.70000000000005</c:v>
                </c:pt>
                <c:pt idx="5">
                  <c:v>559.70000000000005</c:v>
                </c:pt>
                <c:pt idx="6">
                  <c:v>559.70000000000005</c:v>
                </c:pt>
                <c:pt idx="7">
                  <c:v>559.70000000000005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E5A-4F9D-AE35-121A75D10A3C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Fold_shortening!$Q$72:$Q$83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178.3</c:v>
                </c:pt>
                <c:pt idx="4">
                  <c:v>509.1</c:v>
                </c:pt>
                <c:pt idx="5">
                  <c:v>509.1</c:v>
                </c:pt>
                <c:pt idx="6">
                  <c:v>509.1</c:v>
                </c:pt>
                <c:pt idx="7">
                  <c:v>509.1</c:v>
                </c:pt>
                <c:pt idx="8">
                  <c:v>328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E5A-4F9D-AE35-121A75D10A3C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Fold_shortening!$R$72:$R$83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108.5</c:v>
                </c:pt>
                <c:pt idx="4">
                  <c:v>541</c:v>
                </c:pt>
                <c:pt idx="5">
                  <c:v>541</c:v>
                </c:pt>
                <c:pt idx="6">
                  <c:v>554.20000000000005</c:v>
                </c:pt>
                <c:pt idx="7">
                  <c:v>554.20000000000005</c:v>
                </c:pt>
                <c:pt idx="8">
                  <c:v>435.6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E5A-4F9D-AE35-121A75D10A3C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Fold_shortening!$S$72:$S$83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607.29999999999995</c:v>
                </c:pt>
                <c:pt idx="5">
                  <c:v>607.29999999999995</c:v>
                </c:pt>
                <c:pt idx="6">
                  <c:v>604.9</c:v>
                </c:pt>
                <c:pt idx="7">
                  <c:v>604.9</c:v>
                </c:pt>
                <c:pt idx="8">
                  <c:v>604.9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E5A-4F9D-AE35-121A75D10A3C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Fold_shortening!$T$72:$T$83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545.9</c:v>
                </c:pt>
                <c:pt idx="5">
                  <c:v>937.6</c:v>
                </c:pt>
                <c:pt idx="6">
                  <c:v>937.6</c:v>
                </c:pt>
                <c:pt idx="7">
                  <c:v>937.6</c:v>
                </c:pt>
                <c:pt idx="8">
                  <c:v>937.6</c:v>
                </c:pt>
                <c:pt idx="9">
                  <c:v>407.2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E5A-4F9D-AE35-121A75D10A3C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Fold_shortening!$U$72:$U$83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814.1</c:v>
                </c:pt>
                <c:pt idx="6">
                  <c:v>814.1</c:v>
                </c:pt>
                <c:pt idx="7">
                  <c:v>814.1</c:v>
                </c:pt>
                <c:pt idx="8">
                  <c:v>814.1</c:v>
                </c:pt>
                <c:pt idx="9">
                  <c:v>679.7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E5A-4F9D-AE35-121A75D10A3C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Fold_shortening!$V$72:$V$83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655.9</c:v>
                </c:pt>
                <c:pt idx="6">
                  <c:v>883.4</c:v>
                </c:pt>
                <c:pt idx="7">
                  <c:v>883.4</c:v>
                </c:pt>
                <c:pt idx="8">
                  <c:v>883.4</c:v>
                </c:pt>
                <c:pt idx="9">
                  <c:v>883.4</c:v>
                </c:pt>
                <c:pt idx="10">
                  <c:v>253.1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E5A-4F9D-AE35-121A75D10A3C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Fold_shortening!$W$72:$W$83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141.30000000000001</c:v>
                </c:pt>
                <c:pt idx="6">
                  <c:v>611.29999999999995</c:v>
                </c:pt>
                <c:pt idx="7">
                  <c:v>611.29999999999995</c:v>
                </c:pt>
                <c:pt idx="8">
                  <c:v>611.29999999999995</c:v>
                </c:pt>
                <c:pt idx="9">
                  <c:v>611.29999999999995</c:v>
                </c:pt>
                <c:pt idx="10">
                  <c:v>510.3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E5A-4F9D-AE35-121A75D10A3C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Fold_shortening!$X$72:$X$83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221.9</c:v>
                </c:pt>
                <c:pt idx="7">
                  <c:v>221.9</c:v>
                </c:pt>
                <c:pt idx="8">
                  <c:v>221.9</c:v>
                </c:pt>
                <c:pt idx="9">
                  <c:v>221.9</c:v>
                </c:pt>
                <c:pt idx="10">
                  <c:v>221.9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E5A-4F9D-AE35-121A75D10A3C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Fold_shortening!$Y$72:$Y$83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171.6</c:v>
                </c:pt>
                <c:pt idx="7">
                  <c:v>171.6</c:v>
                </c:pt>
                <c:pt idx="8">
                  <c:v>171.6</c:v>
                </c:pt>
                <c:pt idx="9">
                  <c:v>171.6</c:v>
                </c:pt>
                <c:pt idx="10">
                  <c:v>171.6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E5A-4F9D-AE35-121A75D10A3C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Fold_shortening!$Z$72:$Z$83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E5A-4F9D-AE35-121A75D10A3C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Fold_shortening!$AA$72:$AA$83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E5A-4F9D-AE35-121A75D10A3C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Fold_shortening!$AB$72:$AB$83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E5A-4F9D-AE35-121A75D1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58784"/>
        <c:axId val="549651568"/>
      </c:scatterChart>
      <c:valAx>
        <c:axId val="5496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1" i="0" baseline="0">
                    <a:effectLst/>
                  </a:rPr>
                  <a:t>Distance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651568"/>
        <c:crosses val="autoZero"/>
        <c:crossBetween val="midCat"/>
      </c:valAx>
      <c:valAx>
        <c:axId val="5496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1" i="0" baseline="0">
                    <a:effectLst/>
                  </a:rPr>
                  <a:t>Fault Heave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1.1527377521613832E-2"/>
              <c:y val="0.36499860313331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6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1" i="0" baseline="0">
                <a:effectLst/>
              </a:rPr>
              <a:t>Fault Heave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648628012407549E-2"/>
          <c:y val="1.4685446009389671E-2"/>
          <c:w val="0.86685134812693865"/>
          <c:h val="0.80692957746478877"/>
        </c:manualLayout>
      </c:layout>
      <c:scatterChart>
        <c:scatterStyle val="lineMarker"/>
        <c:varyColors val="0"/>
        <c:ser>
          <c:idx val="11"/>
          <c:order val="0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Fold_shortening!$O$72:$O$83</c:f>
              <c:numCache>
                <c:formatCode>General</c:formatCode>
                <c:ptCount val="12"/>
                <c:pt idx="0">
                  <c:v>54.1</c:v>
                </c:pt>
                <c:pt idx="1">
                  <c:v>54.1</c:v>
                </c:pt>
                <c:pt idx="2">
                  <c:v>54.1</c:v>
                </c:pt>
                <c:pt idx="3">
                  <c:v>507</c:v>
                </c:pt>
                <c:pt idx="4">
                  <c:v>507</c:v>
                </c:pt>
                <c:pt idx="5">
                  <c:v>492.70000000000005</c:v>
                </c:pt>
                <c:pt idx="6">
                  <c:v>462.4</c:v>
                </c:pt>
                <c:pt idx="7">
                  <c:v>462.4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03-4D79-BDAB-B3D844EE7AC5}"/>
            </c:ext>
          </c:extLst>
        </c:ser>
        <c:ser>
          <c:idx val="12"/>
          <c:order val="1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Fold_shortening!$P$72:$P$83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559.70000000000005</c:v>
                </c:pt>
                <c:pt idx="4">
                  <c:v>559.70000000000005</c:v>
                </c:pt>
                <c:pt idx="5">
                  <c:v>559.70000000000005</c:v>
                </c:pt>
                <c:pt idx="6">
                  <c:v>559.70000000000005</c:v>
                </c:pt>
                <c:pt idx="7">
                  <c:v>559.70000000000005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403-4D79-BDAB-B3D844EE7AC5}"/>
            </c:ext>
          </c:extLst>
        </c:ser>
        <c:ser>
          <c:idx val="13"/>
          <c:order val="2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Fold_shortening!$Q$72:$Q$83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178.3</c:v>
                </c:pt>
                <c:pt idx="4">
                  <c:v>509.1</c:v>
                </c:pt>
                <c:pt idx="5">
                  <c:v>509.1</c:v>
                </c:pt>
                <c:pt idx="6">
                  <c:v>509.1</c:v>
                </c:pt>
                <c:pt idx="7">
                  <c:v>509.1</c:v>
                </c:pt>
                <c:pt idx="8">
                  <c:v>328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403-4D79-BDAB-B3D844EE7AC5}"/>
            </c:ext>
          </c:extLst>
        </c:ser>
        <c:ser>
          <c:idx val="14"/>
          <c:order val="3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Fold_shortening!$R$72:$R$83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108.5</c:v>
                </c:pt>
                <c:pt idx="4">
                  <c:v>541</c:v>
                </c:pt>
                <c:pt idx="5">
                  <c:v>541</c:v>
                </c:pt>
                <c:pt idx="6">
                  <c:v>554.20000000000005</c:v>
                </c:pt>
                <c:pt idx="7">
                  <c:v>554.20000000000005</c:v>
                </c:pt>
                <c:pt idx="8">
                  <c:v>435.6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403-4D79-BDAB-B3D844EE7AC5}"/>
            </c:ext>
          </c:extLst>
        </c:ser>
        <c:ser>
          <c:idx val="15"/>
          <c:order val="4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Fold_shortening!$S$72:$S$83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607.29999999999995</c:v>
                </c:pt>
                <c:pt idx="5">
                  <c:v>607.29999999999995</c:v>
                </c:pt>
                <c:pt idx="6">
                  <c:v>604.9</c:v>
                </c:pt>
                <c:pt idx="7">
                  <c:v>604.9</c:v>
                </c:pt>
                <c:pt idx="8">
                  <c:v>604.9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403-4D79-BDAB-B3D844EE7AC5}"/>
            </c:ext>
          </c:extLst>
        </c:ser>
        <c:ser>
          <c:idx val="16"/>
          <c:order val="5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Fold_shortening!$T$72:$T$83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545.9</c:v>
                </c:pt>
                <c:pt idx="5">
                  <c:v>937.6</c:v>
                </c:pt>
                <c:pt idx="6">
                  <c:v>937.6</c:v>
                </c:pt>
                <c:pt idx="7">
                  <c:v>937.6</c:v>
                </c:pt>
                <c:pt idx="8">
                  <c:v>937.6</c:v>
                </c:pt>
                <c:pt idx="9">
                  <c:v>407.2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403-4D79-BDAB-B3D844EE7AC5}"/>
            </c:ext>
          </c:extLst>
        </c:ser>
        <c:ser>
          <c:idx val="17"/>
          <c:order val="6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Fold_shortening!$U$72:$U$83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814.1</c:v>
                </c:pt>
                <c:pt idx="6">
                  <c:v>814.1</c:v>
                </c:pt>
                <c:pt idx="7">
                  <c:v>814.1</c:v>
                </c:pt>
                <c:pt idx="8">
                  <c:v>814.1</c:v>
                </c:pt>
                <c:pt idx="9">
                  <c:v>679.7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403-4D79-BDAB-B3D844EE7AC5}"/>
            </c:ext>
          </c:extLst>
        </c:ser>
        <c:ser>
          <c:idx val="18"/>
          <c:order val="7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Fold_shortening!$V$72:$V$83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655.9</c:v>
                </c:pt>
                <c:pt idx="6">
                  <c:v>883.4</c:v>
                </c:pt>
                <c:pt idx="7">
                  <c:v>883.4</c:v>
                </c:pt>
                <c:pt idx="8">
                  <c:v>883.4</c:v>
                </c:pt>
                <c:pt idx="9">
                  <c:v>883.4</c:v>
                </c:pt>
                <c:pt idx="10">
                  <c:v>253.1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403-4D79-BDAB-B3D844EE7AC5}"/>
            </c:ext>
          </c:extLst>
        </c:ser>
        <c:ser>
          <c:idx val="19"/>
          <c:order val="8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Fold_shortening!$W$72:$W$83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141.30000000000001</c:v>
                </c:pt>
                <c:pt idx="6">
                  <c:v>611.29999999999995</c:v>
                </c:pt>
                <c:pt idx="7">
                  <c:v>611.29999999999995</c:v>
                </c:pt>
                <c:pt idx="8">
                  <c:v>611.29999999999995</c:v>
                </c:pt>
                <c:pt idx="9">
                  <c:v>611.29999999999995</c:v>
                </c:pt>
                <c:pt idx="10">
                  <c:v>510.3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403-4D79-BDAB-B3D844EE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58784"/>
        <c:axId val="549651568"/>
      </c:scatterChart>
      <c:valAx>
        <c:axId val="5496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1" i="0" baseline="0">
                    <a:effectLst/>
                  </a:rPr>
                  <a:t>Distance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651568"/>
        <c:crosses val="autoZero"/>
        <c:crossBetween val="midCat"/>
      </c:valAx>
      <c:valAx>
        <c:axId val="5496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1" i="0" baseline="0">
                    <a:effectLst/>
                  </a:rPr>
                  <a:t>Fault Heave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1.1527377521613832E-2"/>
              <c:y val="0.36499860313331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6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1" i="0" baseline="0">
                <a:effectLst/>
              </a:rPr>
              <a:t>Fault Heave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Fold_shortening!$L$72:$L$83</c:f>
              <c:numCache>
                <c:formatCode>General</c:formatCode>
                <c:ptCount val="12"/>
                <c:pt idx="0">
                  <c:v>94.8</c:v>
                </c:pt>
                <c:pt idx="1">
                  <c:v>265.39999999999998</c:v>
                </c:pt>
                <c:pt idx="2">
                  <c:v>265.39999999999998</c:v>
                </c:pt>
                <c:pt idx="3">
                  <c:v>359.2</c:v>
                </c:pt>
                <c:pt idx="4">
                  <c:v>319.60000000000002</c:v>
                </c:pt>
                <c:pt idx="5">
                  <c:v>264.39999999999998</c:v>
                </c:pt>
                <c:pt idx="6">
                  <c:v>93.8</c:v>
                </c:pt>
                <c:pt idx="7">
                  <c:v>93.8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DC-4CA0-9C19-BEAB46FEF217}"/>
            </c:ext>
          </c:extLst>
        </c:ser>
        <c:ser>
          <c:idx val="9"/>
          <c:order val="1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Fold_shortening!$M$72:$M$83</c:f>
              <c:numCache>
                <c:formatCode>General</c:formatCode>
                <c:ptCount val="12"/>
                <c:pt idx="0">
                  <c:v>72.3</c:v>
                </c:pt>
                <c:pt idx="1">
                  <c:v>166.5</c:v>
                </c:pt>
                <c:pt idx="2">
                  <c:v>166.5</c:v>
                </c:pt>
                <c:pt idx="3">
                  <c:v>421.2</c:v>
                </c:pt>
                <c:pt idx="4">
                  <c:v>402.9</c:v>
                </c:pt>
                <c:pt idx="5">
                  <c:v>348.9</c:v>
                </c:pt>
                <c:pt idx="6">
                  <c:v>254.7</c:v>
                </c:pt>
                <c:pt idx="7">
                  <c:v>254.7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DC-4CA0-9C19-BEAB46FEF217}"/>
            </c:ext>
          </c:extLst>
        </c:ser>
        <c:ser>
          <c:idx val="10"/>
          <c:order val="2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Fold_shortening!$N$72:$N$83</c:f>
              <c:numCache>
                <c:formatCode>General</c:formatCode>
                <c:ptCount val="12"/>
                <c:pt idx="0">
                  <c:v>189.10000000000002</c:v>
                </c:pt>
                <c:pt idx="1">
                  <c:v>355</c:v>
                </c:pt>
                <c:pt idx="2">
                  <c:v>355</c:v>
                </c:pt>
                <c:pt idx="3">
                  <c:v>687.3</c:v>
                </c:pt>
                <c:pt idx="4">
                  <c:v>583</c:v>
                </c:pt>
                <c:pt idx="5">
                  <c:v>518.5</c:v>
                </c:pt>
                <c:pt idx="6">
                  <c:v>332.3</c:v>
                </c:pt>
                <c:pt idx="7">
                  <c:v>332.3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9DC-4CA0-9C19-BEAB46FE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58784"/>
        <c:axId val="549651568"/>
      </c:scatterChart>
      <c:valAx>
        <c:axId val="5496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1" i="0" baseline="0">
                    <a:effectLst/>
                  </a:rPr>
                  <a:t>Distance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651568"/>
        <c:crosses val="autoZero"/>
        <c:crossBetween val="midCat"/>
      </c:valAx>
      <c:valAx>
        <c:axId val="5496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1" i="0" baseline="0">
                    <a:effectLst/>
                  </a:rPr>
                  <a:t>Fault Heave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1.1527377521613832E-2"/>
              <c:y val="0.36499860313331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6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1" i="0" baseline="0">
                <a:effectLst/>
              </a:rPr>
              <a:t>Fault Heave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Fold_shortening!$D$72:$D$83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9-47A9-8585-12223F1499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Fold_shortening!$E$72:$E$83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9-47A9-8585-12223F1499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Fold_shortening!$F$72:$F$83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9-47A9-8585-12223F1499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Fold_shortening!$G$72:$G$83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9-47A9-8585-12223F1499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Fold_shortening!$H$72:$H$83</c:f>
              <c:numCache>
                <c:formatCode>General</c:formatCode>
                <c:ptCount val="12"/>
                <c:pt idx="0">
                  <c:v>28.2</c:v>
                </c:pt>
                <c:pt idx="1">
                  <c:v>28.2</c:v>
                </c:pt>
                <c:pt idx="2">
                  <c:v>28.2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79-47A9-8585-12223F14996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Fold_shortening!$I$72:$I$83</c:f>
              <c:numCache>
                <c:formatCode>General</c:formatCode>
                <c:ptCount val="12"/>
                <c:pt idx="0">
                  <c:v>66.599999999999994</c:v>
                </c:pt>
                <c:pt idx="1">
                  <c:v>66.599999999999994</c:v>
                </c:pt>
                <c:pt idx="2">
                  <c:v>66.599999999999994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79-47A9-8585-12223F1499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Fold_shortening!$J$72:$J$83</c:f>
              <c:numCache>
                <c:formatCode>General</c:formatCode>
                <c:ptCount val="12"/>
                <c:pt idx="0">
                  <c:v>125.9</c:v>
                </c:pt>
                <c:pt idx="1">
                  <c:v>125.9</c:v>
                </c:pt>
                <c:pt idx="2">
                  <c:v>125.9</c:v>
                </c:pt>
                <c:pt idx="3">
                  <c:v>70.400000000000006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79-47A9-8585-12223F14996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Fold_shortening!$K$72:$K$83</c:f>
              <c:numCache>
                <c:formatCode>General</c:formatCode>
                <c:ptCount val="12"/>
                <c:pt idx="0">
                  <c:v>73.800000000000011</c:v>
                </c:pt>
                <c:pt idx="1">
                  <c:v>73.800000000000011</c:v>
                </c:pt>
                <c:pt idx="2">
                  <c:v>73.800000000000011</c:v>
                </c:pt>
                <c:pt idx="3">
                  <c:v>31.6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79-47A9-8585-12223F149965}"/>
            </c:ext>
          </c:extLst>
        </c:ser>
        <c:ser>
          <c:idx val="22"/>
          <c:order val="8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Fold_shortening!$Z$72:$Z$83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F79-47A9-8585-12223F149965}"/>
            </c:ext>
          </c:extLst>
        </c:ser>
        <c:ser>
          <c:idx val="23"/>
          <c:order val="9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Fold_shortening!$AA$72:$AA$83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F79-47A9-8585-12223F149965}"/>
            </c:ext>
          </c:extLst>
        </c:ser>
        <c:ser>
          <c:idx val="24"/>
          <c:order val="10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Fold_shortening!$AB$72:$AB$83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F79-47A9-8585-12223F14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58784"/>
        <c:axId val="549651568"/>
      </c:scatterChart>
      <c:valAx>
        <c:axId val="5496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1" i="0" baseline="0">
                    <a:effectLst/>
                  </a:rPr>
                  <a:t>Distance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651568"/>
        <c:crosses val="autoZero"/>
        <c:crossBetween val="midCat"/>
      </c:valAx>
      <c:valAx>
        <c:axId val="5496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1" i="0" baseline="0">
                    <a:effectLst/>
                  </a:rPr>
                  <a:t>Fault Heave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1.1527377521613832E-2"/>
              <c:y val="0.36499860313331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6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1" i="0" baseline="0">
                <a:effectLst/>
              </a:rPr>
              <a:t>Fault Heave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Fold_shortening!$D$72:$D$83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C-4830-8AA0-8C168AC019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Fold_shortening!$E$72:$E$83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C-4830-8AA0-8C168AC0197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Fold_shortening!$F$72:$F$83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0C-4830-8AA0-8C168AC0197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Fold_shortening!$G$72:$G$83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0C-4830-8AA0-8C168AC0197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Fold_shortening!$H$72:$H$83</c:f>
              <c:numCache>
                <c:formatCode>General</c:formatCode>
                <c:ptCount val="12"/>
                <c:pt idx="0">
                  <c:v>28.2</c:v>
                </c:pt>
                <c:pt idx="1">
                  <c:v>28.2</c:v>
                </c:pt>
                <c:pt idx="2">
                  <c:v>28.2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0C-4830-8AA0-8C168AC0197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Fold_shortening!$I$72:$I$83</c:f>
              <c:numCache>
                <c:formatCode>General</c:formatCode>
                <c:ptCount val="12"/>
                <c:pt idx="0">
                  <c:v>66.599999999999994</c:v>
                </c:pt>
                <c:pt idx="1">
                  <c:v>66.599999999999994</c:v>
                </c:pt>
                <c:pt idx="2">
                  <c:v>66.599999999999994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0C-4830-8AA0-8C168AC0197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Fold_shortening!$J$72:$J$83</c:f>
              <c:numCache>
                <c:formatCode>General</c:formatCode>
                <c:ptCount val="12"/>
                <c:pt idx="0">
                  <c:v>125.9</c:v>
                </c:pt>
                <c:pt idx="1">
                  <c:v>125.9</c:v>
                </c:pt>
                <c:pt idx="2">
                  <c:v>125.9</c:v>
                </c:pt>
                <c:pt idx="3">
                  <c:v>70.400000000000006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0C-4830-8AA0-8C168AC0197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Fold_shortening!$K$72:$K$83</c:f>
              <c:numCache>
                <c:formatCode>General</c:formatCode>
                <c:ptCount val="12"/>
                <c:pt idx="0">
                  <c:v>73.800000000000011</c:v>
                </c:pt>
                <c:pt idx="1">
                  <c:v>73.800000000000011</c:v>
                </c:pt>
                <c:pt idx="2">
                  <c:v>73.800000000000011</c:v>
                </c:pt>
                <c:pt idx="3">
                  <c:v>31.6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0C-4830-8AA0-8C168AC0197F}"/>
            </c:ext>
          </c:extLst>
        </c:ser>
        <c:ser>
          <c:idx val="20"/>
          <c:order val="8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Fold_shortening!$X$72:$X$83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221.9</c:v>
                </c:pt>
                <c:pt idx="7">
                  <c:v>221.9</c:v>
                </c:pt>
                <c:pt idx="8">
                  <c:v>221.9</c:v>
                </c:pt>
                <c:pt idx="9">
                  <c:v>221.9</c:v>
                </c:pt>
                <c:pt idx="10">
                  <c:v>221.9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30C-4830-8AA0-8C168AC0197F}"/>
            </c:ext>
          </c:extLst>
        </c:ser>
        <c:ser>
          <c:idx val="21"/>
          <c:order val="9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Fold_shortening!$Y$72:$Y$83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171.6</c:v>
                </c:pt>
                <c:pt idx="7">
                  <c:v>171.6</c:v>
                </c:pt>
                <c:pt idx="8">
                  <c:v>171.6</c:v>
                </c:pt>
                <c:pt idx="9">
                  <c:v>171.6</c:v>
                </c:pt>
                <c:pt idx="10">
                  <c:v>171.6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30C-4830-8AA0-8C168AC0197F}"/>
            </c:ext>
          </c:extLst>
        </c:ser>
        <c:ser>
          <c:idx val="22"/>
          <c:order val="10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Fold_shortening!$Z$72:$Z$83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30C-4830-8AA0-8C168AC0197F}"/>
            </c:ext>
          </c:extLst>
        </c:ser>
        <c:ser>
          <c:idx val="23"/>
          <c:order val="11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Fold_shortening!$AA$72:$AA$83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30C-4830-8AA0-8C168AC0197F}"/>
            </c:ext>
          </c:extLst>
        </c:ser>
        <c:ser>
          <c:idx val="24"/>
          <c:order val="12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Fold_shortening!$C$72:$C$83</c:f>
              <c:numCache>
                <c:formatCode>General</c:formatCode>
                <c:ptCount val="12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  <c:pt idx="6">
                  <c:v>8500</c:v>
                </c:pt>
                <c:pt idx="7">
                  <c:v>9500</c:v>
                </c:pt>
                <c:pt idx="8">
                  <c:v>10500</c:v>
                </c:pt>
                <c:pt idx="9">
                  <c:v>11500</c:v>
                </c:pt>
                <c:pt idx="10">
                  <c:v>12500</c:v>
                </c:pt>
                <c:pt idx="11">
                  <c:v>13500</c:v>
                </c:pt>
              </c:numCache>
            </c:numRef>
          </c:xVal>
          <c:yVal>
            <c:numRef>
              <c:f>Fold_shortening!$AB$72:$AB$83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30C-4830-8AA0-8C168AC01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58784"/>
        <c:axId val="549651568"/>
      </c:scatterChart>
      <c:valAx>
        <c:axId val="5496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1" i="0" baseline="0">
                    <a:effectLst/>
                  </a:rPr>
                  <a:t>Distance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651568"/>
        <c:crosses val="autoZero"/>
        <c:crossBetween val="midCat"/>
      </c:valAx>
      <c:valAx>
        <c:axId val="5496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1" i="0" baseline="0">
                    <a:effectLst/>
                  </a:rPr>
                  <a:t>Fault Heave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1.1527377521613832E-2"/>
              <c:y val="0.36499860313331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6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2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2000"/>
              <a:t>Fault Heave vs Shortening</a:t>
            </a:r>
          </a:p>
        </c:rich>
      </c:tx>
      <c:layout>
        <c:manualLayout>
          <c:xMode val="edge"/>
          <c:yMode val="edge"/>
          <c:x val="0.46787484300852078"/>
          <c:y val="2.2426099420661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20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94926595713991E-2"/>
          <c:y val="9.0784724668967753E-2"/>
          <c:w val="0.89241368867353121"/>
          <c:h val="0.84620554543089632"/>
        </c:manualLayout>
      </c:layout>
      <c:scatterChart>
        <c:scatterStyle val="lineMarker"/>
        <c:varyColors val="0"/>
        <c:ser>
          <c:idx val="10"/>
          <c:order val="0"/>
          <c:tx>
            <c:v>Shortening of Hz Fi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Fold_shortening!$C$37:$C$55</c:f>
              <c:strCache>
                <c:ptCount val="19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  <c:pt idx="12">
                  <c:v>Box_13</c:v>
                </c:pt>
                <c:pt idx="13">
                  <c:v>Box_14</c:v>
                </c:pt>
                <c:pt idx="14">
                  <c:v>Box_15</c:v>
                </c:pt>
                <c:pt idx="15">
                  <c:v>Box_16</c:v>
                </c:pt>
                <c:pt idx="16">
                  <c:v>Box_17</c:v>
                </c:pt>
                <c:pt idx="17">
                  <c:v>Box_18</c:v>
                </c:pt>
                <c:pt idx="18">
                  <c:v>Box_19</c:v>
                </c:pt>
              </c:strCache>
            </c:strRef>
          </c:xVal>
          <c:yVal>
            <c:numRef>
              <c:f>Fold_shortening!$V$37:$V$55</c:f>
              <c:numCache>
                <c:formatCode>General</c:formatCode>
                <c:ptCount val="19"/>
                <c:pt idx="0">
                  <c:v>454.30000000000018</c:v>
                </c:pt>
                <c:pt idx="1">
                  <c:v>461.59999999999945</c:v>
                </c:pt>
                <c:pt idx="2">
                  <c:v>509.70000000000073</c:v>
                </c:pt>
                <c:pt idx="3">
                  <c:v>517.19999999999982</c:v>
                </c:pt>
                <c:pt idx="4">
                  <c:v>573</c:v>
                </c:pt>
                <c:pt idx="5">
                  <c:v>1044</c:v>
                </c:pt>
                <c:pt idx="6">
                  <c:v>1136.3000000000002</c:v>
                </c:pt>
                <c:pt idx="7">
                  <c:v>1528.6999999999998</c:v>
                </c:pt>
                <c:pt idx="8">
                  <c:v>2039.6000000000004</c:v>
                </c:pt>
                <c:pt idx="9">
                  <c:v>1492.5</c:v>
                </c:pt>
                <c:pt idx="10">
                  <c:v>1638.6999999999998</c:v>
                </c:pt>
                <c:pt idx="11">
                  <c:v>1814.2999999999993</c:v>
                </c:pt>
                <c:pt idx="12">
                  <c:v>1436.3999999999996</c:v>
                </c:pt>
                <c:pt idx="13">
                  <c:v>1038.5</c:v>
                </c:pt>
                <c:pt idx="14">
                  <c:v>633.60000000000036</c:v>
                </c:pt>
                <c:pt idx="15">
                  <c:v>453.19999999999982</c:v>
                </c:pt>
                <c:pt idx="16">
                  <c:v>229.80000000000018</c:v>
                </c:pt>
                <c:pt idx="17">
                  <c:v>97</c:v>
                </c:pt>
                <c:pt idx="18">
                  <c:v>-0.70000000000004547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1-444C-83EA-D0DAC53F15CC}"/>
            </c:ext>
          </c:extLst>
        </c:ser>
        <c:ser>
          <c:idx val="16"/>
          <c:order val="1"/>
          <c:tx>
            <c:v>Faults Heave</c:v>
          </c:tx>
          <c:spPr>
            <a:ln w="317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3300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strRef>
              <c:f>Fold_shortening!$B$72:$B$83</c:f>
              <c:strCache>
                <c:ptCount val="12"/>
                <c:pt idx="0">
                  <c:v>Box_1</c:v>
                </c:pt>
                <c:pt idx="1">
                  <c:v>Box_2</c:v>
                </c:pt>
                <c:pt idx="2">
                  <c:v>Box_3</c:v>
                </c:pt>
                <c:pt idx="3">
                  <c:v>Box_4</c:v>
                </c:pt>
                <c:pt idx="4">
                  <c:v>Box_5</c:v>
                </c:pt>
                <c:pt idx="5">
                  <c:v>Box_6</c:v>
                </c:pt>
                <c:pt idx="6">
                  <c:v>Box_7</c:v>
                </c:pt>
                <c:pt idx="7">
                  <c:v>Box_8</c:v>
                </c:pt>
                <c:pt idx="8">
                  <c:v>Box_9</c:v>
                </c:pt>
                <c:pt idx="9">
                  <c:v>Box_10</c:v>
                </c:pt>
                <c:pt idx="10">
                  <c:v>Box_11</c:v>
                </c:pt>
                <c:pt idx="11">
                  <c:v>Box_12</c:v>
                </c:pt>
              </c:strCache>
            </c:strRef>
          </c:xVal>
          <c:yVal>
            <c:numRef>
              <c:f>Fold_shortening!$U$72:$U$83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814.1</c:v>
                </c:pt>
                <c:pt idx="6">
                  <c:v>814.1</c:v>
                </c:pt>
                <c:pt idx="7">
                  <c:v>814.1</c:v>
                </c:pt>
                <c:pt idx="8">
                  <c:v>814.1</c:v>
                </c:pt>
                <c:pt idx="9">
                  <c:v>679.7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1-444C-83EA-D0DAC53F1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51696"/>
        <c:axId val="688851040"/>
      </c:scatterChart>
      <c:valAx>
        <c:axId val="68885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Box Number</a:t>
                </a:r>
              </a:p>
            </c:rich>
          </c:tx>
          <c:layout>
            <c:manualLayout>
              <c:xMode val="edge"/>
              <c:yMode val="edge"/>
              <c:x val="0.47824550777306674"/>
              <c:y val="0.95361077113162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8851040"/>
        <c:crosses val="autoZero"/>
        <c:crossBetween val="midCat"/>
      </c:valAx>
      <c:valAx>
        <c:axId val="688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Fault Heave / Shortening (m)</a:t>
                </a:r>
              </a:p>
            </c:rich>
          </c:tx>
          <c:layout>
            <c:manualLayout>
              <c:xMode val="edge"/>
              <c:yMode val="edge"/>
              <c:x val="1.3736263736263736E-2"/>
              <c:y val="0.34234538680762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885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63258264045667"/>
          <c:y val="0.93176525480081229"/>
          <c:w val="0.2551097406530477"/>
          <c:h val="6.803998329686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1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10_8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Fault_s8!$J$3:$J$12</c:f>
              <c:numCache>
                <c:formatCode>General</c:formatCode>
                <c:ptCount val="10"/>
                <c:pt idx="0">
                  <c:v>204.4</c:v>
                </c:pt>
                <c:pt idx="1">
                  <c:v>349.6</c:v>
                </c:pt>
                <c:pt idx="2">
                  <c:v>451.7</c:v>
                </c:pt>
                <c:pt idx="3">
                  <c:v>840</c:v>
                </c:pt>
                <c:pt idx="4">
                  <c:v>946.6</c:v>
                </c:pt>
                <c:pt idx="5">
                  <c:v>1036.9000000000001</c:v>
                </c:pt>
                <c:pt idx="6">
                  <c:v>1326.9</c:v>
                </c:pt>
                <c:pt idx="7">
                  <c:v>1515.8</c:v>
                </c:pt>
                <c:pt idx="8">
                  <c:v>1806.4</c:v>
                </c:pt>
                <c:pt idx="9">
                  <c:v>1905.5</c:v>
                </c:pt>
              </c:numCache>
            </c:numRef>
          </c:xVal>
          <c:yVal>
            <c:numRef>
              <c:f>Fault_s8!$K$3:$K$12</c:f>
              <c:numCache>
                <c:formatCode>General</c:formatCode>
                <c:ptCount val="10"/>
                <c:pt idx="0">
                  <c:v>145.19999999999999</c:v>
                </c:pt>
                <c:pt idx="1">
                  <c:v>201.6</c:v>
                </c:pt>
                <c:pt idx="2">
                  <c:v>228.5</c:v>
                </c:pt>
                <c:pt idx="3">
                  <c:v>184.9</c:v>
                </c:pt>
                <c:pt idx="4">
                  <c:v>212.1</c:v>
                </c:pt>
                <c:pt idx="5">
                  <c:v>238</c:v>
                </c:pt>
                <c:pt idx="6">
                  <c:v>239.4</c:v>
                </c:pt>
                <c:pt idx="7">
                  <c:v>164.2</c:v>
                </c:pt>
                <c:pt idx="8">
                  <c:v>22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A-4485-83BA-A1430B7AB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37504"/>
        <c:axId val="472230616"/>
      </c:scatterChart>
      <c:valAx>
        <c:axId val="47223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30616"/>
        <c:crosses val="autoZero"/>
        <c:crossBetween val="midCat"/>
      </c:valAx>
      <c:valAx>
        <c:axId val="47223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3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AF4-469D-9CCD-952E6714661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AF4-469D-9CCD-952E6714661F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AF4-469D-9CCD-952E6714661F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AF4-469D-9CCD-952E6714661F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AF4-469D-9CCD-952E6714661F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AF4-469D-9CCD-952E6714661F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AF4-469D-9CCD-952E6714661F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AF4-469D-9CCD-952E6714661F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AF4-469D-9CCD-952E6714661F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AF4-469D-9CCD-952E6714661F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AF4-469D-9CCD-952E6714661F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AF4-469D-9CCD-952E6714661F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AF4-469D-9CCD-952E6714661F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AF4-469D-9CCD-952E6714661F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AF4-469D-9CCD-952E6714661F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AF4-469D-9CCD-952E6714661F}"/>
              </c:ext>
            </c:extLst>
          </c:dPt>
          <c:xVal>
            <c:numRef>
              <c:f>Fault_S1!$Y$2:$Y$17</c:f>
              <c:numCache>
                <c:formatCode>General</c:formatCode>
                <c:ptCount val="16"/>
                <c:pt idx="0">
                  <c:v>0</c:v>
                </c:pt>
                <c:pt idx="1">
                  <c:v>52.8</c:v>
                </c:pt>
                <c:pt idx="2">
                  <c:v>188.9</c:v>
                </c:pt>
                <c:pt idx="3">
                  <c:v>405.6</c:v>
                </c:pt>
                <c:pt idx="4">
                  <c:v>548.29999999999995</c:v>
                </c:pt>
                <c:pt idx="5">
                  <c:v>675.7</c:v>
                </c:pt>
                <c:pt idx="6">
                  <c:v>861.4</c:v>
                </c:pt>
                <c:pt idx="7">
                  <c:v>951.8</c:v>
                </c:pt>
                <c:pt idx="8">
                  <c:v>1243.2</c:v>
                </c:pt>
                <c:pt idx="9">
                  <c:v>1855.4</c:v>
                </c:pt>
                <c:pt idx="10">
                  <c:v>2233.9</c:v>
                </c:pt>
                <c:pt idx="11">
                  <c:v>2856.3</c:v>
                </c:pt>
                <c:pt idx="12">
                  <c:v>3206.8</c:v>
                </c:pt>
                <c:pt idx="13">
                  <c:v>3672.6</c:v>
                </c:pt>
                <c:pt idx="14">
                  <c:v>3903.4</c:v>
                </c:pt>
                <c:pt idx="15">
                  <c:v>4735.8</c:v>
                </c:pt>
              </c:numCache>
            </c:numRef>
          </c:xVal>
          <c:yVal>
            <c:numRef>
              <c:f>Fault_S1!$Z$2:$Z$17</c:f>
              <c:numCache>
                <c:formatCode>General</c:formatCode>
                <c:ptCount val="16"/>
                <c:pt idx="0">
                  <c:v>0</c:v>
                </c:pt>
                <c:pt idx="1">
                  <c:v>4.8</c:v>
                </c:pt>
                <c:pt idx="2">
                  <c:v>111.9</c:v>
                </c:pt>
                <c:pt idx="3">
                  <c:v>260.10000000000002</c:v>
                </c:pt>
                <c:pt idx="4">
                  <c:v>291</c:v>
                </c:pt>
                <c:pt idx="5">
                  <c:v>276.2</c:v>
                </c:pt>
                <c:pt idx="6">
                  <c:v>632.6</c:v>
                </c:pt>
                <c:pt idx="7">
                  <c:v>657.4</c:v>
                </c:pt>
                <c:pt idx="8">
                  <c:v>490.1</c:v>
                </c:pt>
                <c:pt idx="9">
                  <c:v>359.9</c:v>
                </c:pt>
                <c:pt idx="10">
                  <c:v>514.4</c:v>
                </c:pt>
                <c:pt idx="11">
                  <c:v>627.29999999999995</c:v>
                </c:pt>
                <c:pt idx="12">
                  <c:v>555.4</c:v>
                </c:pt>
                <c:pt idx="13">
                  <c:v>428.3</c:v>
                </c:pt>
                <c:pt idx="14">
                  <c:v>434.5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AF4-469D-9CCD-952E67146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62464"/>
        <c:axId val="570458856"/>
      </c:scatterChart>
      <c:valAx>
        <c:axId val="5704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58856"/>
        <c:crosses val="autoZero"/>
        <c:crossBetween val="midCat"/>
      </c:valAx>
      <c:valAx>
        <c:axId val="57045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Displacement profile fault 1_4 </a:t>
            </a:r>
          </a:p>
        </c:rich>
      </c:tx>
      <c:layout>
        <c:manualLayout>
          <c:xMode val="edge"/>
          <c:yMode val="edge"/>
          <c:x val="0.36276119402985074"/>
          <c:y val="3.55987055016181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xVal>
            <c:numRef>
              <c:f>Fault_S1!$J$3:$J$17</c:f>
              <c:numCache>
                <c:formatCode>General</c:formatCode>
                <c:ptCount val="15"/>
                <c:pt idx="0">
                  <c:v>117</c:v>
                </c:pt>
                <c:pt idx="1">
                  <c:v>273.8</c:v>
                </c:pt>
                <c:pt idx="2">
                  <c:v>338.8</c:v>
                </c:pt>
                <c:pt idx="3">
                  <c:v>384.5</c:v>
                </c:pt>
                <c:pt idx="4">
                  <c:v>663.4</c:v>
                </c:pt>
                <c:pt idx="5">
                  <c:v>734.3</c:v>
                </c:pt>
                <c:pt idx="6">
                  <c:v>1127.7</c:v>
                </c:pt>
                <c:pt idx="7">
                  <c:v>1198.8</c:v>
                </c:pt>
                <c:pt idx="8">
                  <c:v>1308.5</c:v>
                </c:pt>
                <c:pt idx="9">
                  <c:v>1773.5</c:v>
                </c:pt>
                <c:pt idx="10">
                  <c:v>2210.6</c:v>
                </c:pt>
                <c:pt idx="11">
                  <c:v>2711.3</c:v>
                </c:pt>
                <c:pt idx="12">
                  <c:v>3236.4</c:v>
                </c:pt>
                <c:pt idx="13">
                  <c:v>4012.4</c:v>
                </c:pt>
                <c:pt idx="14">
                  <c:v>4269.8999999999996</c:v>
                </c:pt>
              </c:numCache>
            </c:numRef>
          </c:xVal>
          <c:yVal>
            <c:numRef>
              <c:f>Fault_S1!$K$3:$K$17</c:f>
              <c:numCache>
                <c:formatCode>General</c:formatCode>
                <c:ptCount val="15"/>
                <c:pt idx="0">
                  <c:v>114</c:v>
                </c:pt>
                <c:pt idx="1">
                  <c:v>110.8</c:v>
                </c:pt>
                <c:pt idx="2">
                  <c:v>270</c:v>
                </c:pt>
                <c:pt idx="3">
                  <c:v>376</c:v>
                </c:pt>
                <c:pt idx="4">
                  <c:v>464.6</c:v>
                </c:pt>
                <c:pt idx="5">
                  <c:v>562</c:v>
                </c:pt>
                <c:pt idx="6">
                  <c:v>508.9</c:v>
                </c:pt>
                <c:pt idx="7">
                  <c:v>574.6</c:v>
                </c:pt>
                <c:pt idx="8">
                  <c:v>632.79999999999995</c:v>
                </c:pt>
                <c:pt idx="9">
                  <c:v>985.4</c:v>
                </c:pt>
                <c:pt idx="10">
                  <c:v>842</c:v>
                </c:pt>
                <c:pt idx="11">
                  <c:v>911.9</c:v>
                </c:pt>
                <c:pt idx="12">
                  <c:v>670</c:v>
                </c:pt>
                <c:pt idx="13">
                  <c:v>237.8</c:v>
                </c:pt>
                <c:pt idx="14">
                  <c:v>214.6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D-4083-834A-58B87B0168D2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dPt>
            <c:idx val="12"/>
            <c:marker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1CD-4083-834A-58B87B0168D2}"/>
              </c:ext>
            </c:extLst>
          </c:dPt>
          <c:dPt>
            <c:idx val="13"/>
            <c:marker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1CD-4083-834A-58B87B0168D2}"/>
              </c:ext>
            </c:extLst>
          </c:dPt>
          <c:dPt>
            <c:idx val="14"/>
            <c:marker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1CD-4083-834A-58B87B0168D2}"/>
              </c:ext>
            </c:extLst>
          </c:dPt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Fault_S1!$J$3:$J$18</c:f>
              <c:numCache>
                <c:formatCode>General</c:formatCode>
                <c:ptCount val="16"/>
                <c:pt idx="0">
                  <c:v>117</c:v>
                </c:pt>
                <c:pt idx="1">
                  <c:v>273.8</c:v>
                </c:pt>
                <c:pt idx="2">
                  <c:v>338.8</c:v>
                </c:pt>
                <c:pt idx="3">
                  <c:v>384.5</c:v>
                </c:pt>
                <c:pt idx="4">
                  <c:v>663.4</c:v>
                </c:pt>
                <c:pt idx="5">
                  <c:v>734.3</c:v>
                </c:pt>
                <c:pt idx="6">
                  <c:v>1127.7</c:v>
                </c:pt>
                <c:pt idx="7">
                  <c:v>1198.8</c:v>
                </c:pt>
                <c:pt idx="8">
                  <c:v>1308.5</c:v>
                </c:pt>
                <c:pt idx="9">
                  <c:v>1773.5</c:v>
                </c:pt>
                <c:pt idx="10">
                  <c:v>2210.6</c:v>
                </c:pt>
                <c:pt idx="11">
                  <c:v>2711.3</c:v>
                </c:pt>
                <c:pt idx="12">
                  <c:v>3236.4</c:v>
                </c:pt>
                <c:pt idx="13">
                  <c:v>4012.4</c:v>
                </c:pt>
                <c:pt idx="14">
                  <c:v>4269.8999999999996</c:v>
                </c:pt>
                <c:pt idx="15">
                  <c:v>5192.1000000000004</c:v>
                </c:pt>
              </c:numCache>
            </c:numRef>
          </c:xVal>
          <c:yVal>
            <c:numRef>
              <c:f>Fault_S1!$K$3:$K$18</c:f>
              <c:numCache>
                <c:formatCode>General</c:formatCode>
                <c:ptCount val="16"/>
                <c:pt idx="0">
                  <c:v>114</c:v>
                </c:pt>
                <c:pt idx="1">
                  <c:v>110.8</c:v>
                </c:pt>
                <c:pt idx="2">
                  <c:v>270</c:v>
                </c:pt>
                <c:pt idx="3">
                  <c:v>376</c:v>
                </c:pt>
                <c:pt idx="4">
                  <c:v>464.6</c:v>
                </c:pt>
                <c:pt idx="5">
                  <c:v>562</c:v>
                </c:pt>
                <c:pt idx="6">
                  <c:v>508.9</c:v>
                </c:pt>
                <c:pt idx="7">
                  <c:v>574.6</c:v>
                </c:pt>
                <c:pt idx="8">
                  <c:v>632.79999999999995</c:v>
                </c:pt>
                <c:pt idx="9">
                  <c:v>985.4</c:v>
                </c:pt>
                <c:pt idx="10">
                  <c:v>842</c:v>
                </c:pt>
                <c:pt idx="11">
                  <c:v>911.9</c:v>
                </c:pt>
                <c:pt idx="12">
                  <c:v>670</c:v>
                </c:pt>
                <c:pt idx="13">
                  <c:v>237.8</c:v>
                </c:pt>
                <c:pt idx="14">
                  <c:v>214.6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CD-4083-834A-58B87B016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631112"/>
        <c:axId val="737639640"/>
      </c:scatterChart>
      <c:valAx>
        <c:axId val="73763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Distance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7639640"/>
        <c:crosses val="autoZero"/>
        <c:crossBetween val="midCat"/>
      </c:valAx>
      <c:valAx>
        <c:axId val="7376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7631112"/>
        <c:crosses val="autoZero"/>
        <c:crossBetween val="midCat"/>
        <c:majorUnit val="100"/>
      </c:valAx>
    </c:plotArea>
    <c:plotVisOnly val="1"/>
    <c:dispBlanksAs val="gap"/>
    <c:showDLblsOverMax val="0"/>
    <c:extLst/>
  </c:chart>
  <c:txPr>
    <a:bodyPr/>
    <a:lstStyle/>
    <a:p>
      <a:pPr>
        <a:defRPr lang="en-GB" sz="12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 b="1" i="0" baseline="0">
                <a:effectLst/>
              </a:rPr>
              <a:t>Displacement profile fault 1_4 </a:t>
            </a:r>
            <a:endParaRPr lang="en-GB" sz="1400" b="1">
              <a:effectLst/>
            </a:endParaRPr>
          </a:p>
        </c:rich>
      </c:tx>
      <c:layout>
        <c:manualLayout>
          <c:xMode val="edge"/>
          <c:yMode val="edge"/>
          <c:x val="0.3167307099115988"/>
          <c:y val="3.8344231841796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0DB-42DF-8932-EC3251E814A0}"/>
              </c:ext>
            </c:extLst>
          </c:dPt>
          <c:dPt>
            <c:idx val="13"/>
            <c:marker>
              <c:symbol val="circle"/>
              <c:size val="7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0DB-42DF-8932-EC3251E814A0}"/>
              </c:ext>
            </c:extLst>
          </c:dPt>
          <c:dPt>
            <c:idx val="14"/>
            <c:marker>
              <c:symbol val="circle"/>
              <c:size val="7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0DB-42DF-8932-EC3251E814A0}"/>
              </c:ext>
            </c:extLst>
          </c:dPt>
          <c:dPt>
            <c:idx val="15"/>
            <c:marker>
              <c:symbol val="circle"/>
              <c:size val="7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0DB-42DF-8932-EC3251E814A0}"/>
              </c:ext>
            </c:extLst>
          </c:dPt>
          <c:dPt>
            <c:idx val="16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0DB-42DF-8932-EC3251E814A0}"/>
              </c:ext>
            </c:extLst>
          </c:dPt>
          <c:xVal>
            <c:numRef>
              <c:f>Fault_S1!$J$2:$J$18</c:f>
              <c:numCache>
                <c:formatCode>General</c:formatCode>
                <c:ptCount val="17"/>
                <c:pt idx="0">
                  <c:v>0</c:v>
                </c:pt>
                <c:pt idx="1">
                  <c:v>117</c:v>
                </c:pt>
                <c:pt idx="2">
                  <c:v>273.8</c:v>
                </c:pt>
                <c:pt idx="3">
                  <c:v>338.8</c:v>
                </c:pt>
                <c:pt idx="4">
                  <c:v>384.5</c:v>
                </c:pt>
                <c:pt idx="5">
                  <c:v>663.4</c:v>
                </c:pt>
                <c:pt idx="6">
                  <c:v>734.3</c:v>
                </c:pt>
                <c:pt idx="7">
                  <c:v>1127.7</c:v>
                </c:pt>
                <c:pt idx="8">
                  <c:v>1198.8</c:v>
                </c:pt>
                <c:pt idx="9">
                  <c:v>1308.5</c:v>
                </c:pt>
                <c:pt idx="10">
                  <c:v>1773.5</c:v>
                </c:pt>
                <c:pt idx="11">
                  <c:v>2210.6</c:v>
                </c:pt>
                <c:pt idx="12">
                  <c:v>2711.3</c:v>
                </c:pt>
                <c:pt idx="13">
                  <c:v>3236.4</c:v>
                </c:pt>
                <c:pt idx="14">
                  <c:v>4012.4</c:v>
                </c:pt>
                <c:pt idx="15">
                  <c:v>4269.8999999999996</c:v>
                </c:pt>
                <c:pt idx="16">
                  <c:v>5192.1000000000004</c:v>
                </c:pt>
              </c:numCache>
            </c:numRef>
          </c:xVal>
          <c:yVal>
            <c:numRef>
              <c:f>Fault_S1!$K$2:$K$18</c:f>
              <c:numCache>
                <c:formatCode>General</c:formatCode>
                <c:ptCount val="17"/>
                <c:pt idx="0">
                  <c:v>0</c:v>
                </c:pt>
                <c:pt idx="1">
                  <c:v>114</c:v>
                </c:pt>
                <c:pt idx="2">
                  <c:v>110.8</c:v>
                </c:pt>
                <c:pt idx="3">
                  <c:v>270</c:v>
                </c:pt>
                <c:pt idx="4">
                  <c:v>376</c:v>
                </c:pt>
                <c:pt idx="5">
                  <c:v>464.6</c:v>
                </c:pt>
                <c:pt idx="6">
                  <c:v>562</c:v>
                </c:pt>
                <c:pt idx="7">
                  <c:v>508.9</c:v>
                </c:pt>
                <c:pt idx="8">
                  <c:v>574.6</c:v>
                </c:pt>
                <c:pt idx="9">
                  <c:v>632.79999999999995</c:v>
                </c:pt>
                <c:pt idx="10">
                  <c:v>985.4</c:v>
                </c:pt>
                <c:pt idx="11">
                  <c:v>842</c:v>
                </c:pt>
                <c:pt idx="12">
                  <c:v>911.9</c:v>
                </c:pt>
                <c:pt idx="13">
                  <c:v>670</c:v>
                </c:pt>
                <c:pt idx="14">
                  <c:v>237.8</c:v>
                </c:pt>
                <c:pt idx="15">
                  <c:v>214.6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B-42DF-8932-EC3251E81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42776"/>
        <c:axId val="741043104"/>
      </c:scatterChart>
      <c:valAx>
        <c:axId val="74104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1" i="0" baseline="0">
                    <a:effectLst/>
                  </a:rPr>
                  <a:t>Distance along fault trace (m) </a:t>
                </a:r>
                <a:endParaRPr lang="en-GB" sz="12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3281298196825973"/>
              <c:y val="0.91041393106052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1043104"/>
        <c:crosses val="autoZero"/>
        <c:crossBetween val="midCat"/>
      </c:valAx>
      <c:valAx>
        <c:axId val="7410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1" i="0" baseline="0">
                    <a:effectLst/>
                  </a:rPr>
                  <a:t>Displacement (m)</a:t>
                </a:r>
                <a:endParaRPr lang="en-GB" sz="12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1.7081851810227949E-2"/>
              <c:y val="0.29429486137887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104277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2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Displacement profile fault 1_11sgu </a:t>
            </a:r>
            <a:endParaRPr lang="en-GB" sz="1400" b="1">
              <a:effectLst/>
            </a:endParaRPr>
          </a:p>
        </c:rich>
      </c:tx>
      <c:layout>
        <c:manualLayout>
          <c:xMode val="edge"/>
          <c:yMode val="edge"/>
          <c:x val="0.2899860017497812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6E9-4E8C-BE61-9742940D82C7}"/>
              </c:ext>
            </c:extLst>
          </c:dPt>
          <c:dPt>
            <c:idx val="7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6E9-4E8C-BE61-9742940D82C7}"/>
              </c:ext>
            </c:extLst>
          </c:dPt>
          <c:xVal>
            <c:numRef>
              <c:f>Fault_s8!$AY$2:$AY$9</c:f>
              <c:numCache>
                <c:formatCode>General</c:formatCode>
                <c:ptCount val="8"/>
                <c:pt idx="0">
                  <c:v>0</c:v>
                </c:pt>
                <c:pt idx="1">
                  <c:v>153.4</c:v>
                </c:pt>
                <c:pt idx="2">
                  <c:v>234.7</c:v>
                </c:pt>
                <c:pt idx="3">
                  <c:v>565.29999999999995</c:v>
                </c:pt>
                <c:pt idx="4">
                  <c:v>639.70000000000005</c:v>
                </c:pt>
                <c:pt idx="5">
                  <c:v>726</c:v>
                </c:pt>
                <c:pt idx="6">
                  <c:v>879.4</c:v>
                </c:pt>
                <c:pt idx="7">
                  <c:v>976.9</c:v>
                </c:pt>
              </c:numCache>
            </c:numRef>
          </c:xVal>
          <c:yVal>
            <c:numRef>
              <c:f>Fault_s8!$AZ$2:$AZ$9</c:f>
              <c:numCache>
                <c:formatCode>General</c:formatCode>
                <c:ptCount val="8"/>
                <c:pt idx="0">
                  <c:v>0</c:v>
                </c:pt>
                <c:pt idx="1">
                  <c:v>149</c:v>
                </c:pt>
                <c:pt idx="2">
                  <c:v>161.9</c:v>
                </c:pt>
                <c:pt idx="3">
                  <c:v>31</c:v>
                </c:pt>
                <c:pt idx="4">
                  <c:v>33</c:v>
                </c:pt>
                <c:pt idx="5">
                  <c:v>8</c:v>
                </c:pt>
                <c:pt idx="6">
                  <c:v>10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9-4E8C-BE61-9742940D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80064"/>
        <c:axId val="720080392"/>
      </c:scatterChart>
      <c:valAx>
        <c:axId val="72008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</a:rPr>
                  <a:t>Distance Vertically along fault trace (m) </a:t>
                </a:r>
                <a:endParaRPr lang="en-GB" sz="12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80392"/>
        <c:crosses val="autoZero"/>
        <c:crossBetween val="midCat"/>
      </c:valAx>
      <c:valAx>
        <c:axId val="72008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</a:rPr>
                  <a:t>Displacement (m)</a:t>
                </a:r>
                <a:endParaRPr lang="en-GB" sz="12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8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5_8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Fault_s8!$D$2:$D$7</c:f>
              <c:numCache>
                <c:formatCode>General</c:formatCode>
                <c:ptCount val="6"/>
                <c:pt idx="0">
                  <c:v>0</c:v>
                </c:pt>
                <c:pt idx="1">
                  <c:v>270.7</c:v>
                </c:pt>
                <c:pt idx="2">
                  <c:v>515.9</c:v>
                </c:pt>
                <c:pt idx="3">
                  <c:v>577.6</c:v>
                </c:pt>
                <c:pt idx="4">
                  <c:v>700.7</c:v>
                </c:pt>
                <c:pt idx="5">
                  <c:v>723.3</c:v>
                </c:pt>
              </c:numCache>
            </c:numRef>
          </c:xVal>
          <c:yVal>
            <c:numRef>
              <c:f>Fault_s8!$E$2:$E$7</c:f>
              <c:numCache>
                <c:formatCode>General</c:formatCode>
                <c:ptCount val="6"/>
                <c:pt idx="0">
                  <c:v>0</c:v>
                </c:pt>
                <c:pt idx="1">
                  <c:v>64.599999999999994</c:v>
                </c:pt>
                <c:pt idx="2">
                  <c:v>25.8</c:v>
                </c:pt>
                <c:pt idx="3">
                  <c:v>12.6</c:v>
                </c:pt>
                <c:pt idx="4">
                  <c:v>9.1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E-478F-B503-82ED3FED2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85368"/>
        <c:axId val="217085696"/>
      </c:scatterChart>
      <c:valAx>
        <c:axId val="21708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5696"/>
        <c:crosses val="autoZero"/>
        <c:crossBetween val="midCat"/>
      </c:valAx>
      <c:valAx>
        <c:axId val="2170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Fault_s8!$AA$3:$AA$10</c:f>
              <c:numCache>
                <c:formatCode>General</c:formatCode>
                <c:ptCount val="8"/>
                <c:pt idx="0">
                  <c:v>190.1</c:v>
                </c:pt>
                <c:pt idx="1">
                  <c:v>347.4</c:v>
                </c:pt>
                <c:pt idx="2">
                  <c:v>709.7</c:v>
                </c:pt>
                <c:pt idx="3">
                  <c:v>862.5</c:v>
                </c:pt>
                <c:pt idx="4">
                  <c:v>945</c:v>
                </c:pt>
                <c:pt idx="5">
                  <c:v>1203.5</c:v>
                </c:pt>
                <c:pt idx="6">
                  <c:v>1329.9</c:v>
                </c:pt>
                <c:pt idx="7">
                  <c:v>1485.1</c:v>
                </c:pt>
              </c:numCache>
            </c:numRef>
          </c:xVal>
          <c:yVal>
            <c:numRef>
              <c:f>Fault_s8!$AB$3:$AB$10</c:f>
              <c:numCache>
                <c:formatCode>General</c:formatCode>
                <c:ptCount val="8"/>
                <c:pt idx="0">
                  <c:v>19.5</c:v>
                </c:pt>
                <c:pt idx="1">
                  <c:v>47.6</c:v>
                </c:pt>
                <c:pt idx="2">
                  <c:v>129.1</c:v>
                </c:pt>
                <c:pt idx="3">
                  <c:v>76.599999999999994</c:v>
                </c:pt>
                <c:pt idx="4">
                  <c:v>37.5</c:v>
                </c:pt>
                <c:pt idx="5">
                  <c:v>26.9</c:v>
                </c:pt>
                <c:pt idx="6">
                  <c:v>27.3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6-4431-8422-2EC4E75B7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196856"/>
        <c:axId val="824194560"/>
      </c:scatterChart>
      <c:valAx>
        <c:axId val="82419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94560"/>
        <c:crosses val="autoZero"/>
        <c:crossBetween val="midCat"/>
      </c:valAx>
      <c:valAx>
        <c:axId val="8241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9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Sheet5!$A$2:$A$9</c:f>
              <c:numCache>
                <c:formatCode>General</c:formatCode>
                <c:ptCount val="8"/>
                <c:pt idx="0">
                  <c:v>-170</c:v>
                </c:pt>
                <c:pt idx="1">
                  <c:v>0</c:v>
                </c:pt>
                <c:pt idx="2">
                  <c:v>114</c:v>
                </c:pt>
                <c:pt idx="3">
                  <c:v>259.10000000000002</c:v>
                </c:pt>
                <c:pt idx="4">
                  <c:v>925.4</c:v>
                </c:pt>
                <c:pt idx="5">
                  <c:v>1048.8</c:v>
                </c:pt>
                <c:pt idx="6">
                  <c:v>1207.5</c:v>
                </c:pt>
                <c:pt idx="7">
                  <c:v>1300</c:v>
                </c:pt>
              </c:numCache>
            </c:numRef>
          </c:xVal>
          <c:yVal>
            <c:numRef>
              <c:f>Sheet5!$B$2:$B$9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332.1</c:v>
                </c:pt>
                <c:pt idx="3">
                  <c:v>459.5</c:v>
                </c:pt>
                <c:pt idx="4">
                  <c:v>123.5</c:v>
                </c:pt>
                <c:pt idx="5">
                  <c:v>125.4</c:v>
                </c:pt>
                <c:pt idx="6">
                  <c:v>28.4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4-4A13-B2D1-D37ACCE0A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41848"/>
        <c:axId val="509558904"/>
      </c:scatterChart>
      <c:valAx>
        <c:axId val="50954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8904"/>
        <c:crosses val="autoZero"/>
        <c:crossBetween val="midCat"/>
      </c:valAx>
      <c:valAx>
        <c:axId val="5095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4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Sheet5!$J$1:$J$6</c:f>
              <c:numCache>
                <c:formatCode>General</c:formatCode>
                <c:ptCount val="6"/>
                <c:pt idx="0">
                  <c:v>-160</c:v>
                </c:pt>
                <c:pt idx="1">
                  <c:v>100</c:v>
                </c:pt>
                <c:pt idx="2">
                  <c:v>447.5</c:v>
                </c:pt>
                <c:pt idx="3">
                  <c:v>863.1</c:v>
                </c:pt>
                <c:pt idx="4">
                  <c:v>1172.3</c:v>
                </c:pt>
                <c:pt idx="5">
                  <c:v>1700</c:v>
                </c:pt>
              </c:numCache>
            </c:numRef>
          </c:xVal>
          <c:yVal>
            <c:numRef>
              <c:f>Sheet5!$K$1:$K$6</c:f>
              <c:numCache>
                <c:formatCode>General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63.4</c:v>
                </c:pt>
                <c:pt idx="3">
                  <c:v>62.4</c:v>
                </c:pt>
                <c:pt idx="4">
                  <c:v>42.9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C-4C53-BF00-A0DF75D23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86936"/>
        <c:axId val="476387264"/>
      </c:scatterChart>
      <c:valAx>
        <c:axId val="47638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87264"/>
        <c:crosses val="autoZero"/>
        <c:crossBetween val="midCat"/>
      </c:valAx>
      <c:valAx>
        <c:axId val="4763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8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7F0-44A5-9545-F0E3E55E25C2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7F0-44A5-9545-F0E3E55E25C2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7F0-44A5-9545-F0E3E55E25C2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7F0-44A5-9545-F0E3E55E25C2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00FF00"/>
                </a:solidFill>
                <a:ln w="9525">
                  <a:solidFill>
                    <a:srgbClr val="00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7F0-44A5-9545-F0E3E55E25C2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rgbClr val="00FF00"/>
                </a:solidFill>
                <a:ln w="9525">
                  <a:solidFill>
                    <a:srgbClr val="00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7F0-44A5-9545-F0E3E55E25C2}"/>
              </c:ext>
            </c:extLst>
          </c:dPt>
          <c:dPt>
            <c:idx val="6"/>
            <c:marker>
              <c:symbol val="circle"/>
              <c:size val="7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7F0-44A5-9545-F0E3E55E25C2}"/>
              </c:ext>
            </c:extLst>
          </c:dPt>
          <c:dPt>
            <c:idx val="7"/>
            <c:marker>
              <c:symbol val="circle"/>
              <c:size val="7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7F0-44A5-9545-F0E3E55E25C2}"/>
              </c:ext>
            </c:extLst>
          </c:dPt>
          <c:dPt>
            <c:idx val="8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7F0-44A5-9545-F0E3E55E25C2}"/>
              </c:ext>
            </c:extLst>
          </c:dPt>
          <c:xVal>
            <c:numRef>
              <c:f>Sheet5!$N$2:$N$10</c:f>
              <c:numCache>
                <c:formatCode>General</c:formatCode>
                <c:ptCount val="9"/>
                <c:pt idx="0">
                  <c:v>0</c:v>
                </c:pt>
                <c:pt idx="1">
                  <c:v>25.8</c:v>
                </c:pt>
                <c:pt idx="2">
                  <c:v>173.7</c:v>
                </c:pt>
                <c:pt idx="3">
                  <c:v>350.9</c:v>
                </c:pt>
                <c:pt idx="4">
                  <c:v>519.20000000000005</c:v>
                </c:pt>
                <c:pt idx="5">
                  <c:v>933.4</c:v>
                </c:pt>
                <c:pt idx="6">
                  <c:v>1046.7</c:v>
                </c:pt>
                <c:pt idx="7">
                  <c:v>1105.9000000000001</c:v>
                </c:pt>
                <c:pt idx="8">
                  <c:v>1203.2</c:v>
                </c:pt>
              </c:numCache>
            </c:numRef>
          </c:xVal>
          <c:yVal>
            <c:numRef>
              <c:f>Sheet5!$O$2:$O$10</c:f>
              <c:numCache>
                <c:formatCode>General</c:formatCode>
                <c:ptCount val="9"/>
                <c:pt idx="0">
                  <c:v>0</c:v>
                </c:pt>
                <c:pt idx="1">
                  <c:v>4.9000000000000004</c:v>
                </c:pt>
                <c:pt idx="2">
                  <c:v>33.9</c:v>
                </c:pt>
                <c:pt idx="3">
                  <c:v>27.6</c:v>
                </c:pt>
                <c:pt idx="4">
                  <c:v>29.3</c:v>
                </c:pt>
                <c:pt idx="5">
                  <c:v>23.7</c:v>
                </c:pt>
                <c:pt idx="6">
                  <c:v>9.4</c:v>
                </c:pt>
                <c:pt idx="7">
                  <c:v>21.5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E-41E0-8BD5-A8D7BFFD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81320"/>
        <c:axId val="328576728"/>
      </c:scatterChart>
      <c:valAx>
        <c:axId val="32858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76728"/>
        <c:crosses val="autoZero"/>
        <c:crossBetween val="midCat"/>
      </c:valAx>
      <c:valAx>
        <c:axId val="32857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8132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Sheet5!$Q$2:$Q$12</c:f>
              <c:numCache>
                <c:formatCode>General</c:formatCode>
                <c:ptCount val="11"/>
                <c:pt idx="0">
                  <c:v>0</c:v>
                </c:pt>
                <c:pt idx="1">
                  <c:v>119.2</c:v>
                </c:pt>
                <c:pt idx="2">
                  <c:v>296.8</c:v>
                </c:pt>
                <c:pt idx="3">
                  <c:v>899.8</c:v>
                </c:pt>
                <c:pt idx="4">
                  <c:v>1067.5</c:v>
                </c:pt>
                <c:pt idx="5">
                  <c:v>1163.8</c:v>
                </c:pt>
                <c:pt idx="6">
                  <c:v>1326.5</c:v>
                </c:pt>
                <c:pt idx="7">
                  <c:v>1441.9</c:v>
                </c:pt>
                <c:pt idx="8">
                  <c:v>1591</c:v>
                </c:pt>
                <c:pt idx="9">
                  <c:v>1706.6</c:v>
                </c:pt>
                <c:pt idx="10">
                  <c:v>1790.7</c:v>
                </c:pt>
              </c:numCache>
            </c:numRef>
          </c:xVal>
          <c:yVal>
            <c:numRef>
              <c:f>Sheet5!$R$2:$R$12</c:f>
              <c:numCache>
                <c:formatCode>General</c:formatCode>
                <c:ptCount val="11"/>
                <c:pt idx="0">
                  <c:v>0</c:v>
                </c:pt>
                <c:pt idx="1">
                  <c:v>108</c:v>
                </c:pt>
                <c:pt idx="2">
                  <c:v>113.6</c:v>
                </c:pt>
                <c:pt idx="3">
                  <c:v>106.2</c:v>
                </c:pt>
                <c:pt idx="4">
                  <c:v>94.2</c:v>
                </c:pt>
                <c:pt idx="5">
                  <c:v>110.2</c:v>
                </c:pt>
                <c:pt idx="6">
                  <c:v>43.7</c:v>
                </c:pt>
                <c:pt idx="7">
                  <c:v>70.7</c:v>
                </c:pt>
                <c:pt idx="8">
                  <c:v>36.1</c:v>
                </c:pt>
                <c:pt idx="9">
                  <c:v>22.6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7-4773-A58D-5BF30B1A9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60368"/>
        <c:axId val="530756432"/>
      </c:scatterChart>
      <c:valAx>
        <c:axId val="53076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6432"/>
        <c:crosses val="autoZero"/>
        <c:crossBetween val="midCat"/>
        <c:majorUnit val="200"/>
      </c:valAx>
      <c:valAx>
        <c:axId val="5307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7_nf14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Sheet5!$T$2:$T$7</c:f>
              <c:numCache>
                <c:formatCode>General</c:formatCode>
                <c:ptCount val="6"/>
                <c:pt idx="0">
                  <c:v>0</c:v>
                </c:pt>
                <c:pt idx="1">
                  <c:v>24.3</c:v>
                </c:pt>
                <c:pt idx="2">
                  <c:v>151.30000000000001</c:v>
                </c:pt>
                <c:pt idx="3">
                  <c:v>226.9</c:v>
                </c:pt>
                <c:pt idx="4">
                  <c:v>368.2</c:v>
                </c:pt>
                <c:pt idx="5">
                  <c:v>435.7</c:v>
                </c:pt>
              </c:numCache>
            </c:numRef>
          </c:xVal>
          <c:yVal>
            <c:numRef>
              <c:f>Sheet5!$U$2:$U$7</c:f>
              <c:numCache>
                <c:formatCode>General</c:formatCode>
                <c:ptCount val="6"/>
                <c:pt idx="0">
                  <c:v>0</c:v>
                </c:pt>
                <c:pt idx="1">
                  <c:v>30.2</c:v>
                </c:pt>
                <c:pt idx="2">
                  <c:v>9.4</c:v>
                </c:pt>
                <c:pt idx="3">
                  <c:v>7.7</c:v>
                </c:pt>
                <c:pt idx="4">
                  <c:v>12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B-4441-A480-548162BEA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02952"/>
        <c:axId val="477005248"/>
      </c:scatterChart>
      <c:valAx>
        <c:axId val="47700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05248"/>
        <c:crosses val="autoZero"/>
        <c:crossBetween val="midCat"/>
      </c:valAx>
      <c:valAx>
        <c:axId val="4770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0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7_nf16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644-4A39-934E-F400BE434E00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644-4A39-934E-F400BE434E00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644-4A39-934E-F400BE434E00}"/>
              </c:ext>
            </c:extLst>
          </c:dPt>
          <c:dPt>
            <c:idx val="8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644-4A39-934E-F400BE434E00}"/>
              </c:ext>
            </c:extLst>
          </c:dPt>
          <c:xVal>
            <c:numRef>
              <c:f>Sheet5!$W$2:$W$10</c:f>
              <c:numCache>
                <c:formatCode>General</c:formatCode>
                <c:ptCount val="9"/>
                <c:pt idx="0">
                  <c:v>0</c:v>
                </c:pt>
                <c:pt idx="1">
                  <c:v>192.6</c:v>
                </c:pt>
                <c:pt idx="2">
                  <c:v>434.5</c:v>
                </c:pt>
                <c:pt idx="3">
                  <c:v>759.9</c:v>
                </c:pt>
                <c:pt idx="4">
                  <c:v>891.6</c:v>
                </c:pt>
                <c:pt idx="5">
                  <c:v>996.9</c:v>
                </c:pt>
                <c:pt idx="6">
                  <c:v>1336.2</c:v>
                </c:pt>
                <c:pt idx="7">
                  <c:v>1472.2</c:v>
                </c:pt>
                <c:pt idx="8">
                  <c:v>1605.4</c:v>
                </c:pt>
              </c:numCache>
            </c:numRef>
          </c:xVal>
          <c:yVal>
            <c:numRef>
              <c:f>Sheet5!$X$2:$X$10</c:f>
              <c:numCache>
                <c:formatCode>General</c:formatCode>
                <c:ptCount val="9"/>
                <c:pt idx="0">
                  <c:v>0</c:v>
                </c:pt>
                <c:pt idx="1">
                  <c:v>46.1</c:v>
                </c:pt>
                <c:pt idx="2">
                  <c:v>50.1</c:v>
                </c:pt>
                <c:pt idx="3">
                  <c:v>8.3000000000000007</c:v>
                </c:pt>
                <c:pt idx="4">
                  <c:v>14.9</c:v>
                </c:pt>
                <c:pt idx="5">
                  <c:v>20.100000000000001</c:v>
                </c:pt>
                <c:pt idx="6">
                  <c:v>11.1</c:v>
                </c:pt>
                <c:pt idx="7">
                  <c:v>15.9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C-41B0-9721-1BAAFCCD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10824"/>
        <c:axId val="477019680"/>
      </c:scatterChart>
      <c:valAx>
        <c:axId val="47701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19680"/>
        <c:crosses val="autoZero"/>
        <c:crossBetween val="midCat"/>
        <c:majorUnit val="100"/>
      </c:valAx>
      <c:valAx>
        <c:axId val="4770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1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Sheet5!$Z$2:$Z$11</c:f>
              <c:numCache>
                <c:formatCode>General</c:formatCode>
                <c:ptCount val="10"/>
                <c:pt idx="0">
                  <c:v>0</c:v>
                </c:pt>
                <c:pt idx="1">
                  <c:v>56.7</c:v>
                </c:pt>
                <c:pt idx="2">
                  <c:v>239.3</c:v>
                </c:pt>
                <c:pt idx="3">
                  <c:v>445.6</c:v>
                </c:pt>
                <c:pt idx="4">
                  <c:v>557</c:v>
                </c:pt>
                <c:pt idx="5">
                  <c:v>664.6</c:v>
                </c:pt>
                <c:pt idx="6">
                  <c:v>774.3</c:v>
                </c:pt>
                <c:pt idx="7">
                  <c:v>1080.5</c:v>
                </c:pt>
                <c:pt idx="8">
                  <c:v>1274.2</c:v>
                </c:pt>
                <c:pt idx="9">
                  <c:v>1372</c:v>
                </c:pt>
              </c:numCache>
            </c:numRef>
          </c:xVal>
          <c:yVal>
            <c:numRef>
              <c:f>Sheet5!$AA$2:$AA$11</c:f>
              <c:numCache>
                <c:formatCode>General</c:formatCode>
                <c:ptCount val="10"/>
                <c:pt idx="0">
                  <c:v>0</c:v>
                </c:pt>
                <c:pt idx="1">
                  <c:v>20.3</c:v>
                </c:pt>
                <c:pt idx="2">
                  <c:v>59.9</c:v>
                </c:pt>
                <c:pt idx="3">
                  <c:v>43.6</c:v>
                </c:pt>
                <c:pt idx="4">
                  <c:v>24.3</c:v>
                </c:pt>
                <c:pt idx="5">
                  <c:v>17.899999999999999</c:v>
                </c:pt>
                <c:pt idx="6">
                  <c:v>64.5</c:v>
                </c:pt>
                <c:pt idx="7">
                  <c:v>25.4</c:v>
                </c:pt>
                <c:pt idx="8">
                  <c:v>40.6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2-491A-BBC1-95D678D5B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55872"/>
        <c:axId val="469048984"/>
      </c:scatterChart>
      <c:valAx>
        <c:axId val="46905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48984"/>
        <c:crosses val="autoZero"/>
        <c:crossBetween val="midCat"/>
      </c:valAx>
      <c:valAx>
        <c:axId val="46904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5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6_8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Sheet5!$AC$2:$AC$10</c:f>
              <c:numCache>
                <c:formatCode>General</c:formatCode>
                <c:ptCount val="9"/>
                <c:pt idx="0">
                  <c:v>0</c:v>
                </c:pt>
                <c:pt idx="1">
                  <c:v>190.1</c:v>
                </c:pt>
                <c:pt idx="2">
                  <c:v>347.4</c:v>
                </c:pt>
                <c:pt idx="3">
                  <c:v>709.7</c:v>
                </c:pt>
                <c:pt idx="4">
                  <c:v>862.5</c:v>
                </c:pt>
                <c:pt idx="5">
                  <c:v>945</c:v>
                </c:pt>
                <c:pt idx="6">
                  <c:v>1203.5</c:v>
                </c:pt>
                <c:pt idx="7">
                  <c:v>1329.9</c:v>
                </c:pt>
                <c:pt idx="8">
                  <c:v>1485.1</c:v>
                </c:pt>
              </c:numCache>
            </c:numRef>
          </c:xVal>
          <c:yVal>
            <c:numRef>
              <c:f>Sheet5!$AD$2:$AD$10</c:f>
              <c:numCache>
                <c:formatCode>General</c:formatCode>
                <c:ptCount val="9"/>
                <c:pt idx="0">
                  <c:v>0</c:v>
                </c:pt>
                <c:pt idx="1">
                  <c:v>19.5</c:v>
                </c:pt>
                <c:pt idx="2">
                  <c:v>47.6</c:v>
                </c:pt>
                <c:pt idx="3">
                  <c:v>129.1</c:v>
                </c:pt>
                <c:pt idx="4">
                  <c:v>76.599999999999994</c:v>
                </c:pt>
                <c:pt idx="5">
                  <c:v>37.5</c:v>
                </c:pt>
                <c:pt idx="6">
                  <c:v>26.9</c:v>
                </c:pt>
                <c:pt idx="7">
                  <c:v>27.3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C-4813-851E-2C6CAEE30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95592"/>
        <c:axId val="543995920"/>
      </c:scatterChart>
      <c:valAx>
        <c:axId val="54399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95920"/>
        <c:crosses val="autoZero"/>
        <c:crossBetween val="midCat"/>
      </c:valAx>
      <c:valAx>
        <c:axId val="543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9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6_10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Sheet5!$AF$2:$AF$7</c:f>
              <c:numCache>
                <c:formatCode>General</c:formatCode>
                <c:ptCount val="6"/>
                <c:pt idx="0">
                  <c:v>0</c:v>
                </c:pt>
                <c:pt idx="1">
                  <c:v>360.5</c:v>
                </c:pt>
                <c:pt idx="2">
                  <c:v>598.9</c:v>
                </c:pt>
                <c:pt idx="3">
                  <c:v>1061.4000000000001</c:v>
                </c:pt>
                <c:pt idx="4">
                  <c:v>1221</c:v>
                </c:pt>
                <c:pt idx="5">
                  <c:v>1299.5</c:v>
                </c:pt>
              </c:numCache>
            </c:numRef>
          </c:xVal>
          <c:yVal>
            <c:numRef>
              <c:f>Sheet5!$AG$2:$AG$7</c:f>
              <c:numCache>
                <c:formatCode>General</c:formatCode>
                <c:ptCount val="6"/>
                <c:pt idx="0">
                  <c:v>0</c:v>
                </c:pt>
                <c:pt idx="1">
                  <c:v>37.299999999999997</c:v>
                </c:pt>
                <c:pt idx="2">
                  <c:v>30.3</c:v>
                </c:pt>
                <c:pt idx="3">
                  <c:v>12.4</c:v>
                </c:pt>
                <c:pt idx="4">
                  <c:v>9.1999999999999993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C-4B0B-9C69-43BA0896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81488"/>
        <c:axId val="543987064"/>
      </c:scatterChart>
      <c:valAx>
        <c:axId val="5439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7064"/>
        <c:crosses val="autoZero"/>
        <c:crossBetween val="midCat"/>
      </c:valAx>
      <c:valAx>
        <c:axId val="5439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Displacement Fault Profiles</a:t>
            </a:r>
          </a:p>
        </c:rich>
      </c:tx>
      <c:layout>
        <c:manualLayout>
          <c:xMode val="edge"/>
          <c:yMode val="edge"/>
          <c:x val="0.30959251999901555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Fault_s8!$A$2:$A$5</c:f>
              <c:numCache>
                <c:formatCode>General</c:formatCode>
                <c:ptCount val="4"/>
                <c:pt idx="0">
                  <c:v>0</c:v>
                </c:pt>
                <c:pt idx="1">
                  <c:v>87.2</c:v>
                </c:pt>
                <c:pt idx="2">
                  <c:v>162</c:v>
                </c:pt>
                <c:pt idx="3">
                  <c:v>277.7</c:v>
                </c:pt>
              </c:numCache>
            </c:numRef>
          </c:xVal>
          <c:yVal>
            <c:numRef>
              <c:f>Fault_s8!$B$2:$B$5</c:f>
              <c:numCache>
                <c:formatCode>General</c:formatCode>
                <c:ptCount val="4"/>
                <c:pt idx="0">
                  <c:v>0</c:v>
                </c:pt>
                <c:pt idx="1">
                  <c:v>43.5</c:v>
                </c:pt>
                <c:pt idx="2">
                  <c:v>20.100000000000001</c:v>
                </c:pt>
                <c:pt idx="3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D-4E25-AAEB-0954A5A01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84384"/>
        <c:axId val="217083400"/>
      </c:scatterChart>
      <c:valAx>
        <c:axId val="21708438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  <a:r>
                  <a:rPr lang="en-GB" baseline="0"/>
                  <a:t> </a:t>
                </a:r>
                <a:r>
                  <a:rPr lang="en-GB"/>
                  <a:t>(m) </a:t>
                </a:r>
              </a:p>
            </c:rich>
          </c:tx>
          <c:layout>
            <c:manualLayout>
              <c:xMode val="edge"/>
              <c:yMode val="edge"/>
              <c:x val="0.4562144565533704"/>
              <c:y val="0.894421114027413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7083400"/>
        <c:crosses val="autoZero"/>
        <c:crossBetween val="midCat"/>
      </c:valAx>
      <c:valAx>
        <c:axId val="217083400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4315539668604649E-2"/>
              <c:y val="0.275161125692621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70843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lang="en-GB" sz="12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6_23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Sheet5!$AI$2:$AI$8</c:f>
              <c:numCache>
                <c:formatCode>General</c:formatCode>
                <c:ptCount val="7"/>
                <c:pt idx="0">
                  <c:v>0</c:v>
                </c:pt>
                <c:pt idx="1">
                  <c:v>51</c:v>
                </c:pt>
                <c:pt idx="2">
                  <c:v>612.70000000000005</c:v>
                </c:pt>
                <c:pt idx="3">
                  <c:v>926.2</c:v>
                </c:pt>
                <c:pt idx="4">
                  <c:v>1120</c:v>
                </c:pt>
                <c:pt idx="5">
                  <c:v>1200.5</c:v>
                </c:pt>
                <c:pt idx="6">
                  <c:v>1581.3</c:v>
                </c:pt>
              </c:numCache>
            </c:numRef>
          </c:xVal>
          <c:yVal>
            <c:numRef>
              <c:f>Sheet5!$AJ$2:$AJ$8</c:f>
              <c:numCache>
                <c:formatCode>General</c:formatCode>
                <c:ptCount val="7"/>
                <c:pt idx="0">
                  <c:v>0</c:v>
                </c:pt>
                <c:pt idx="1">
                  <c:v>250.1</c:v>
                </c:pt>
                <c:pt idx="2">
                  <c:v>135.9</c:v>
                </c:pt>
                <c:pt idx="3">
                  <c:v>90.4</c:v>
                </c:pt>
                <c:pt idx="4">
                  <c:v>43.9</c:v>
                </c:pt>
                <c:pt idx="5">
                  <c:v>108.5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B-47C2-ABB8-47CB087B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99840"/>
        <c:axId val="529300168"/>
      </c:scatterChart>
      <c:valAx>
        <c:axId val="5292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00168"/>
        <c:crosses val="autoZero"/>
        <c:crossBetween val="midCat"/>
      </c:valAx>
      <c:valAx>
        <c:axId val="5293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Sheet5!$AL$2:$AL$14</c:f>
              <c:numCache>
                <c:formatCode>General</c:formatCode>
                <c:ptCount val="13"/>
                <c:pt idx="0">
                  <c:v>0</c:v>
                </c:pt>
                <c:pt idx="1">
                  <c:v>55</c:v>
                </c:pt>
                <c:pt idx="2">
                  <c:v>196.8</c:v>
                </c:pt>
                <c:pt idx="3">
                  <c:v>421.4</c:v>
                </c:pt>
                <c:pt idx="4">
                  <c:v>519</c:v>
                </c:pt>
                <c:pt idx="5">
                  <c:v>632.9</c:v>
                </c:pt>
                <c:pt idx="6">
                  <c:v>985.4</c:v>
                </c:pt>
                <c:pt idx="7">
                  <c:v>1125.0999999999999</c:v>
                </c:pt>
                <c:pt idx="8">
                  <c:v>1201.3</c:v>
                </c:pt>
                <c:pt idx="9">
                  <c:v>1598</c:v>
                </c:pt>
                <c:pt idx="10">
                  <c:v>1735.4</c:v>
                </c:pt>
                <c:pt idx="11">
                  <c:v>1951.3</c:v>
                </c:pt>
                <c:pt idx="12">
                  <c:v>2034.2</c:v>
                </c:pt>
              </c:numCache>
            </c:numRef>
          </c:xVal>
          <c:yVal>
            <c:numRef>
              <c:f>Sheet5!$AM$2:$AM$14</c:f>
              <c:numCache>
                <c:formatCode>General</c:formatCode>
                <c:ptCount val="13"/>
                <c:pt idx="0">
                  <c:v>0</c:v>
                </c:pt>
                <c:pt idx="1">
                  <c:v>7.3</c:v>
                </c:pt>
                <c:pt idx="2">
                  <c:v>16.7</c:v>
                </c:pt>
                <c:pt idx="3">
                  <c:v>97.6</c:v>
                </c:pt>
                <c:pt idx="4">
                  <c:v>205.4</c:v>
                </c:pt>
                <c:pt idx="5">
                  <c:v>195.7</c:v>
                </c:pt>
                <c:pt idx="6">
                  <c:v>228.9</c:v>
                </c:pt>
                <c:pt idx="7">
                  <c:v>240.6</c:v>
                </c:pt>
                <c:pt idx="8">
                  <c:v>325.89999999999998</c:v>
                </c:pt>
                <c:pt idx="9">
                  <c:v>122.1</c:v>
                </c:pt>
                <c:pt idx="10">
                  <c:v>81.3</c:v>
                </c:pt>
                <c:pt idx="11">
                  <c:v>18.100000000000001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E-4676-986D-2BE988703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57232"/>
        <c:axId val="797154936"/>
      </c:scatterChart>
      <c:valAx>
        <c:axId val="79715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54936"/>
        <c:crosses val="autoZero"/>
        <c:crossBetween val="midCat"/>
      </c:valAx>
      <c:valAx>
        <c:axId val="79715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5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3_12 </a:t>
            </a:r>
          </a:p>
        </c:rich>
      </c:tx>
      <c:layout>
        <c:manualLayout>
          <c:xMode val="edge"/>
          <c:yMode val="edge"/>
          <c:x val="0.28673186314344162"/>
          <c:y val="3.2569979775196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99F-4901-A8F4-C43FECE41E6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99F-4901-A8F4-C43FECE41E6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99F-4901-A8F4-C43FECE41E6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99F-4901-A8F4-C43FECE41E6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99F-4901-A8F4-C43FECE41E6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99F-4901-A8F4-C43FECE41E6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99F-4901-A8F4-C43FECE41E6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99F-4901-A8F4-C43FECE41E6A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99F-4901-A8F4-C43FECE41E6A}"/>
              </c:ext>
            </c:extLst>
          </c:dPt>
          <c:xVal>
            <c:numRef>
              <c:f>Sheet7!$A$2:$A$10</c:f>
              <c:numCache>
                <c:formatCode>General</c:formatCode>
                <c:ptCount val="9"/>
                <c:pt idx="0">
                  <c:v>0</c:v>
                </c:pt>
                <c:pt idx="1">
                  <c:v>21.5</c:v>
                </c:pt>
                <c:pt idx="2">
                  <c:v>168.9</c:v>
                </c:pt>
                <c:pt idx="3">
                  <c:v>472.9</c:v>
                </c:pt>
                <c:pt idx="4">
                  <c:v>620.29999999999995</c:v>
                </c:pt>
                <c:pt idx="5">
                  <c:v>766</c:v>
                </c:pt>
                <c:pt idx="6">
                  <c:v>1020.3</c:v>
                </c:pt>
                <c:pt idx="7">
                  <c:v>1223</c:v>
                </c:pt>
                <c:pt idx="8">
                  <c:v>1431.5</c:v>
                </c:pt>
              </c:numCache>
            </c:numRef>
          </c:xVal>
          <c:yVal>
            <c:numRef>
              <c:f>Sheet7!$B$2:$B$10</c:f>
              <c:numCache>
                <c:formatCode>General</c:formatCode>
                <c:ptCount val="9"/>
                <c:pt idx="0">
                  <c:v>0</c:v>
                </c:pt>
                <c:pt idx="1">
                  <c:v>109.1</c:v>
                </c:pt>
                <c:pt idx="2">
                  <c:v>236.5</c:v>
                </c:pt>
                <c:pt idx="3">
                  <c:v>290.2</c:v>
                </c:pt>
                <c:pt idx="4">
                  <c:v>193.1</c:v>
                </c:pt>
                <c:pt idx="5">
                  <c:v>135.80000000000001</c:v>
                </c:pt>
                <c:pt idx="6">
                  <c:v>131.5</c:v>
                </c:pt>
                <c:pt idx="7">
                  <c:v>108.2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99F-4901-A8F4-C43FECE41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48872"/>
        <c:axId val="535641984"/>
      </c:scatterChart>
      <c:valAx>
        <c:axId val="53564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41984"/>
        <c:crosses val="autoZero"/>
        <c:crossBetween val="midCat"/>
      </c:valAx>
      <c:valAx>
        <c:axId val="5356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4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05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10_12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402-4F1D-AED9-93ADDA5FDB5E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02-4F1D-AED9-93ADDA5FDB5E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402-4F1D-AED9-93ADDA5FDB5E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402-4F1D-AED9-93ADDA5FDB5E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402-4F1D-AED9-93ADDA5FDB5E}"/>
              </c:ext>
            </c:extLst>
          </c:dPt>
          <c:xVal>
            <c:numRef>
              <c:f>Sheet7!$D$2:$D$6</c:f>
              <c:numCache>
                <c:formatCode>General</c:formatCode>
                <c:ptCount val="5"/>
                <c:pt idx="0">
                  <c:v>0</c:v>
                </c:pt>
                <c:pt idx="1">
                  <c:v>28.1</c:v>
                </c:pt>
                <c:pt idx="2">
                  <c:v>173.9</c:v>
                </c:pt>
                <c:pt idx="3">
                  <c:v>247.9</c:v>
                </c:pt>
                <c:pt idx="4">
                  <c:v>323.7</c:v>
                </c:pt>
              </c:numCache>
            </c:numRef>
          </c:xVal>
          <c:yVal>
            <c:numRef>
              <c:f>Sheet7!$E$2:$E$6</c:f>
              <c:numCache>
                <c:formatCode>General</c:formatCode>
                <c:ptCount val="5"/>
                <c:pt idx="0">
                  <c:v>0</c:v>
                </c:pt>
                <c:pt idx="1">
                  <c:v>11.1</c:v>
                </c:pt>
                <c:pt idx="2">
                  <c:v>30</c:v>
                </c:pt>
                <c:pt idx="3">
                  <c:v>28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02-4F1D-AED9-93ADDA5FD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82328"/>
        <c:axId val="535680688"/>
      </c:scatterChart>
      <c:valAx>
        <c:axId val="53568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80688"/>
        <c:crosses val="autoZero"/>
        <c:crossBetween val="midCat"/>
      </c:valAx>
      <c:valAx>
        <c:axId val="5356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8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18_12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9DD-4ABC-B680-B1B531AE3EBB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9DD-4ABC-B680-B1B531AE3EB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9DD-4ABC-B680-B1B531AE3EB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9DD-4ABC-B680-B1B531AE3EB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9DD-4ABC-B680-B1B531AE3EBB}"/>
              </c:ext>
            </c:extLst>
          </c:dPt>
          <c:xVal>
            <c:numRef>
              <c:f>Sheet7!$G$2:$G$6</c:f>
              <c:numCache>
                <c:formatCode>General</c:formatCode>
                <c:ptCount val="5"/>
                <c:pt idx="0">
                  <c:v>0</c:v>
                </c:pt>
                <c:pt idx="1">
                  <c:v>55.7</c:v>
                </c:pt>
                <c:pt idx="2">
                  <c:v>221.3</c:v>
                </c:pt>
                <c:pt idx="3">
                  <c:v>385.3</c:v>
                </c:pt>
                <c:pt idx="4">
                  <c:v>544.79999999999995</c:v>
                </c:pt>
              </c:numCache>
            </c:numRef>
          </c:xVal>
          <c:yVal>
            <c:numRef>
              <c:f>Sheet7!$H$2:$H$6</c:f>
              <c:numCache>
                <c:formatCode>General</c:formatCode>
                <c:ptCount val="5"/>
                <c:pt idx="0">
                  <c:v>0</c:v>
                </c:pt>
                <c:pt idx="1">
                  <c:v>114.5</c:v>
                </c:pt>
                <c:pt idx="2">
                  <c:v>67.099999999999994</c:v>
                </c:pt>
                <c:pt idx="3">
                  <c:v>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DD-4ABC-B680-B1B531AE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56416"/>
        <c:axId val="535658056"/>
      </c:scatterChart>
      <c:valAx>
        <c:axId val="5356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58056"/>
        <c:crosses val="autoZero"/>
        <c:crossBetween val="midCat"/>
      </c:valAx>
      <c:valAx>
        <c:axId val="5356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6190476190476191E-2"/>
              <c:y val="0.3326670609071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5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23_5 </a:t>
            </a:r>
          </a:p>
        </c:rich>
      </c:tx>
      <c:layout>
        <c:manualLayout>
          <c:xMode val="edge"/>
          <c:yMode val="edge"/>
          <c:x val="0.26181743440609623"/>
          <c:y val="3.9545223699857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71A-4170-BBEC-2DCCCE1FECCC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71A-4170-BBEC-2DCCCE1FECC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71A-4170-BBEC-2DCCCE1FECCC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BB6-455F-8E5D-350F78BE74F1}"/>
              </c:ext>
            </c:extLst>
          </c:dPt>
          <c:xVal>
            <c:numRef>
              <c:f>Sheet7!$J$3:$J$9</c:f>
              <c:numCache>
                <c:formatCode>General</c:formatCode>
                <c:ptCount val="7"/>
                <c:pt idx="0">
                  <c:v>160.6</c:v>
                </c:pt>
                <c:pt idx="1">
                  <c:v>388.7</c:v>
                </c:pt>
                <c:pt idx="2">
                  <c:v>734.8</c:v>
                </c:pt>
                <c:pt idx="3">
                  <c:v>968.3</c:v>
                </c:pt>
                <c:pt idx="4">
                  <c:v>1252.4000000000001</c:v>
                </c:pt>
                <c:pt idx="5">
                  <c:v>1843.2</c:v>
                </c:pt>
                <c:pt idx="6">
                  <c:v>1997.2</c:v>
                </c:pt>
              </c:numCache>
            </c:numRef>
          </c:xVal>
          <c:yVal>
            <c:numRef>
              <c:f>Sheet7!$K$3:$K$9</c:f>
              <c:numCache>
                <c:formatCode>General</c:formatCode>
                <c:ptCount val="7"/>
                <c:pt idx="0">
                  <c:v>61</c:v>
                </c:pt>
                <c:pt idx="1">
                  <c:v>146.80000000000001</c:v>
                </c:pt>
                <c:pt idx="2">
                  <c:v>218.8</c:v>
                </c:pt>
                <c:pt idx="3">
                  <c:v>171.5</c:v>
                </c:pt>
                <c:pt idx="4">
                  <c:v>82.3</c:v>
                </c:pt>
                <c:pt idx="5">
                  <c:v>37.9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1A-4170-BBEC-2DCCCE1F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08232"/>
        <c:axId val="566008560"/>
      </c:scatterChart>
      <c:valAx>
        <c:axId val="56600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08560"/>
        <c:crosses val="autoZero"/>
        <c:crossBetween val="midCat"/>
      </c:valAx>
      <c:valAx>
        <c:axId val="5660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5101121457861246E-2"/>
              <c:y val="0.33099694754466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0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668-4182-B631-F974A8C4138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668-4182-B631-F974A8C4138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668-4182-B631-F974A8C4138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668-4182-B631-F974A8C4138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668-4182-B631-F974A8C41381}"/>
              </c:ext>
            </c:extLst>
          </c:dPt>
          <c:xVal>
            <c:numRef>
              <c:f>Sheet7!$P$2:$P$8</c:f>
              <c:numCache>
                <c:formatCode>General</c:formatCode>
                <c:ptCount val="7"/>
                <c:pt idx="0">
                  <c:v>0</c:v>
                </c:pt>
                <c:pt idx="1">
                  <c:v>41.2</c:v>
                </c:pt>
                <c:pt idx="2">
                  <c:v>228.4</c:v>
                </c:pt>
                <c:pt idx="3">
                  <c:v>304.10000000000002</c:v>
                </c:pt>
                <c:pt idx="4">
                  <c:v>441.3</c:v>
                </c:pt>
                <c:pt idx="5">
                  <c:v>537.9</c:v>
                </c:pt>
                <c:pt idx="6">
                  <c:v>561</c:v>
                </c:pt>
              </c:numCache>
            </c:numRef>
          </c:xVal>
          <c:yVal>
            <c:numRef>
              <c:f>Sheet7!$Q$2:$Q$8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26.8</c:v>
                </c:pt>
                <c:pt idx="3">
                  <c:v>63.5</c:v>
                </c:pt>
                <c:pt idx="4">
                  <c:v>59.2</c:v>
                </c:pt>
                <c:pt idx="5">
                  <c:v>11.8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68-4182-B631-F974A8C4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61664"/>
        <c:axId val="535665600"/>
      </c:scatterChart>
      <c:valAx>
        <c:axId val="53566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65600"/>
        <c:crosses val="autoZero"/>
        <c:crossBetween val="midCat"/>
      </c:valAx>
      <c:valAx>
        <c:axId val="5356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6703119800825162E-2"/>
              <c:y val="0.2743671624380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6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6_12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F04-4E98-927C-69D8609E40CD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rgbClr val="00FF00"/>
                </a:solidFill>
                <a:ln w="9525">
                  <a:solidFill>
                    <a:srgbClr val="00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F04-4E98-927C-69D8609E40CD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430-407F-9D4A-7230F65F093C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430-407F-9D4A-7230F65F093C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F04-4E98-927C-69D8609E40CD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F04-4E98-927C-69D8609E40CD}"/>
              </c:ext>
            </c:extLst>
          </c:dPt>
          <c:dPt>
            <c:idx val="6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F04-4E98-927C-69D8609E40CD}"/>
              </c:ext>
            </c:extLst>
          </c:dPt>
          <c:xVal>
            <c:numRef>
              <c:f>Sheet7!$M$2:$M$8</c:f>
              <c:numCache>
                <c:formatCode>General</c:formatCode>
                <c:ptCount val="7"/>
                <c:pt idx="0">
                  <c:v>0</c:v>
                </c:pt>
                <c:pt idx="1">
                  <c:v>37.5</c:v>
                </c:pt>
                <c:pt idx="2">
                  <c:v>170.6</c:v>
                </c:pt>
                <c:pt idx="3">
                  <c:v>293.3</c:v>
                </c:pt>
                <c:pt idx="4">
                  <c:v>360.2</c:v>
                </c:pt>
                <c:pt idx="5">
                  <c:v>418.2</c:v>
                </c:pt>
                <c:pt idx="6">
                  <c:v>467.7</c:v>
                </c:pt>
              </c:numCache>
            </c:numRef>
          </c:xVal>
          <c:yVal>
            <c:numRef>
              <c:f>Sheet7!$N$2:$N$8</c:f>
              <c:numCache>
                <c:formatCode>General</c:formatCode>
                <c:ptCount val="7"/>
                <c:pt idx="0">
                  <c:v>0</c:v>
                </c:pt>
                <c:pt idx="1">
                  <c:v>10.4</c:v>
                </c:pt>
                <c:pt idx="2">
                  <c:v>12.9</c:v>
                </c:pt>
                <c:pt idx="3">
                  <c:v>13.6</c:v>
                </c:pt>
                <c:pt idx="4">
                  <c:v>14.7</c:v>
                </c:pt>
                <c:pt idx="5">
                  <c:v>13.8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04-4E98-927C-69D8609E4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91176"/>
        <c:axId val="565983632"/>
      </c:scatterChart>
      <c:valAx>
        <c:axId val="56599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83632"/>
        <c:crosses val="autoZero"/>
        <c:crossBetween val="midCat"/>
      </c:valAx>
      <c:valAx>
        <c:axId val="5659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9117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7_12 </a:t>
            </a:r>
          </a:p>
        </c:rich>
      </c:tx>
      <c:layout>
        <c:manualLayout>
          <c:xMode val="edge"/>
          <c:yMode val="edge"/>
          <c:x val="0.2910578140154192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8D5-4549-8A28-3A720A65B28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8D5-4549-8A28-3A720A65B28B}"/>
              </c:ext>
            </c:extLst>
          </c:dPt>
          <c:xVal>
            <c:numRef>
              <c:f>Sheet7!$S$2:$S$7</c:f>
              <c:numCache>
                <c:formatCode>General</c:formatCode>
                <c:ptCount val="6"/>
                <c:pt idx="0">
                  <c:v>0</c:v>
                </c:pt>
                <c:pt idx="1">
                  <c:v>153.19999999999999</c:v>
                </c:pt>
                <c:pt idx="2">
                  <c:v>475.9</c:v>
                </c:pt>
                <c:pt idx="3">
                  <c:v>663.4</c:v>
                </c:pt>
                <c:pt idx="4">
                  <c:v>1178.5</c:v>
                </c:pt>
                <c:pt idx="5">
                  <c:v>1273.5</c:v>
                </c:pt>
              </c:numCache>
            </c:numRef>
          </c:xVal>
          <c:yVal>
            <c:numRef>
              <c:f>Sheet7!$T$2:$T$7</c:f>
              <c:numCache>
                <c:formatCode>General</c:formatCode>
                <c:ptCount val="6"/>
                <c:pt idx="0">
                  <c:v>0</c:v>
                </c:pt>
                <c:pt idx="1">
                  <c:v>179.4</c:v>
                </c:pt>
                <c:pt idx="2">
                  <c:v>80.3</c:v>
                </c:pt>
                <c:pt idx="3">
                  <c:v>161.30000000000001</c:v>
                </c:pt>
                <c:pt idx="4">
                  <c:v>18.8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5-4549-8A28-3A720A65B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62720"/>
        <c:axId val="622863376"/>
      </c:scatterChart>
      <c:valAx>
        <c:axId val="6228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63376"/>
        <c:crosses val="autoZero"/>
        <c:crossBetween val="midCat"/>
      </c:valAx>
      <c:valAx>
        <c:axId val="6228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7835768963117607E-2"/>
              <c:y val="0.32529308836395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6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/>
              <a:t>Displacement profile fault 7_19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F00-48F1-BC0D-8FE2AFEE9881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F00-48F1-BC0D-8FE2AFEE9881}"/>
              </c:ext>
            </c:extLst>
          </c:dPt>
          <c:dPt>
            <c:idx val="6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F00-48F1-BC0D-8FE2AFEE9881}"/>
              </c:ext>
            </c:extLst>
          </c:dPt>
          <c:xVal>
            <c:numRef>
              <c:f>Sheet7!$V$2:$V$8</c:f>
              <c:numCache>
                <c:formatCode>General</c:formatCode>
                <c:ptCount val="7"/>
                <c:pt idx="0">
                  <c:v>0</c:v>
                </c:pt>
                <c:pt idx="1">
                  <c:v>92.5</c:v>
                </c:pt>
                <c:pt idx="2">
                  <c:v>301.89999999999998</c:v>
                </c:pt>
                <c:pt idx="3">
                  <c:v>470.1</c:v>
                </c:pt>
                <c:pt idx="4">
                  <c:v>663.8</c:v>
                </c:pt>
                <c:pt idx="5">
                  <c:v>804.1</c:v>
                </c:pt>
                <c:pt idx="6">
                  <c:v>935</c:v>
                </c:pt>
              </c:numCache>
            </c:numRef>
          </c:xVal>
          <c:yVal>
            <c:numRef>
              <c:f>Sheet7!$W$2:$W$8</c:f>
              <c:numCache>
                <c:formatCode>General</c:formatCode>
                <c:ptCount val="7"/>
                <c:pt idx="0">
                  <c:v>0</c:v>
                </c:pt>
                <c:pt idx="1">
                  <c:v>7.8</c:v>
                </c:pt>
                <c:pt idx="2">
                  <c:v>2.2999999999999998</c:v>
                </c:pt>
                <c:pt idx="3">
                  <c:v>7.2</c:v>
                </c:pt>
                <c:pt idx="4">
                  <c:v>6.8</c:v>
                </c:pt>
                <c:pt idx="5">
                  <c:v>25.7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F-454E-923B-698A5DE33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50016"/>
        <c:axId val="797147064"/>
      </c:scatterChart>
      <c:valAx>
        <c:axId val="7971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baseline="0">
                    <a:effectLst/>
                  </a:rPr>
                  <a:t>Distance Vertically along fault trace (m)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4903901605136899"/>
              <c:y val="0.91186743323587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7147064"/>
        <c:crosses val="autoZero"/>
        <c:crossBetween val="midCat"/>
      </c:valAx>
      <c:valAx>
        <c:axId val="79714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baseline="0">
                    <a:effectLst/>
                  </a:rPr>
                  <a:t>Displacement (m)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529665084984988E-2"/>
              <c:y val="0.275750124039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71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10_8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Fault_s8!$J$3:$J$12</c:f>
              <c:numCache>
                <c:formatCode>General</c:formatCode>
                <c:ptCount val="10"/>
                <c:pt idx="0">
                  <c:v>204.4</c:v>
                </c:pt>
                <c:pt idx="1">
                  <c:v>349.6</c:v>
                </c:pt>
                <c:pt idx="2">
                  <c:v>451.7</c:v>
                </c:pt>
                <c:pt idx="3">
                  <c:v>840</c:v>
                </c:pt>
                <c:pt idx="4">
                  <c:v>946.6</c:v>
                </c:pt>
                <c:pt idx="5">
                  <c:v>1036.9000000000001</c:v>
                </c:pt>
                <c:pt idx="6">
                  <c:v>1326.9</c:v>
                </c:pt>
                <c:pt idx="7">
                  <c:v>1515.8</c:v>
                </c:pt>
                <c:pt idx="8">
                  <c:v>1806.4</c:v>
                </c:pt>
                <c:pt idx="9">
                  <c:v>1905.5</c:v>
                </c:pt>
              </c:numCache>
            </c:numRef>
          </c:xVal>
          <c:yVal>
            <c:numRef>
              <c:f>Fault_s8!$K$3:$K$12</c:f>
              <c:numCache>
                <c:formatCode>General</c:formatCode>
                <c:ptCount val="10"/>
                <c:pt idx="0">
                  <c:v>145.19999999999999</c:v>
                </c:pt>
                <c:pt idx="1">
                  <c:v>201.6</c:v>
                </c:pt>
                <c:pt idx="2">
                  <c:v>228.5</c:v>
                </c:pt>
                <c:pt idx="3">
                  <c:v>184.9</c:v>
                </c:pt>
                <c:pt idx="4">
                  <c:v>212.1</c:v>
                </c:pt>
                <c:pt idx="5">
                  <c:v>238</c:v>
                </c:pt>
                <c:pt idx="6">
                  <c:v>239.4</c:v>
                </c:pt>
                <c:pt idx="7">
                  <c:v>164.2</c:v>
                </c:pt>
                <c:pt idx="8">
                  <c:v>22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3-4156-8A11-F7294AAF2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37504"/>
        <c:axId val="472230616"/>
      </c:scatterChart>
      <c:valAx>
        <c:axId val="47223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30616"/>
        <c:crosses val="autoZero"/>
        <c:crossBetween val="midCat"/>
      </c:valAx>
      <c:valAx>
        <c:axId val="47223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3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Sheet8!$A$2:$A$7</c:f>
              <c:numCache>
                <c:formatCode>General</c:formatCode>
                <c:ptCount val="6"/>
                <c:pt idx="0">
                  <c:v>0</c:v>
                </c:pt>
                <c:pt idx="1">
                  <c:v>114</c:v>
                </c:pt>
                <c:pt idx="2">
                  <c:v>259.10000000000002</c:v>
                </c:pt>
                <c:pt idx="3">
                  <c:v>925.4</c:v>
                </c:pt>
                <c:pt idx="4">
                  <c:v>1048.8</c:v>
                </c:pt>
                <c:pt idx="5">
                  <c:v>1207.5</c:v>
                </c:pt>
              </c:numCache>
            </c:numRef>
          </c:xVal>
          <c:yVal>
            <c:numRef>
              <c:f>Sheet8!$B$2:$B$7</c:f>
              <c:numCache>
                <c:formatCode>General</c:formatCode>
                <c:ptCount val="6"/>
                <c:pt idx="0">
                  <c:v>0</c:v>
                </c:pt>
                <c:pt idx="1">
                  <c:v>332.1</c:v>
                </c:pt>
                <c:pt idx="2">
                  <c:v>459.5</c:v>
                </c:pt>
                <c:pt idx="3">
                  <c:v>123.5</c:v>
                </c:pt>
                <c:pt idx="4">
                  <c:v>125.4</c:v>
                </c:pt>
                <c:pt idx="5">
                  <c:v>28.4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1-4ED8-8C4A-24F48BFC3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00552"/>
        <c:axId val="541100224"/>
      </c:scatterChart>
      <c:valAx>
        <c:axId val="54110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00224"/>
        <c:crosses val="autoZero"/>
        <c:crossBetween val="midCat"/>
      </c:valAx>
      <c:valAx>
        <c:axId val="5411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0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Sheet8!$G$4:$G$9</c:f>
              <c:numCache>
                <c:formatCode>General</c:formatCode>
                <c:ptCount val="6"/>
                <c:pt idx="0">
                  <c:v>0</c:v>
                </c:pt>
                <c:pt idx="1">
                  <c:v>201.1</c:v>
                </c:pt>
                <c:pt idx="2">
                  <c:v>351.2</c:v>
                </c:pt>
                <c:pt idx="3">
                  <c:v>489.4</c:v>
                </c:pt>
                <c:pt idx="4">
                  <c:v>634.70000000000005</c:v>
                </c:pt>
                <c:pt idx="5">
                  <c:v>694.8</c:v>
                </c:pt>
              </c:numCache>
            </c:numRef>
          </c:xVal>
          <c:yVal>
            <c:numRef>
              <c:f>Sheet8!$H$4:$H$9</c:f>
              <c:numCache>
                <c:formatCode>General</c:formatCode>
                <c:ptCount val="6"/>
                <c:pt idx="0">
                  <c:v>0</c:v>
                </c:pt>
                <c:pt idx="1">
                  <c:v>55</c:v>
                </c:pt>
                <c:pt idx="2">
                  <c:v>51</c:v>
                </c:pt>
                <c:pt idx="3">
                  <c:v>52.8</c:v>
                </c:pt>
                <c:pt idx="4">
                  <c:v>6.3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C-4E55-B9DF-548A2DDBD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23512"/>
        <c:axId val="541122200"/>
      </c:scatterChart>
      <c:valAx>
        <c:axId val="54112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2200"/>
        <c:crosses val="autoZero"/>
        <c:crossBetween val="midCat"/>
      </c:valAx>
      <c:valAx>
        <c:axId val="54112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Sheet8!$K$3:$K$7</c:f>
              <c:numCache>
                <c:formatCode>General</c:formatCode>
                <c:ptCount val="5"/>
                <c:pt idx="0">
                  <c:v>0</c:v>
                </c:pt>
                <c:pt idx="1">
                  <c:v>11.5</c:v>
                </c:pt>
                <c:pt idx="2">
                  <c:v>149.69999999999999</c:v>
                </c:pt>
                <c:pt idx="3">
                  <c:v>295</c:v>
                </c:pt>
                <c:pt idx="4">
                  <c:v>363.7</c:v>
                </c:pt>
              </c:numCache>
            </c:numRef>
          </c:xVal>
          <c:yVal>
            <c:numRef>
              <c:f>Sheet8!$L$3:$L$7</c:f>
              <c:numCache>
                <c:formatCode>General</c:formatCode>
                <c:ptCount val="5"/>
                <c:pt idx="0">
                  <c:v>0</c:v>
                </c:pt>
                <c:pt idx="1">
                  <c:v>21</c:v>
                </c:pt>
                <c:pt idx="2">
                  <c:v>52.8</c:v>
                </c:pt>
                <c:pt idx="3">
                  <c:v>6.3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8-4493-88CC-FCE3DC249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19904"/>
        <c:axId val="541113016"/>
      </c:scatterChart>
      <c:valAx>
        <c:axId val="541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13016"/>
        <c:crosses val="autoZero"/>
        <c:crossBetween val="midCat"/>
      </c:valAx>
      <c:valAx>
        <c:axId val="5411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1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displacement profile fault 8+10</a:t>
            </a:r>
          </a:p>
        </c:rich>
      </c:tx>
      <c:layout>
        <c:manualLayout>
          <c:xMode val="edge"/>
          <c:yMode val="edge"/>
          <c:x val="0.224354111986001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Sheet8!$O$2:$O$8</c:f>
              <c:numCache>
                <c:formatCode>General</c:formatCode>
                <c:ptCount val="7"/>
                <c:pt idx="0">
                  <c:v>0</c:v>
                </c:pt>
                <c:pt idx="1">
                  <c:v>114</c:v>
                </c:pt>
                <c:pt idx="2">
                  <c:v>259.10000000000002</c:v>
                </c:pt>
                <c:pt idx="3">
                  <c:v>925.4</c:v>
                </c:pt>
                <c:pt idx="4">
                  <c:v>1048.8</c:v>
                </c:pt>
                <c:pt idx="5">
                  <c:v>1207.5</c:v>
                </c:pt>
              </c:numCache>
            </c:numRef>
          </c:xVal>
          <c:yVal>
            <c:numRef>
              <c:f>Sheet8!$P$2:$P$8</c:f>
              <c:numCache>
                <c:formatCode>General</c:formatCode>
                <c:ptCount val="7"/>
                <c:pt idx="0">
                  <c:v>0</c:v>
                </c:pt>
                <c:pt idx="1">
                  <c:v>332.1</c:v>
                </c:pt>
                <c:pt idx="2">
                  <c:v>459.5</c:v>
                </c:pt>
                <c:pt idx="3">
                  <c:v>123.5</c:v>
                </c:pt>
                <c:pt idx="4">
                  <c:v>176.4</c:v>
                </c:pt>
                <c:pt idx="5">
                  <c:v>81.199999999999989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6-47D9-8D38-E05ECF7B2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08384"/>
        <c:axId val="427803408"/>
      </c:scatterChart>
      <c:valAx>
        <c:axId val="541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03408"/>
        <c:crosses val="autoZero"/>
        <c:crossBetween val="midCat"/>
      </c:valAx>
      <c:valAx>
        <c:axId val="4278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FD1-4BA7-8CD4-8704DCBE95F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FD1-4BA7-8CD4-8704DCBE95F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FD1-4BA7-8CD4-8704DCBE95F2}"/>
              </c:ext>
            </c:extLst>
          </c:dPt>
          <c:xVal>
            <c:numRef>
              <c:f>Fault_S1!$A$2:$A$6</c:f>
              <c:numCache>
                <c:formatCode>General</c:formatCode>
                <c:ptCount val="5"/>
                <c:pt idx="0">
                  <c:v>0</c:v>
                </c:pt>
                <c:pt idx="1">
                  <c:v>1147.3</c:v>
                </c:pt>
                <c:pt idx="2">
                  <c:v>1522</c:v>
                </c:pt>
                <c:pt idx="3">
                  <c:v>1589.3</c:v>
                </c:pt>
                <c:pt idx="4">
                  <c:v>2756.2</c:v>
                </c:pt>
              </c:numCache>
            </c:numRef>
          </c:xVal>
          <c:yVal>
            <c:numRef>
              <c:f>Fault_S1!$B$2:$B$6</c:f>
              <c:numCache>
                <c:formatCode>General</c:formatCode>
                <c:ptCount val="5"/>
                <c:pt idx="0">
                  <c:v>0</c:v>
                </c:pt>
                <c:pt idx="1">
                  <c:v>675.9</c:v>
                </c:pt>
                <c:pt idx="2">
                  <c:v>627.1</c:v>
                </c:pt>
                <c:pt idx="3">
                  <c:v>612.79999999999995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D1-4BA7-8CD4-8704DCBE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20816"/>
        <c:axId val="309521144"/>
      </c:scatterChart>
      <c:valAx>
        <c:axId val="3095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23010851135088722"/>
              <c:y val="0.88819221967963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21144"/>
        <c:crosses val="autoZero"/>
        <c:crossBetween val="midCat"/>
      </c:valAx>
      <c:valAx>
        <c:axId val="30952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2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01A-44F9-849E-78DC286D488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01A-44F9-849E-78DC286D488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01A-44F9-849E-78DC286D4881}"/>
              </c:ext>
            </c:extLst>
          </c:dPt>
          <c:xVal>
            <c:numRef>
              <c:f>Fault_S1!$D$2:$D$7</c:f>
              <c:numCache>
                <c:formatCode>General</c:formatCode>
                <c:ptCount val="6"/>
                <c:pt idx="0">
                  <c:v>0</c:v>
                </c:pt>
                <c:pt idx="1">
                  <c:v>945</c:v>
                </c:pt>
                <c:pt idx="2">
                  <c:v>1131.5999999999999</c:v>
                </c:pt>
                <c:pt idx="3">
                  <c:v>1280.9000000000001</c:v>
                </c:pt>
                <c:pt idx="4">
                  <c:v>2030.5</c:v>
                </c:pt>
                <c:pt idx="5">
                  <c:v>3525.5</c:v>
                </c:pt>
              </c:numCache>
            </c:numRef>
          </c:xVal>
          <c:yVal>
            <c:numRef>
              <c:f>Fault_S1!$E$2:$E$7</c:f>
              <c:numCache>
                <c:formatCode>General</c:formatCode>
                <c:ptCount val="6"/>
                <c:pt idx="0">
                  <c:v>0</c:v>
                </c:pt>
                <c:pt idx="1">
                  <c:v>520.9</c:v>
                </c:pt>
                <c:pt idx="2">
                  <c:v>673</c:v>
                </c:pt>
                <c:pt idx="3">
                  <c:v>603</c:v>
                </c:pt>
                <c:pt idx="4">
                  <c:v>430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1A-44F9-849E-78DC286D4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51352"/>
        <c:axId val="272547416"/>
      </c:scatterChart>
      <c:valAx>
        <c:axId val="27255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47416"/>
        <c:crosses val="autoZero"/>
        <c:crossBetween val="midCat"/>
      </c:valAx>
      <c:valAx>
        <c:axId val="2725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5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3_12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92277403137784"/>
          <c:y val="0.17785367446368144"/>
          <c:w val="0.81437146167555263"/>
          <c:h val="0.69788878305636515"/>
        </c:manualLayout>
      </c:layout>
      <c:scatterChart>
        <c:scatterStyle val="lineMarker"/>
        <c:varyColors val="0"/>
        <c:ser>
          <c:idx val="1"/>
          <c:order val="0"/>
          <c:spPr>
            <a:ln>
              <a:solidFill>
                <a:sysClr val="windowText" lastClr="000000"/>
              </a:solidFill>
            </a:ln>
          </c:spPr>
          <c:dPt>
            <c:idx val="13"/>
            <c:bubble3D val="0"/>
            <c:spPr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63C-49DB-ABBF-8BA03D0F0974}"/>
              </c:ext>
            </c:extLst>
          </c:dPt>
          <c:xVal>
            <c:numRef>
              <c:f>Fault_S1!$J$3:$J$17</c:f>
              <c:numCache>
                <c:formatCode>General</c:formatCode>
                <c:ptCount val="15"/>
                <c:pt idx="0">
                  <c:v>117</c:v>
                </c:pt>
                <c:pt idx="1">
                  <c:v>273.8</c:v>
                </c:pt>
                <c:pt idx="2">
                  <c:v>338.8</c:v>
                </c:pt>
                <c:pt idx="3">
                  <c:v>384.5</c:v>
                </c:pt>
                <c:pt idx="4">
                  <c:v>663.4</c:v>
                </c:pt>
                <c:pt idx="5">
                  <c:v>734.3</c:v>
                </c:pt>
                <c:pt idx="6">
                  <c:v>1127.7</c:v>
                </c:pt>
                <c:pt idx="7">
                  <c:v>1198.8</c:v>
                </c:pt>
                <c:pt idx="8">
                  <c:v>1308.5</c:v>
                </c:pt>
                <c:pt idx="9">
                  <c:v>1773.5</c:v>
                </c:pt>
                <c:pt idx="10">
                  <c:v>2210.6</c:v>
                </c:pt>
                <c:pt idx="11">
                  <c:v>2711.3</c:v>
                </c:pt>
                <c:pt idx="12">
                  <c:v>3236.4</c:v>
                </c:pt>
                <c:pt idx="13">
                  <c:v>4012.4</c:v>
                </c:pt>
                <c:pt idx="14">
                  <c:v>4269.8999999999996</c:v>
                </c:pt>
              </c:numCache>
            </c:numRef>
          </c:xVal>
          <c:yVal>
            <c:numRef>
              <c:f>Fault_S1!$K$3:$K$17</c:f>
              <c:numCache>
                <c:formatCode>General</c:formatCode>
                <c:ptCount val="15"/>
                <c:pt idx="0">
                  <c:v>114</c:v>
                </c:pt>
                <c:pt idx="1">
                  <c:v>110.8</c:v>
                </c:pt>
                <c:pt idx="2">
                  <c:v>270</c:v>
                </c:pt>
                <c:pt idx="3">
                  <c:v>376</c:v>
                </c:pt>
                <c:pt idx="4">
                  <c:v>464.6</c:v>
                </c:pt>
                <c:pt idx="5">
                  <c:v>562</c:v>
                </c:pt>
                <c:pt idx="6">
                  <c:v>508.9</c:v>
                </c:pt>
                <c:pt idx="7">
                  <c:v>574.6</c:v>
                </c:pt>
                <c:pt idx="8">
                  <c:v>632.79999999999995</c:v>
                </c:pt>
                <c:pt idx="9">
                  <c:v>985.4</c:v>
                </c:pt>
                <c:pt idx="10">
                  <c:v>842</c:v>
                </c:pt>
                <c:pt idx="11">
                  <c:v>911.9</c:v>
                </c:pt>
                <c:pt idx="12">
                  <c:v>670</c:v>
                </c:pt>
                <c:pt idx="13">
                  <c:v>237.8</c:v>
                </c:pt>
                <c:pt idx="14">
                  <c:v>214.6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3C-49DB-ABBF-8BA03D0F0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35664"/>
        <c:axId val="527429760"/>
      </c:scatterChart>
      <c:valAx>
        <c:axId val="52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30635124279085385"/>
              <c:y val="0.9008969420492840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29760"/>
        <c:crosses val="autoZero"/>
        <c:crossBetween val="midCat"/>
      </c:valAx>
      <c:valAx>
        <c:axId val="5274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7711160680874126E-2"/>
              <c:y val="0.319246262986406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3566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22_4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03A-423E-8EBF-70F1A97B79CD}"/>
              </c:ext>
            </c:extLst>
          </c:dPt>
          <c:xVal>
            <c:numRef>
              <c:f>Fault_S1!$M$2:$M$6</c:f>
              <c:numCache>
                <c:formatCode>General</c:formatCode>
                <c:ptCount val="5"/>
                <c:pt idx="0">
                  <c:v>0</c:v>
                </c:pt>
                <c:pt idx="1">
                  <c:v>48.7</c:v>
                </c:pt>
                <c:pt idx="2">
                  <c:v>163.69999999999999</c:v>
                </c:pt>
                <c:pt idx="3">
                  <c:v>251.2</c:v>
                </c:pt>
                <c:pt idx="4">
                  <c:v>337.6</c:v>
                </c:pt>
              </c:numCache>
            </c:numRef>
          </c:xVal>
          <c:yVal>
            <c:numRef>
              <c:f>Fault_S1!$N$2:$N$6</c:f>
              <c:numCache>
                <c:formatCode>General</c:formatCode>
                <c:ptCount val="5"/>
                <c:pt idx="0">
                  <c:v>0</c:v>
                </c:pt>
                <c:pt idx="1">
                  <c:v>24.5</c:v>
                </c:pt>
                <c:pt idx="2">
                  <c:v>52.4</c:v>
                </c:pt>
                <c:pt idx="3">
                  <c:v>57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A-423E-8EBF-70F1A97B7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86824"/>
        <c:axId val="433589120"/>
      </c:scatterChart>
      <c:valAx>
        <c:axId val="43358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9120"/>
        <c:crosses val="autoZero"/>
        <c:crossBetween val="midCat"/>
      </c:valAx>
      <c:valAx>
        <c:axId val="4335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22A_5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072-46A8-8E24-9FD3C20E159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72-46A8-8E24-9FD3C20E159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072-46A8-8E24-9FD3C20E159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72-46A8-8E24-9FD3C20E159A}"/>
              </c:ext>
            </c:extLst>
          </c:dPt>
          <c:xVal>
            <c:numRef>
              <c:f>Fault_S1!$P$2:$P$6</c:f>
              <c:numCache>
                <c:formatCode>General</c:formatCode>
                <c:ptCount val="5"/>
                <c:pt idx="0">
                  <c:v>0</c:v>
                </c:pt>
                <c:pt idx="1">
                  <c:v>84.9</c:v>
                </c:pt>
                <c:pt idx="2">
                  <c:v>410.7</c:v>
                </c:pt>
                <c:pt idx="3">
                  <c:v>640.4</c:v>
                </c:pt>
                <c:pt idx="4">
                  <c:v>720.7</c:v>
                </c:pt>
              </c:numCache>
            </c:numRef>
          </c:xVal>
          <c:yVal>
            <c:numRef>
              <c:f>Fault_S1!$Q$2:$Q$6</c:f>
              <c:numCache>
                <c:formatCode>General</c:formatCode>
                <c:ptCount val="5"/>
                <c:pt idx="0">
                  <c:v>0</c:v>
                </c:pt>
                <c:pt idx="1">
                  <c:v>44.7</c:v>
                </c:pt>
                <c:pt idx="2">
                  <c:v>5</c:v>
                </c:pt>
                <c:pt idx="3">
                  <c:v>43.2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72-46A8-8E24-9FD3C20E1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82856"/>
        <c:axId val="271478264"/>
      </c:scatterChart>
      <c:valAx>
        <c:axId val="27148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8264"/>
        <c:crosses val="autoZero"/>
        <c:crossBetween val="midCat"/>
      </c:valAx>
      <c:valAx>
        <c:axId val="27147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8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22B_5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Fault_S1!$S$2:$S$5</c:f>
              <c:numCache>
                <c:formatCode>General</c:formatCode>
                <c:ptCount val="4"/>
                <c:pt idx="0">
                  <c:v>0</c:v>
                </c:pt>
                <c:pt idx="1">
                  <c:v>59.3</c:v>
                </c:pt>
                <c:pt idx="2">
                  <c:v>119</c:v>
                </c:pt>
                <c:pt idx="3">
                  <c:v>720.3</c:v>
                </c:pt>
              </c:numCache>
            </c:numRef>
          </c:xVal>
          <c:yVal>
            <c:numRef>
              <c:f>Fault_S1!$T$2:$T$5</c:f>
              <c:numCache>
                <c:formatCode>General</c:formatCode>
                <c:ptCount val="4"/>
                <c:pt idx="0">
                  <c:v>0</c:v>
                </c:pt>
                <c:pt idx="1">
                  <c:v>12.2</c:v>
                </c:pt>
                <c:pt idx="2">
                  <c:v>66.599999999999994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3-4127-B6AE-05F69422A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4032"/>
        <c:axId val="560871736"/>
      </c:scatterChart>
      <c:valAx>
        <c:axId val="5608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1736"/>
        <c:crosses val="autoZero"/>
        <c:crossBetween val="midCat"/>
      </c:valAx>
      <c:valAx>
        <c:axId val="5608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12_8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Fault_s8!$M$2:$M$13</c:f>
              <c:numCache>
                <c:formatCode>General</c:formatCode>
                <c:ptCount val="12"/>
                <c:pt idx="0">
                  <c:v>0</c:v>
                </c:pt>
                <c:pt idx="1">
                  <c:v>147.9</c:v>
                </c:pt>
                <c:pt idx="2">
                  <c:v>275.89999999999998</c:v>
                </c:pt>
                <c:pt idx="3">
                  <c:v>498</c:v>
                </c:pt>
                <c:pt idx="4">
                  <c:v>642.29999999999995</c:v>
                </c:pt>
                <c:pt idx="5">
                  <c:v>722.6</c:v>
                </c:pt>
                <c:pt idx="6">
                  <c:v>925.4</c:v>
                </c:pt>
                <c:pt idx="7">
                  <c:v>986.1</c:v>
                </c:pt>
                <c:pt idx="8">
                  <c:v>1052.2</c:v>
                </c:pt>
                <c:pt idx="9">
                  <c:v>1170</c:v>
                </c:pt>
                <c:pt idx="10">
                  <c:v>1295.0999999999999</c:v>
                </c:pt>
                <c:pt idx="11">
                  <c:v>1424.6</c:v>
                </c:pt>
              </c:numCache>
            </c:numRef>
          </c:xVal>
          <c:yVal>
            <c:numRef>
              <c:f>Fault_s8!$N$2:$N$13</c:f>
              <c:numCache>
                <c:formatCode>General</c:formatCode>
                <c:ptCount val="12"/>
                <c:pt idx="0">
                  <c:v>0</c:v>
                </c:pt>
                <c:pt idx="1">
                  <c:v>23.1</c:v>
                </c:pt>
                <c:pt idx="2">
                  <c:v>38</c:v>
                </c:pt>
                <c:pt idx="3">
                  <c:v>86.6</c:v>
                </c:pt>
                <c:pt idx="4">
                  <c:v>80.3</c:v>
                </c:pt>
                <c:pt idx="5">
                  <c:v>81.5</c:v>
                </c:pt>
                <c:pt idx="6">
                  <c:v>97.7</c:v>
                </c:pt>
                <c:pt idx="7">
                  <c:v>122.3</c:v>
                </c:pt>
                <c:pt idx="8">
                  <c:v>148.1</c:v>
                </c:pt>
                <c:pt idx="9">
                  <c:v>134.80000000000001</c:v>
                </c:pt>
                <c:pt idx="10">
                  <c:v>97.5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7-4253-B7E1-736E60642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27992"/>
        <c:axId val="472225696"/>
      </c:scatterChart>
      <c:valAx>
        <c:axId val="47222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25696"/>
        <c:crosses val="autoZero"/>
        <c:crossBetween val="midCat"/>
      </c:valAx>
      <c:valAx>
        <c:axId val="4722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2799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753-4FA7-A69B-C1082AFB053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753-4FA7-A69B-C1082AFB053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753-4FA7-A69B-C1082AFB053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753-4FA7-A69B-C1082AFB053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753-4FA7-A69B-C1082AFB053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753-4FA7-A69B-C1082AFB053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753-4FA7-A69B-C1082AFB053D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753-4FA7-A69B-C1082AFB053D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753-4FA7-A69B-C1082AFB053D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753-4FA7-A69B-C1082AFB053D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753-4FA7-A69B-C1082AFB053D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753-4FA7-A69B-C1082AFB053D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753-4FA7-A69B-C1082AFB053D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753-4FA7-A69B-C1082AFB053D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753-4FA7-A69B-C1082AFB053D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753-4FA7-A69B-C1082AFB053D}"/>
              </c:ext>
            </c:extLst>
          </c:dPt>
          <c:xVal>
            <c:numRef>
              <c:f>Fault_S1!$Y$2:$Y$17</c:f>
              <c:numCache>
                <c:formatCode>General</c:formatCode>
                <c:ptCount val="16"/>
                <c:pt idx="0">
                  <c:v>0</c:v>
                </c:pt>
                <c:pt idx="1">
                  <c:v>52.8</c:v>
                </c:pt>
                <c:pt idx="2">
                  <c:v>188.9</c:v>
                </c:pt>
                <c:pt idx="3">
                  <c:v>405.6</c:v>
                </c:pt>
                <c:pt idx="4">
                  <c:v>548.29999999999995</c:v>
                </c:pt>
                <c:pt idx="5">
                  <c:v>675.7</c:v>
                </c:pt>
                <c:pt idx="6">
                  <c:v>861.4</c:v>
                </c:pt>
                <c:pt idx="7">
                  <c:v>951.8</c:v>
                </c:pt>
                <c:pt idx="8">
                  <c:v>1243.2</c:v>
                </c:pt>
                <c:pt idx="9">
                  <c:v>1855.4</c:v>
                </c:pt>
                <c:pt idx="10">
                  <c:v>2233.9</c:v>
                </c:pt>
                <c:pt idx="11">
                  <c:v>2856.3</c:v>
                </c:pt>
                <c:pt idx="12">
                  <c:v>3206.8</c:v>
                </c:pt>
                <c:pt idx="13">
                  <c:v>3672.6</c:v>
                </c:pt>
                <c:pt idx="14">
                  <c:v>3903.4</c:v>
                </c:pt>
                <c:pt idx="15">
                  <c:v>4735.8</c:v>
                </c:pt>
              </c:numCache>
            </c:numRef>
          </c:xVal>
          <c:yVal>
            <c:numRef>
              <c:f>Fault_S1!$Z$2:$Z$17</c:f>
              <c:numCache>
                <c:formatCode>General</c:formatCode>
                <c:ptCount val="16"/>
                <c:pt idx="0">
                  <c:v>0</c:v>
                </c:pt>
                <c:pt idx="1">
                  <c:v>4.8</c:v>
                </c:pt>
                <c:pt idx="2">
                  <c:v>111.9</c:v>
                </c:pt>
                <c:pt idx="3">
                  <c:v>260.10000000000002</c:v>
                </c:pt>
                <c:pt idx="4">
                  <c:v>291</c:v>
                </c:pt>
                <c:pt idx="5">
                  <c:v>276.2</c:v>
                </c:pt>
                <c:pt idx="6">
                  <c:v>632.6</c:v>
                </c:pt>
                <c:pt idx="7">
                  <c:v>657.4</c:v>
                </c:pt>
                <c:pt idx="8">
                  <c:v>490.1</c:v>
                </c:pt>
                <c:pt idx="9">
                  <c:v>359.9</c:v>
                </c:pt>
                <c:pt idx="10">
                  <c:v>514.4</c:v>
                </c:pt>
                <c:pt idx="11">
                  <c:v>627.29999999999995</c:v>
                </c:pt>
                <c:pt idx="12">
                  <c:v>555.4</c:v>
                </c:pt>
                <c:pt idx="13">
                  <c:v>428.3</c:v>
                </c:pt>
                <c:pt idx="14">
                  <c:v>434.5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753-4FA7-A69B-C1082AFB0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62464"/>
        <c:axId val="570458856"/>
      </c:scatterChart>
      <c:valAx>
        <c:axId val="5704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58856"/>
        <c:crosses val="autoZero"/>
        <c:crossBetween val="midCat"/>
      </c:valAx>
      <c:valAx>
        <c:axId val="57045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906-47E5-9925-A61B601607E4}"/>
              </c:ext>
            </c:extLst>
          </c:dPt>
          <c:xVal>
            <c:numRef>
              <c:f>Fault_S1!$AB$2:$AB$17</c:f>
              <c:numCache>
                <c:formatCode>General</c:formatCode>
                <c:ptCount val="16"/>
                <c:pt idx="0">
                  <c:v>0</c:v>
                </c:pt>
                <c:pt idx="1">
                  <c:v>56</c:v>
                </c:pt>
                <c:pt idx="2">
                  <c:v>241.4</c:v>
                </c:pt>
                <c:pt idx="3">
                  <c:v>348.7</c:v>
                </c:pt>
                <c:pt idx="4">
                  <c:v>458.7</c:v>
                </c:pt>
                <c:pt idx="5">
                  <c:v>668.7</c:v>
                </c:pt>
                <c:pt idx="6">
                  <c:v>881.1</c:v>
                </c:pt>
                <c:pt idx="7">
                  <c:v>952</c:v>
                </c:pt>
                <c:pt idx="8">
                  <c:v>1324.9</c:v>
                </c:pt>
                <c:pt idx="9">
                  <c:v>1949.4</c:v>
                </c:pt>
                <c:pt idx="10">
                  <c:v>2356.5</c:v>
                </c:pt>
                <c:pt idx="11">
                  <c:v>2884.7</c:v>
                </c:pt>
                <c:pt idx="12">
                  <c:v>3300.4</c:v>
                </c:pt>
                <c:pt idx="13">
                  <c:v>3677.7</c:v>
                </c:pt>
                <c:pt idx="14">
                  <c:v>3909.9</c:v>
                </c:pt>
                <c:pt idx="15">
                  <c:v>4821.2</c:v>
                </c:pt>
              </c:numCache>
            </c:numRef>
          </c:xVal>
          <c:yVal>
            <c:numRef>
              <c:f>Fault_S1!$AC$2:$AC$17</c:f>
              <c:numCache>
                <c:formatCode>General</c:formatCode>
                <c:ptCount val="16"/>
                <c:pt idx="0">
                  <c:v>0</c:v>
                </c:pt>
                <c:pt idx="1">
                  <c:v>12.6</c:v>
                </c:pt>
                <c:pt idx="2">
                  <c:v>29.8</c:v>
                </c:pt>
                <c:pt idx="3">
                  <c:v>35.9</c:v>
                </c:pt>
                <c:pt idx="4">
                  <c:v>393.8</c:v>
                </c:pt>
                <c:pt idx="5">
                  <c:v>385.5</c:v>
                </c:pt>
                <c:pt idx="6">
                  <c:v>728.3</c:v>
                </c:pt>
                <c:pt idx="7">
                  <c:v>754.8</c:v>
                </c:pt>
                <c:pt idx="8">
                  <c:v>512.29999999999995</c:v>
                </c:pt>
                <c:pt idx="9">
                  <c:v>517.1</c:v>
                </c:pt>
                <c:pt idx="10">
                  <c:v>610.1</c:v>
                </c:pt>
                <c:pt idx="11">
                  <c:v>483.3</c:v>
                </c:pt>
                <c:pt idx="12">
                  <c:v>573.5</c:v>
                </c:pt>
                <c:pt idx="13">
                  <c:v>648.20000000000005</c:v>
                </c:pt>
                <c:pt idx="14">
                  <c:v>678.6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6-47E5-9925-A61B60160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87224"/>
        <c:axId val="526090832"/>
      </c:scatterChart>
      <c:valAx>
        <c:axId val="52608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0832"/>
        <c:crosses val="autoZero"/>
        <c:crossBetween val="midCat"/>
      </c:valAx>
      <c:valAx>
        <c:axId val="5260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8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F75-4591-B81B-026B7E988A8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F75-4591-B81B-026B7E988A8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F75-4591-B81B-026B7E988A8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F75-4591-B81B-026B7E988A86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F75-4591-B81B-026B7E988A8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F75-4591-B81B-026B7E988A86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F75-4591-B81B-026B7E988A86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F75-4591-B81B-026B7E988A86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F75-4591-B81B-026B7E988A86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F75-4591-B81B-026B7E988A86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F75-4591-B81B-026B7E988A86}"/>
              </c:ext>
            </c:extLst>
          </c:dPt>
          <c:xVal>
            <c:numRef>
              <c:f>Fault_S1!$AE$2:$AE$14</c:f>
              <c:numCache>
                <c:formatCode>General</c:formatCode>
                <c:ptCount val="13"/>
                <c:pt idx="0">
                  <c:v>0</c:v>
                </c:pt>
                <c:pt idx="1">
                  <c:v>265.7</c:v>
                </c:pt>
                <c:pt idx="2">
                  <c:v>462.7</c:v>
                </c:pt>
                <c:pt idx="3">
                  <c:v>675.1</c:v>
                </c:pt>
                <c:pt idx="4">
                  <c:v>743.1</c:v>
                </c:pt>
                <c:pt idx="5">
                  <c:v>1144.7</c:v>
                </c:pt>
                <c:pt idx="6">
                  <c:v>1873.4</c:v>
                </c:pt>
                <c:pt idx="7">
                  <c:v>2260.9</c:v>
                </c:pt>
                <c:pt idx="8">
                  <c:v>2851.4</c:v>
                </c:pt>
                <c:pt idx="9">
                  <c:v>3292.3</c:v>
                </c:pt>
                <c:pt idx="10">
                  <c:v>3611.6</c:v>
                </c:pt>
                <c:pt idx="11">
                  <c:v>3887.8</c:v>
                </c:pt>
                <c:pt idx="12">
                  <c:v>5030.5</c:v>
                </c:pt>
              </c:numCache>
            </c:numRef>
          </c:xVal>
          <c:yVal>
            <c:numRef>
              <c:f>Fault_S1!$AF$2:$AF$14</c:f>
              <c:numCache>
                <c:formatCode>General</c:formatCode>
                <c:ptCount val="13"/>
                <c:pt idx="0">
                  <c:v>0</c:v>
                </c:pt>
                <c:pt idx="1">
                  <c:v>237.3</c:v>
                </c:pt>
                <c:pt idx="2">
                  <c:v>193.1</c:v>
                </c:pt>
                <c:pt idx="3">
                  <c:v>614.5</c:v>
                </c:pt>
                <c:pt idx="4">
                  <c:v>921.4</c:v>
                </c:pt>
                <c:pt idx="5">
                  <c:v>663.5</c:v>
                </c:pt>
                <c:pt idx="6">
                  <c:v>487.7</c:v>
                </c:pt>
                <c:pt idx="7">
                  <c:v>659.8</c:v>
                </c:pt>
                <c:pt idx="8">
                  <c:v>646.5</c:v>
                </c:pt>
                <c:pt idx="9">
                  <c:v>551.29999999999995</c:v>
                </c:pt>
                <c:pt idx="10">
                  <c:v>542.20000000000005</c:v>
                </c:pt>
                <c:pt idx="11">
                  <c:v>589.6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75-4591-B81B-026B7E98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30288"/>
        <c:axId val="564423400"/>
      </c:scatterChart>
      <c:valAx>
        <c:axId val="5644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23400"/>
        <c:crosses val="autoZero"/>
        <c:crossBetween val="midCat"/>
      </c:valAx>
      <c:valAx>
        <c:axId val="56442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E10-4B8F-B38E-7A5F25501B9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E10-4B8F-B38E-7A5F25501B9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E10-4B8F-B38E-7A5F25501B9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E10-4B8F-B38E-7A5F25501B93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E10-4B8F-B38E-7A5F25501B93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E10-4B8F-B38E-7A5F25501B9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E10-4B8F-B38E-7A5F25501B93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E10-4B8F-B38E-7A5F25501B93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E10-4B8F-B38E-7A5F25501B93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E10-4B8F-B38E-7A5F25501B93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E10-4B8F-B38E-7A5F25501B93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E10-4B8F-B38E-7A5F25501B93}"/>
              </c:ext>
            </c:extLst>
          </c:dPt>
          <c:xVal>
            <c:numRef>
              <c:f>Fault_S1!$AH$2:$AH$15</c:f>
              <c:numCache>
                <c:formatCode>General</c:formatCode>
                <c:ptCount val="14"/>
                <c:pt idx="0">
                  <c:v>0</c:v>
                </c:pt>
                <c:pt idx="1">
                  <c:v>53.4</c:v>
                </c:pt>
                <c:pt idx="2">
                  <c:v>199</c:v>
                </c:pt>
                <c:pt idx="3">
                  <c:v>297.39999999999998</c:v>
                </c:pt>
                <c:pt idx="4">
                  <c:v>491.1</c:v>
                </c:pt>
                <c:pt idx="5">
                  <c:v>690.2</c:v>
                </c:pt>
                <c:pt idx="6">
                  <c:v>1013.5</c:v>
                </c:pt>
                <c:pt idx="7">
                  <c:v>1614.7</c:v>
                </c:pt>
                <c:pt idx="8">
                  <c:v>2046.9</c:v>
                </c:pt>
                <c:pt idx="9">
                  <c:v>2455.1999999999998</c:v>
                </c:pt>
                <c:pt idx="10">
                  <c:v>2789.6</c:v>
                </c:pt>
                <c:pt idx="11">
                  <c:v>3181.3</c:v>
                </c:pt>
                <c:pt idx="12">
                  <c:v>3469</c:v>
                </c:pt>
                <c:pt idx="13">
                  <c:v>4404.8</c:v>
                </c:pt>
              </c:numCache>
            </c:numRef>
          </c:xVal>
          <c:yVal>
            <c:numRef>
              <c:f>Fault_S1!$AI$2:$AI$15</c:f>
              <c:numCache>
                <c:formatCode>General</c:formatCode>
                <c:ptCount val="14"/>
                <c:pt idx="0">
                  <c:v>0</c:v>
                </c:pt>
                <c:pt idx="1">
                  <c:v>15.1</c:v>
                </c:pt>
                <c:pt idx="2">
                  <c:v>28.8</c:v>
                </c:pt>
                <c:pt idx="3">
                  <c:v>76.400000000000006</c:v>
                </c:pt>
                <c:pt idx="4">
                  <c:v>304.5</c:v>
                </c:pt>
                <c:pt idx="5">
                  <c:v>399.7</c:v>
                </c:pt>
                <c:pt idx="6">
                  <c:v>455</c:v>
                </c:pt>
                <c:pt idx="7">
                  <c:v>449</c:v>
                </c:pt>
                <c:pt idx="8">
                  <c:v>437.9</c:v>
                </c:pt>
                <c:pt idx="9">
                  <c:v>306.10000000000002</c:v>
                </c:pt>
                <c:pt idx="10">
                  <c:v>370.5</c:v>
                </c:pt>
                <c:pt idx="11">
                  <c:v>383.3</c:v>
                </c:pt>
                <c:pt idx="12">
                  <c:v>294.60000000000002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E10-4B8F-B38E-7A5F25501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51408"/>
        <c:axId val="599951080"/>
      </c:scatterChart>
      <c:valAx>
        <c:axId val="59995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1080"/>
        <c:crosses val="autoZero"/>
        <c:crossBetween val="midCat"/>
      </c:valAx>
      <c:valAx>
        <c:axId val="5999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1_10 </a:t>
            </a:r>
          </a:p>
        </c:rich>
      </c:tx>
      <c:layout>
        <c:manualLayout>
          <c:xMode val="edge"/>
          <c:yMode val="edge"/>
          <c:x val="0.26058345234861696"/>
          <c:y val="2.7561681016584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678-4A77-AB3E-30CC64D0DD1E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B4B-4946-BEBB-0AB4BA7D6A42}"/>
              </c:ext>
            </c:extLst>
          </c:dPt>
          <c:dPt>
            <c:idx val="12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678-4A77-AB3E-30CC64D0DD1E}"/>
              </c:ext>
            </c:extLst>
          </c:dPt>
          <c:xVal>
            <c:numRef>
              <c:f>Fault_S1!$AK$2:$AK$14</c:f>
              <c:numCache>
                <c:formatCode>General</c:formatCode>
                <c:ptCount val="13"/>
                <c:pt idx="0">
                  <c:v>0</c:v>
                </c:pt>
                <c:pt idx="1">
                  <c:v>183</c:v>
                </c:pt>
                <c:pt idx="2">
                  <c:v>393.3</c:v>
                </c:pt>
                <c:pt idx="3">
                  <c:v>637.70000000000005</c:v>
                </c:pt>
                <c:pt idx="4">
                  <c:v>793</c:v>
                </c:pt>
                <c:pt idx="5">
                  <c:v>1032.7</c:v>
                </c:pt>
                <c:pt idx="6">
                  <c:v>1759</c:v>
                </c:pt>
                <c:pt idx="7">
                  <c:v>2043.8</c:v>
                </c:pt>
                <c:pt idx="8">
                  <c:v>2474.1999999999998</c:v>
                </c:pt>
                <c:pt idx="9">
                  <c:v>2959.2</c:v>
                </c:pt>
                <c:pt idx="10">
                  <c:v>3428.4</c:v>
                </c:pt>
                <c:pt idx="11">
                  <c:v>3659</c:v>
                </c:pt>
                <c:pt idx="12">
                  <c:v>4478</c:v>
                </c:pt>
              </c:numCache>
            </c:numRef>
          </c:xVal>
          <c:yVal>
            <c:numRef>
              <c:f>Fault_S1!$AL$2:$AL$14</c:f>
              <c:numCache>
                <c:formatCode>General</c:formatCode>
                <c:ptCount val="13"/>
                <c:pt idx="0">
                  <c:v>0</c:v>
                </c:pt>
                <c:pt idx="1">
                  <c:v>41.1</c:v>
                </c:pt>
                <c:pt idx="2">
                  <c:v>60.1</c:v>
                </c:pt>
                <c:pt idx="3">
                  <c:v>83.9</c:v>
                </c:pt>
                <c:pt idx="4">
                  <c:v>153.19999999999999</c:v>
                </c:pt>
                <c:pt idx="5">
                  <c:v>240.8</c:v>
                </c:pt>
                <c:pt idx="6">
                  <c:v>266.5</c:v>
                </c:pt>
                <c:pt idx="7">
                  <c:v>418.5</c:v>
                </c:pt>
                <c:pt idx="8">
                  <c:v>412</c:v>
                </c:pt>
                <c:pt idx="9">
                  <c:v>346.9</c:v>
                </c:pt>
                <c:pt idx="10">
                  <c:v>300.7</c:v>
                </c:pt>
                <c:pt idx="11">
                  <c:v>239.7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B-4946-BEBB-0AB4BA7D6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5344"/>
        <c:axId val="560875672"/>
      </c:scatterChart>
      <c:valAx>
        <c:axId val="56087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5672"/>
        <c:crosses val="autoZero"/>
        <c:crossBetween val="midCat"/>
      </c:valAx>
      <c:valAx>
        <c:axId val="56087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534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Fault_S1!$AN$2:$AN$15</c:f>
              <c:numCache>
                <c:formatCode>General</c:formatCode>
                <c:ptCount val="14"/>
                <c:pt idx="0">
                  <c:v>0</c:v>
                </c:pt>
                <c:pt idx="1">
                  <c:v>60.1</c:v>
                </c:pt>
                <c:pt idx="2">
                  <c:v>294.89999999999998</c:v>
                </c:pt>
                <c:pt idx="3">
                  <c:v>498</c:v>
                </c:pt>
                <c:pt idx="4">
                  <c:v>744.2</c:v>
                </c:pt>
                <c:pt idx="5">
                  <c:v>925.2</c:v>
                </c:pt>
                <c:pt idx="6">
                  <c:v>1295.2</c:v>
                </c:pt>
                <c:pt idx="7">
                  <c:v>1936</c:v>
                </c:pt>
                <c:pt idx="8">
                  <c:v>2319.6</c:v>
                </c:pt>
                <c:pt idx="9">
                  <c:v>2572.9</c:v>
                </c:pt>
                <c:pt idx="10">
                  <c:v>3027.6</c:v>
                </c:pt>
                <c:pt idx="11">
                  <c:v>3551.6</c:v>
                </c:pt>
                <c:pt idx="12">
                  <c:v>3869.7</c:v>
                </c:pt>
                <c:pt idx="13">
                  <c:v>4411.7</c:v>
                </c:pt>
              </c:numCache>
            </c:numRef>
          </c:xVal>
          <c:yVal>
            <c:numRef>
              <c:f>Fault_S1!$AO$2:$AO$15</c:f>
              <c:numCache>
                <c:formatCode>General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70.400000000000006</c:v>
                </c:pt>
                <c:pt idx="3">
                  <c:v>49.7</c:v>
                </c:pt>
                <c:pt idx="4">
                  <c:v>105.6</c:v>
                </c:pt>
                <c:pt idx="5">
                  <c:v>190.8</c:v>
                </c:pt>
                <c:pt idx="6">
                  <c:v>204.9</c:v>
                </c:pt>
                <c:pt idx="7">
                  <c:v>235.8</c:v>
                </c:pt>
                <c:pt idx="8">
                  <c:v>151.6</c:v>
                </c:pt>
                <c:pt idx="9">
                  <c:v>231.4</c:v>
                </c:pt>
                <c:pt idx="10">
                  <c:v>248.1</c:v>
                </c:pt>
                <c:pt idx="11">
                  <c:v>179.2</c:v>
                </c:pt>
                <c:pt idx="12">
                  <c:v>126.7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A-4E79-8AC1-3E40CCE2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75304"/>
        <c:axId val="578277600"/>
      </c:scatterChart>
      <c:valAx>
        <c:axId val="57827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77600"/>
        <c:crosses val="autoZero"/>
        <c:crossBetween val="midCat"/>
      </c:valAx>
      <c:valAx>
        <c:axId val="5782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7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3AF-467F-BDFA-576BBDFE11D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3AF-467F-BDFA-576BBDFE11D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3AF-467F-BDFA-576BBDFE11D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3AF-467F-BDFA-576BBDFE11D1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3AF-467F-BDFA-576BBDFE11D1}"/>
              </c:ext>
            </c:extLst>
          </c:dPt>
          <c:xVal>
            <c:numRef>
              <c:f>Fault_S1!$AQ$2:$AQ$17</c:f>
              <c:numCache>
                <c:formatCode>General</c:formatCode>
                <c:ptCount val="16"/>
                <c:pt idx="0">
                  <c:v>0</c:v>
                </c:pt>
                <c:pt idx="1">
                  <c:v>33</c:v>
                </c:pt>
                <c:pt idx="2">
                  <c:v>155.69999999999999</c:v>
                </c:pt>
                <c:pt idx="3">
                  <c:v>271.60000000000002</c:v>
                </c:pt>
                <c:pt idx="4">
                  <c:v>456.8</c:v>
                </c:pt>
                <c:pt idx="5">
                  <c:v>598.4</c:v>
                </c:pt>
                <c:pt idx="6">
                  <c:v>816.8</c:v>
                </c:pt>
                <c:pt idx="7">
                  <c:v>971.4</c:v>
                </c:pt>
                <c:pt idx="8">
                  <c:v>1154.5</c:v>
                </c:pt>
                <c:pt idx="9">
                  <c:v>1745</c:v>
                </c:pt>
                <c:pt idx="10">
                  <c:v>2361</c:v>
                </c:pt>
                <c:pt idx="11">
                  <c:v>2512.9</c:v>
                </c:pt>
                <c:pt idx="12">
                  <c:v>2987.3</c:v>
                </c:pt>
                <c:pt idx="13">
                  <c:v>3498.7</c:v>
                </c:pt>
                <c:pt idx="14">
                  <c:v>3757.5</c:v>
                </c:pt>
                <c:pt idx="15">
                  <c:v>4085.1</c:v>
                </c:pt>
              </c:numCache>
            </c:numRef>
          </c:xVal>
          <c:yVal>
            <c:numRef>
              <c:f>Fault_S1!$AR$2:$AR$17</c:f>
              <c:numCache>
                <c:formatCode>General</c:formatCode>
                <c:ptCount val="16"/>
                <c:pt idx="0">
                  <c:v>0</c:v>
                </c:pt>
                <c:pt idx="1">
                  <c:v>10.5</c:v>
                </c:pt>
                <c:pt idx="2">
                  <c:v>16.399999999999999</c:v>
                </c:pt>
                <c:pt idx="3">
                  <c:v>25.3</c:v>
                </c:pt>
                <c:pt idx="4">
                  <c:v>27.2</c:v>
                </c:pt>
                <c:pt idx="5">
                  <c:v>48.5</c:v>
                </c:pt>
                <c:pt idx="6">
                  <c:v>52.1</c:v>
                </c:pt>
                <c:pt idx="7">
                  <c:v>102.5</c:v>
                </c:pt>
                <c:pt idx="8">
                  <c:v>62.6</c:v>
                </c:pt>
                <c:pt idx="9">
                  <c:v>179.4</c:v>
                </c:pt>
                <c:pt idx="10">
                  <c:v>305.60000000000002</c:v>
                </c:pt>
                <c:pt idx="11">
                  <c:v>230.9</c:v>
                </c:pt>
                <c:pt idx="12">
                  <c:v>295.60000000000002</c:v>
                </c:pt>
                <c:pt idx="13">
                  <c:v>279.3</c:v>
                </c:pt>
                <c:pt idx="14">
                  <c:v>242.1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AF-467F-BDFA-576BBDFE1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11744"/>
        <c:axId val="421005512"/>
      </c:scatterChart>
      <c:valAx>
        <c:axId val="42101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05512"/>
        <c:crosses val="autoZero"/>
        <c:crossBetween val="midCat"/>
      </c:valAx>
      <c:valAx>
        <c:axId val="4210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1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3_12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92277403137784"/>
          <c:y val="0.17785367446368144"/>
          <c:w val="0.81437146167555263"/>
          <c:h val="0.6978887830563651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E20-4451-8775-FB9C7F26959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E20-4451-8775-FB9C7F26959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E20-4451-8775-FB9C7F26959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E20-4451-8775-FB9C7F26959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E20-4451-8775-FB9C7F26959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E20-4451-8775-FB9C7F26959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E20-4451-8775-FB9C7F26959D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E20-4451-8775-FB9C7F26959D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E20-4451-8775-FB9C7F26959D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1.9774193354995744E-2"/>
                  <c:y val="-0.51170264673592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Fault_S1!$AT$2:$AT$10</c:f>
              <c:numCache>
                <c:formatCode>General</c:formatCode>
                <c:ptCount val="9"/>
                <c:pt idx="0">
                  <c:v>0</c:v>
                </c:pt>
                <c:pt idx="1">
                  <c:v>26.1</c:v>
                </c:pt>
                <c:pt idx="2">
                  <c:v>173.9</c:v>
                </c:pt>
                <c:pt idx="3">
                  <c:v>472.4</c:v>
                </c:pt>
                <c:pt idx="4">
                  <c:v>621.9</c:v>
                </c:pt>
                <c:pt idx="5">
                  <c:v>769.7</c:v>
                </c:pt>
                <c:pt idx="6">
                  <c:v>1029.7</c:v>
                </c:pt>
                <c:pt idx="7">
                  <c:v>1227.9000000000001</c:v>
                </c:pt>
                <c:pt idx="8">
                  <c:v>1440.8</c:v>
                </c:pt>
              </c:numCache>
            </c:numRef>
          </c:xVal>
          <c:yVal>
            <c:numRef>
              <c:f>Fault_S1!$AU$2:$AU$10</c:f>
              <c:numCache>
                <c:formatCode>General</c:formatCode>
                <c:ptCount val="9"/>
                <c:pt idx="0">
                  <c:v>0</c:v>
                </c:pt>
                <c:pt idx="1">
                  <c:v>112.8</c:v>
                </c:pt>
                <c:pt idx="2">
                  <c:v>241.6</c:v>
                </c:pt>
                <c:pt idx="3">
                  <c:v>299.39999999999998</c:v>
                </c:pt>
                <c:pt idx="4">
                  <c:v>192.7</c:v>
                </c:pt>
                <c:pt idx="5">
                  <c:v>129.69999999999999</c:v>
                </c:pt>
                <c:pt idx="6">
                  <c:v>129.30000000000001</c:v>
                </c:pt>
                <c:pt idx="7">
                  <c:v>109.8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E20-4451-8775-FB9C7F269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35664"/>
        <c:axId val="527429760"/>
      </c:scatterChart>
      <c:valAx>
        <c:axId val="52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30635124279085385"/>
              <c:y val="0.90089694204928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29760"/>
        <c:crosses val="autoZero"/>
        <c:crossBetween val="midCat"/>
      </c:valAx>
      <c:valAx>
        <c:axId val="5274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7711160680874126E-2"/>
              <c:y val="0.31924626298640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3_12 interpretation </a:t>
            </a:r>
          </a:p>
        </c:rich>
      </c:tx>
      <c:layout>
        <c:manualLayout>
          <c:xMode val="edge"/>
          <c:yMode val="edge"/>
          <c:x val="0.1981552321067156"/>
          <c:y val="4.1664128736001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522-4AE2-8843-0C434A3C479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522-4AE2-8843-0C434A3C479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522-4AE2-8843-0C434A3C479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522-4AE2-8843-0C434A3C479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522-4AE2-8843-0C434A3C479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522-4AE2-8843-0C434A3C479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522-4AE2-8843-0C434A3C4791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522-4AE2-8843-0C434A3C4791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522-4AE2-8843-0C434A3C4791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7.6549740750316425E-2"/>
                  <c:y val="-0.54339496705553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Fault_S1!$AW$2:$AW$10</c:f>
              <c:numCache>
                <c:formatCode>General</c:formatCode>
                <c:ptCount val="9"/>
                <c:pt idx="0">
                  <c:v>0</c:v>
                </c:pt>
                <c:pt idx="1">
                  <c:v>26.1</c:v>
                </c:pt>
                <c:pt idx="2">
                  <c:v>173.9</c:v>
                </c:pt>
                <c:pt idx="3">
                  <c:v>472.4</c:v>
                </c:pt>
                <c:pt idx="4">
                  <c:v>621.9</c:v>
                </c:pt>
                <c:pt idx="5">
                  <c:v>769.7</c:v>
                </c:pt>
                <c:pt idx="6">
                  <c:v>1029.7</c:v>
                </c:pt>
                <c:pt idx="7">
                  <c:v>1227.9000000000001</c:v>
                </c:pt>
                <c:pt idx="8">
                  <c:v>1440.8</c:v>
                </c:pt>
              </c:numCache>
            </c:numRef>
          </c:xVal>
          <c:yVal>
            <c:numRef>
              <c:f>Fault_S1!$AX$2:$AX$10</c:f>
              <c:numCache>
                <c:formatCode>General</c:formatCode>
                <c:ptCount val="9"/>
                <c:pt idx="0">
                  <c:v>0</c:v>
                </c:pt>
                <c:pt idx="1">
                  <c:v>112.8</c:v>
                </c:pt>
                <c:pt idx="2">
                  <c:v>241.6</c:v>
                </c:pt>
                <c:pt idx="3">
                  <c:v>299.39999999999998</c:v>
                </c:pt>
                <c:pt idx="4">
                  <c:v>280</c:v>
                </c:pt>
                <c:pt idx="5">
                  <c:v>240</c:v>
                </c:pt>
                <c:pt idx="6">
                  <c:v>160</c:v>
                </c:pt>
                <c:pt idx="7">
                  <c:v>83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522-4AE2-8843-0C434A3C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57584"/>
        <c:axId val="519952008"/>
      </c:scatterChart>
      <c:valAx>
        <c:axId val="5199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29074185138417663"/>
              <c:y val="0.89610192086397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2008"/>
        <c:crosses val="autoZero"/>
        <c:crossBetween val="midCat"/>
      </c:valAx>
      <c:valAx>
        <c:axId val="51995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05D-46CA-A362-AC46514F86D7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05D-46CA-A362-AC46514F86D7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05D-46CA-A362-AC46514F86D7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05D-46CA-A362-AC46514F86D7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05D-46CA-A362-AC46514F86D7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6113208317774458"/>
                  <c:y val="-0.43978299164951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Fault_S1!$BD$2:$BD$17</c:f>
              <c:numCache>
                <c:formatCode>General</c:formatCode>
                <c:ptCount val="16"/>
                <c:pt idx="0">
                  <c:v>0</c:v>
                </c:pt>
                <c:pt idx="1">
                  <c:v>33</c:v>
                </c:pt>
                <c:pt idx="2">
                  <c:v>155.69999999999999</c:v>
                </c:pt>
                <c:pt idx="3">
                  <c:v>271.60000000000002</c:v>
                </c:pt>
                <c:pt idx="4">
                  <c:v>456.8</c:v>
                </c:pt>
                <c:pt idx="5">
                  <c:v>598.4</c:v>
                </c:pt>
                <c:pt idx="6">
                  <c:v>816.8</c:v>
                </c:pt>
                <c:pt idx="7">
                  <c:v>971.4</c:v>
                </c:pt>
                <c:pt idx="8">
                  <c:v>1154.5</c:v>
                </c:pt>
                <c:pt idx="9">
                  <c:v>1745</c:v>
                </c:pt>
                <c:pt idx="10">
                  <c:v>2361</c:v>
                </c:pt>
                <c:pt idx="11">
                  <c:v>2512.9</c:v>
                </c:pt>
                <c:pt idx="12">
                  <c:v>2987.3</c:v>
                </c:pt>
                <c:pt idx="13">
                  <c:v>3498.7</c:v>
                </c:pt>
                <c:pt idx="14">
                  <c:v>3757.5</c:v>
                </c:pt>
                <c:pt idx="15">
                  <c:v>4800</c:v>
                </c:pt>
              </c:numCache>
            </c:numRef>
          </c:xVal>
          <c:yVal>
            <c:numRef>
              <c:f>Fault_S1!$BE$2:$BE$17</c:f>
              <c:numCache>
                <c:formatCode>General</c:formatCode>
                <c:ptCount val="16"/>
                <c:pt idx="0">
                  <c:v>0</c:v>
                </c:pt>
                <c:pt idx="1">
                  <c:v>10.5</c:v>
                </c:pt>
                <c:pt idx="2">
                  <c:v>16.399999999999999</c:v>
                </c:pt>
                <c:pt idx="3">
                  <c:v>25.3</c:v>
                </c:pt>
                <c:pt idx="4">
                  <c:v>27.2</c:v>
                </c:pt>
                <c:pt idx="5">
                  <c:v>48.5</c:v>
                </c:pt>
                <c:pt idx="6">
                  <c:v>70</c:v>
                </c:pt>
                <c:pt idx="7">
                  <c:v>102.5</c:v>
                </c:pt>
                <c:pt idx="8">
                  <c:v>130</c:v>
                </c:pt>
                <c:pt idx="9">
                  <c:v>200</c:v>
                </c:pt>
                <c:pt idx="10">
                  <c:v>280</c:v>
                </c:pt>
                <c:pt idx="11">
                  <c:v>300</c:v>
                </c:pt>
                <c:pt idx="12">
                  <c:v>295.60000000000002</c:v>
                </c:pt>
                <c:pt idx="13">
                  <c:v>279.3</c:v>
                </c:pt>
                <c:pt idx="14">
                  <c:v>242.1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5D-46CA-A362-AC46514F8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05104"/>
        <c:axId val="519904120"/>
      </c:scatterChart>
      <c:valAx>
        <c:axId val="5199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4120"/>
        <c:crosses val="autoZero"/>
        <c:crossBetween val="midCat"/>
      </c:valAx>
      <c:valAx>
        <c:axId val="5199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11_8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Fault_s8!$P$3:$P$11</c:f>
              <c:numCache>
                <c:formatCode>General</c:formatCode>
                <c:ptCount val="9"/>
                <c:pt idx="0">
                  <c:v>57.3</c:v>
                </c:pt>
                <c:pt idx="1">
                  <c:v>376.6</c:v>
                </c:pt>
                <c:pt idx="2">
                  <c:v>449.7</c:v>
                </c:pt>
                <c:pt idx="3">
                  <c:v>900.5</c:v>
                </c:pt>
                <c:pt idx="4">
                  <c:v>1066.3</c:v>
                </c:pt>
                <c:pt idx="5">
                  <c:v>1235.3</c:v>
                </c:pt>
                <c:pt idx="6">
                  <c:v>1334.8</c:v>
                </c:pt>
                <c:pt idx="7">
                  <c:v>1422.4</c:v>
                </c:pt>
                <c:pt idx="8">
                  <c:v>1472.2</c:v>
                </c:pt>
              </c:numCache>
            </c:numRef>
          </c:xVal>
          <c:yVal>
            <c:numRef>
              <c:f>Fault_s8!$Q$3:$Q$11</c:f>
              <c:numCache>
                <c:formatCode>General</c:formatCode>
                <c:ptCount val="9"/>
                <c:pt idx="0">
                  <c:v>330.3</c:v>
                </c:pt>
                <c:pt idx="1">
                  <c:v>344.3</c:v>
                </c:pt>
                <c:pt idx="2">
                  <c:v>386.9</c:v>
                </c:pt>
                <c:pt idx="3">
                  <c:v>266.10000000000002</c:v>
                </c:pt>
                <c:pt idx="4">
                  <c:v>196</c:v>
                </c:pt>
                <c:pt idx="5">
                  <c:v>78.900000000000006</c:v>
                </c:pt>
                <c:pt idx="6">
                  <c:v>57.9</c:v>
                </c:pt>
                <c:pt idx="7">
                  <c:v>35.6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B-41D6-8F2C-B32404035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98520"/>
        <c:axId val="309994912"/>
      </c:scatterChart>
      <c:valAx>
        <c:axId val="30999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49478718285214346"/>
              <c:y val="0.88226851851851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94912"/>
        <c:crosses val="autoZero"/>
        <c:crossBetween val="midCat"/>
      </c:valAx>
      <c:valAx>
        <c:axId val="3099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0712197433654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9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348-4255-A71F-EAD95FB2BBB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rgbClr val="00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348-4255-A71F-EAD95FB2BBB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348-4255-A71F-EAD95FB2BBB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348-4255-A71F-EAD95FB2BBB2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348-4255-A71F-EAD95FB2BBB2}"/>
              </c:ext>
            </c:extLst>
          </c:dPt>
          <c:xVal>
            <c:numRef>
              <c:f>Fault_S1!$G$3:$G$6</c:f>
              <c:numCache>
                <c:formatCode>General</c:formatCode>
                <c:ptCount val="4"/>
                <c:pt idx="0">
                  <c:v>931</c:v>
                </c:pt>
                <c:pt idx="1">
                  <c:v>1185</c:v>
                </c:pt>
                <c:pt idx="2">
                  <c:v>1361.4</c:v>
                </c:pt>
                <c:pt idx="3">
                  <c:v>1830.3</c:v>
                </c:pt>
              </c:numCache>
            </c:numRef>
          </c:xVal>
          <c:yVal>
            <c:numRef>
              <c:f>Fault_S1!$H$3:$H$6</c:f>
              <c:numCache>
                <c:formatCode>General</c:formatCode>
                <c:ptCount val="4"/>
                <c:pt idx="0">
                  <c:v>934.4</c:v>
                </c:pt>
                <c:pt idx="1">
                  <c:v>808.6</c:v>
                </c:pt>
                <c:pt idx="2">
                  <c:v>812</c:v>
                </c:pt>
                <c:pt idx="3">
                  <c:v>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48-4255-A71F-EAD95FB2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04736"/>
        <c:axId val="556403752"/>
      </c:scatterChart>
      <c:valAx>
        <c:axId val="556404736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03752"/>
        <c:crosses val="autoZero"/>
        <c:crossBetween val="midCat"/>
      </c:valAx>
      <c:valAx>
        <c:axId val="5564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0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Displacement profile fault 1_1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xVal>
            <c:numRef>
              <c:f>Fault_S1!$A$3:$A$5</c:f>
              <c:numCache>
                <c:formatCode>General</c:formatCode>
                <c:ptCount val="3"/>
                <c:pt idx="0">
                  <c:v>1147.3</c:v>
                </c:pt>
                <c:pt idx="1">
                  <c:v>1522</c:v>
                </c:pt>
                <c:pt idx="2">
                  <c:v>1589.3</c:v>
                </c:pt>
              </c:numCache>
            </c:numRef>
          </c:xVal>
          <c:yVal>
            <c:numRef>
              <c:f>Fault_S1!$B$3:$B$5</c:f>
              <c:numCache>
                <c:formatCode>General</c:formatCode>
                <c:ptCount val="3"/>
                <c:pt idx="0">
                  <c:v>675.9</c:v>
                </c:pt>
                <c:pt idx="1">
                  <c:v>627.1</c:v>
                </c:pt>
                <c:pt idx="2">
                  <c:v>612.79999999999995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0-4D2D-ACBC-AB7BDAF51D81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F50-4D2D-ACBC-AB7BDAF51D81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F50-4D2D-ACBC-AB7BDAF51D81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F50-4D2D-ACBC-AB7BDAF51D81}"/>
              </c:ext>
            </c:extLst>
          </c:dPt>
          <c:errBars>
            <c:errDir val="y"/>
            <c:errBarType val="both"/>
            <c:errValType val="percentage"/>
            <c:noEndCap val="0"/>
            <c:val val="40"/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Fault_S1!$A$2:$A$6</c:f>
              <c:numCache>
                <c:formatCode>General</c:formatCode>
                <c:ptCount val="5"/>
                <c:pt idx="0">
                  <c:v>0</c:v>
                </c:pt>
                <c:pt idx="1">
                  <c:v>1147.3</c:v>
                </c:pt>
                <c:pt idx="2">
                  <c:v>1522</c:v>
                </c:pt>
                <c:pt idx="3">
                  <c:v>1589.3</c:v>
                </c:pt>
                <c:pt idx="4">
                  <c:v>2756.2</c:v>
                </c:pt>
              </c:numCache>
            </c:numRef>
          </c:xVal>
          <c:yVal>
            <c:numRef>
              <c:f>Fault_S1!$B$2:$B$6</c:f>
              <c:numCache>
                <c:formatCode>General</c:formatCode>
                <c:ptCount val="5"/>
                <c:pt idx="0">
                  <c:v>0</c:v>
                </c:pt>
                <c:pt idx="1">
                  <c:v>675.9</c:v>
                </c:pt>
                <c:pt idx="2">
                  <c:v>627.1</c:v>
                </c:pt>
                <c:pt idx="3">
                  <c:v>612.79999999999995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50-4D2D-ACBC-AB7BDAF51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490400"/>
        <c:axId val="737488104"/>
      </c:scatterChart>
      <c:valAx>
        <c:axId val="737490400"/>
        <c:scaling>
          <c:orientation val="minMax"/>
          <c:max val="6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Distance along fault trace (m) </a:t>
                </a:r>
              </a:p>
            </c:rich>
          </c:tx>
          <c:layout>
            <c:manualLayout>
              <c:xMode val="edge"/>
              <c:yMode val="edge"/>
              <c:x val="0.38319955341403222"/>
              <c:y val="0.919805194805194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7488104"/>
        <c:crosses val="autoZero"/>
        <c:crossBetween val="midCat"/>
      </c:valAx>
      <c:valAx>
        <c:axId val="737488104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74904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lang="en-GB" sz="12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Displacement profile fault 1_2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errBars>
            <c:errDir val="y"/>
            <c:errBarType val="both"/>
            <c:errValType val="percentage"/>
            <c:noEndCap val="0"/>
            <c:val val="80"/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Fault_S1!$D$3:$D$6</c:f>
              <c:numCache>
                <c:formatCode>General</c:formatCode>
                <c:ptCount val="4"/>
                <c:pt idx="0">
                  <c:v>945</c:v>
                </c:pt>
                <c:pt idx="1">
                  <c:v>1131.5999999999999</c:v>
                </c:pt>
                <c:pt idx="2">
                  <c:v>1280.9000000000001</c:v>
                </c:pt>
                <c:pt idx="3">
                  <c:v>2030.5</c:v>
                </c:pt>
              </c:numCache>
            </c:numRef>
          </c:xVal>
          <c:yVal>
            <c:numRef>
              <c:f>Fault_S1!$E$3:$E$6</c:f>
              <c:numCache>
                <c:formatCode>General</c:formatCode>
                <c:ptCount val="4"/>
                <c:pt idx="0">
                  <c:v>520.9</c:v>
                </c:pt>
                <c:pt idx="1">
                  <c:v>673</c:v>
                </c:pt>
                <c:pt idx="2">
                  <c:v>603</c:v>
                </c:pt>
                <c:pt idx="3">
                  <c:v>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9-4968-BB44-5CF5575AA67D}"/>
            </c:ext>
          </c:extLst>
        </c:ser>
        <c:ser>
          <c:idx val="0"/>
          <c:order val="1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809-4968-BB44-5CF5575AA67D}"/>
              </c:ext>
            </c:extLst>
          </c:dPt>
          <c:dPt>
            <c:idx val="1"/>
            <c:marker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809-4968-BB44-5CF5575AA67D}"/>
              </c:ext>
            </c:extLst>
          </c:dPt>
          <c:dPt>
            <c:idx val="2"/>
            <c:marker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809-4968-BB44-5CF5575AA67D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809-4968-BB44-5CF5575AA67D}"/>
              </c:ext>
            </c:extLst>
          </c:dPt>
          <c:dPt>
            <c:idx val="4"/>
            <c:marker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809-4968-BB44-5CF5575AA67D}"/>
              </c:ext>
            </c:extLst>
          </c:dPt>
          <c:xVal>
            <c:numRef>
              <c:f>Fault_S1!$D$3:$D$6</c:f>
              <c:numCache>
                <c:formatCode>General</c:formatCode>
                <c:ptCount val="4"/>
                <c:pt idx="0">
                  <c:v>945</c:v>
                </c:pt>
                <c:pt idx="1">
                  <c:v>1131.5999999999999</c:v>
                </c:pt>
                <c:pt idx="2">
                  <c:v>1280.9000000000001</c:v>
                </c:pt>
                <c:pt idx="3">
                  <c:v>2030.5</c:v>
                </c:pt>
              </c:numCache>
            </c:numRef>
          </c:xVal>
          <c:yVal>
            <c:numRef>
              <c:f>Fault_S1!$E$3:$E$6</c:f>
              <c:numCache>
                <c:formatCode>General</c:formatCode>
                <c:ptCount val="4"/>
                <c:pt idx="0">
                  <c:v>520.9</c:v>
                </c:pt>
                <c:pt idx="1">
                  <c:v>673</c:v>
                </c:pt>
                <c:pt idx="2">
                  <c:v>603</c:v>
                </c:pt>
                <c:pt idx="3">
                  <c:v>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09-4968-BB44-5CF5575A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51352"/>
        <c:axId val="272547416"/>
      </c:scatterChart>
      <c:valAx>
        <c:axId val="272551352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Distance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72547416"/>
        <c:crosses val="autoZero"/>
        <c:crossBetween val="midCat"/>
      </c:valAx>
      <c:valAx>
        <c:axId val="2725474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725513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lang="en-GB" sz="12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Displacement profile fault 1_3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94F-47F3-9274-B7990D3C9725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00FF00"/>
                </a:solidFill>
                <a:ln w="9525">
                  <a:solidFill>
                    <a:srgbClr val="00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94F-47F3-9274-B7990D3C9725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94F-47F3-9274-B7990D3C9725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94F-47F3-9274-B7990D3C9725}"/>
              </c:ext>
            </c:extLst>
          </c:dPt>
          <c:dPt>
            <c:idx val="4"/>
            <c:marker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94F-47F3-9274-B7990D3C9725}"/>
              </c:ext>
            </c:extLst>
          </c:dPt>
          <c:errBars>
            <c:errDir val="y"/>
            <c:errBarType val="both"/>
            <c:errValType val="percentage"/>
            <c:noEndCap val="0"/>
            <c:val val="80"/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Fault_S1!$G$3:$G$6</c:f>
              <c:numCache>
                <c:formatCode>General</c:formatCode>
                <c:ptCount val="4"/>
                <c:pt idx="0">
                  <c:v>931</c:v>
                </c:pt>
                <c:pt idx="1">
                  <c:v>1185</c:v>
                </c:pt>
                <c:pt idx="2">
                  <c:v>1361.4</c:v>
                </c:pt>
                <c:pt idx="3">
                  <c:v>1830.3</c:v>
                </c:pt>
              </c:numCache>
            </c:numRef>
          </c:xVal>
          <c:yVal>
            <c:numRef>
              <c:f>Fault_S1!$H$3:$H$6</c:f>
              <c:numCache>
                <c:formatCode>General</c:formatCode>
                <c:ptCount val="4"/>
                <c:pt idx="0">
                  <c:v>934.4</c:v>
                </c:pt>
                <c:pt idx="1">
                  <c:v>808.6</c:v>
                </c:pt>
                <c:pt idx="2">
                  <c:v>812</c:v>
                </c:pt>
                <c:pt idx="3">
                  <c:v>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4F-47F3-9274-B7990D3C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51352"/>
        <c:axId val="272547416"/>
      </c:scatterChart>
      <c:valAx>
        <c:axId val="272551352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Distance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72547416"/>
        <c:crosses val="autoZero"/>
        <c:crossBetween val="midCat"/>
      </c:valAx>
      <c:valAx>
        <c:axId val="2725474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725513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lang="en-GB" sz="12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Displacement profile fault 1_4 </a:t>
            </a:r>
          </a:p>
        </c:rich>
      </c:tx>
      <c:layout>
        <c:manualLayout>
          <c:xMode val="edge"/>
          <c:yMode val="edge"/>
          <c:x val="0.36276119402985074"/>
          <c:y val="3.55987055016181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xVal>
            <c:numRef>
              <c:f>Fault_S1!$J$3:$J$17</c:f>
              <c:numCache>
                <c:formatCode>General</c:formatCode>
                <c:ptCount val="15"/>
                <c:pt idx="0">
                  <c:v>117</c:v>
                </c:pt>
                <c:pt idx="1">
                  <c:v>273.8</c:v>
                </c:pt>
                <c:pt idx="2">
                  <c:v>338.8</c:v>
                </c:pt>
                <c:pt idx="3">
                  <c:v>384.5</c:v>
                </c:pt>
                <c:pt idx="4">
                  <c:v>663.4</c:v>
                </c:pt>
                <c:pt idx="5">
                  <c:v>734.3</c:v>
                </c:pt>
                <c:pt idx="6">
                  <c:v>1127.7</c:v>
                </c:pt>
                <c:pt idx="7">
                  <c:v>1198.8</c:v>
                </c:pt>
                <c:pt idx="8">
                  <c:v>1308.5</c:v>
                </c:pt>
                <c:pt idx="9">
                  <c:v>1773.5</c:v>
                </c:pt>
                <c:pt idx="10">
                  <c:v>2210.6</c:v>
                </c:pt>
                <c:pt idx="11">
                  <c:v>2711.3</c:v>
                </c:pt>
                <c:pt idx="12">
                  <c:v>3236.4</c:v>
                </c:pt>
                <c:pt idx="13">
                  <c:v>4012.4</c:v>
                </c:pt>
                <c:pt idx="14">
                  <c:v>4269.8999999999996</c:v>
                </c:pt>
              </c:numCache>
            </c:numRef>
          </c:xVal>
          <c:yVal>
            <c:numRef>
              <c:f>Fault_S1!$K$3:$K$17</c:f>
              <c:numCache>
                <c:formatCode>General</c:formatCode>
                <c:ptCount val="15"/>
                <c:pt idx="0">
                  <c:v>114</c:v>
                </c:pt>
                <c:pt idx="1">
                  <c:v>110.8</c:v>
                </c:pt>
                <c:pt idx="2">
                  <c:v>270</c:v>
                </c:pt>
                <c:pt idx="3">
                  <c:v>376</c:v>
                </c:pt>
                <c:pt idx="4">
                  <c:v>464.6</c:v>
                </c:pt>
                <c:pt idx="5">
                  <c:v>562</c:v>
                </c:pt>
                <c:pt idx="6">
                  <c:v>508.9</c:v>
                </c:pt>
                <c:pt idx="7">
                  <c:v>574.6</c:v>
                </c:pt>
                <c:pt idx="8">
                  <c:v>632.79999999999995</c:v>
                </c:pt>
                <c:pt idx="9">
                  <c:v>985.4</c:v>
                </c:pt>
                <c:pt idx="10">
                  <c:v>842</c:v>
                </c:pt>
                <c:pt idx="11">
                  <c:v>911.9</c:v>
                </c:pt>
                <c:pt idx="12">
                  <c:v>670</c:v>
                </c:pt>
                <c:pt idx="13">
                  <c:v>237.8</c:v>
                </c:pt>
                <c:pt idx="14">
                  <c:v>214.6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9-4A72-97E9-10A277A62EEC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dPt>
            <c:idx val="12"/>
            <c:marker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909-4A72-97E9-10A277A62EEC}"/>
              </c:ext>
            </c:extLst>
          </c:dPt>
          <c:dPt>
            <c:idx val="13"/>
            <c:marker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909-4A72-97E9-10A277A62EEC}"/>
              </c:ext>
            </c:extLst>
          </c:dPt>
          <c:dPt>
            <c:idx val="14"/>
            <c:marker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909-4A72-97E9-10A277A62EEC}"/>
              </c:ext>
            </c:extLst>
          </c:dPt>
          <c:errBars>
            <c:errDir val="y"/>
            <c:errBarType val="both"/>
            <c:errValType val="percentage"/>
            <c:noEndCap val="0"/>
            <c:val val="80"/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Fault_S1!$J$3:$J$18</c:f>
              <c:numCache>
                <c:formatCode>General</c:formatCode>
                <c:ptCount val="16"/>
                <c:pt idx="0">
                  <c:v>117</c:v>
                </c:pt>
                <c:pt idx="1">
                  <c:v>273.8</c:v>
                </c:pt>
                <c:pt idx="2">
                  <c:v>338.8</c:v>
                </c:pt>
                <c:pt idx="3">
                  <c:v>384.5</c:v>
                </c:pt>
                <c:pt idx="4">
                  <c:v>663.4</c:v>
                </c:pt>
                <c:pt idx="5">
                  <c:v>734.3</c:v>
                </c:pt>
                <c:pt idx="6">
                  <c:v>1127.7</c:v>
                </c:pt>
                <c:pt idx="7">
                  <c:v>1198.8</c:v>
                </c:pt>
                <c:pt idx="8">
                  <c:v>1308.5</c:v>
                </c:pt>
                <c:pt idx="9">
                  <c:v>1773.5</c:v>
                </c:pt>
                <c:pt idx="10">
                  <c:v>2210.6</c:v>
                </c:pt>
                <c:pt idx="11">
                  <c:v>2711.3</c:v>
                </c:pt>
                <c:pt idx="12">
                  <c:v>3236.4</c:v>
                </c:pt>
                <c:pt idx="13">
                  <c:v>4012.4</c:v>
                </c:pt>
                <c:pt idx="14">
                  <c:v>4269.8999999999996</c:v>
                </c:pt>
                <c:pt idx="15">
                  <c:v>5192.1000000000004</c:v>
                </c:pt>
              </c:numCache>
            </c:numRef>
          </c:xVal>
          <c:yVal>
            <c:numRef>
              <c:f>Fault_S1!$K$3:$K$18</c:f>
              <c:numCache>
                <c:formatCode>General</c:formatCode>
                <c:ptCount val="16"/>
                <c:pt idx="0">
                  <c:v>114</c:v>
                </c:pt>
                <c:pt idx="1">
                  <c:v>110.8</c:v>
                </c:pt>
                <c:pt idx="2">
                  <c:v>270</c:v>
                </c:pt>
                <c:pt idx="3">
                  <c:v>376</c:v>
                </c:pt>
                <c:pt idx="4">
                  <c:v>464.6</c:v>
                </c:pt>
                <c:pt idx="5">
                  <c:v>562</c:v>
                </c:pt>
                <c:pt idx="6">
                  <c:v>508.9</c:v>
                </c:pt>
                <c:pt idx="7">
                  <c:v>574.6</c:v>
                </c:pt>
                <c:pt idx="8">
                  <c:v>632.79999999999995</c:v>
                </c:pt>
                <c:pt idx="9">
                  <c:v>985.4</c:v>
                </c:pt>
                <c:pt idx="10">
                  <c:v>842</c:v>
                </c:pt>
                <c:pt idx="11">
                  <c:v>911.9</c:v>
                </c:pt>
                <c:pt idx="12">
                  <c:v>670</c:v>
                </c:pt>
                <c:pt idx="13">
                  <c:v>237.8</c:v>
                </c:pt>
                <c:pt idx="14">
                  <c:v>214.6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09-4A72-97E9-10A277A62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631112"/>
        <c:axId val="737639640"/>
      </c:scatterChart>
      <c:valAx>
        <c:axId val="73763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Distance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7639640"/>
        <c:crosses val="autoZero"/>
        <c:crossBetween val="midCat"/>
      </c:valAx>
      <c:valAx>
        <c:axId val="73763964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76311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lang="en-GB" sz="12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620-461D-A296-A09BCA046037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620-461D-A296-A09BCA046037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620-461D-A296-A09BCA046037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620-461D-A296-A09BCA046037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620-461D-A296-A09BCA046037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620-461D-A296-A09BCA046037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620-461D-A296-A09BCA046037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620-461D-A296-A09BCA046037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620-461D-A296-A09BCA046037}"/>
              </c:ext>
            </c:extLst>
          </c:dPt>
          <c:xVal>
            <c:numRef>
              <c:f>Fault_S1!$V$2:$V$16</c:f>
              <c:numCache>
                <c:formatCode>General</c:formatCode>
                <c:ptCount val="15"/>
                <c:pt idx="0">
                  <c:v>0</c:v>
                </c:pt>
                <c:pt idx="1">
                  <c:v>87</c:v>
                </c:pt>
                <c:pt idx="2">
                  <c:v>180.5</c:v>
                </c:pt>
                <c:pt idx="3">
                  <c:v>334.5</c:v>
                </c:pt>
                <c:pt idx="4">
                  <c:v>445</c:v>
                </c:pt>
                <c:pt idx="5">
                  <c:v>557.79999999999995</c:v>
                </c:pt>
                <c:pt idx="6">
                  <c:v>700.2</c:v>
                </c:pt>
                <c:pt idx="7">
                  <c:v>997.9</c:v>
                </c:pt>
                <c:pt idx="8">
                  <c:v>1086.9000000000001</c:v>
                </c:pt>
                <c:pt idx="9">
                  <c:v>1280</c:v>
                </c:pt>
                <c:pt idx="10">
                  <c:v>1779</c:v>
                </c:pt>
                <c:pt idx="11">
                  <c:v>2138</c:v>
                </c:pt>
                <c:pt idx="12">
                  <c:v>2589.1999999999998</c:v>
                </c:pt>
                <c:pt idx="13">
                  <c:v>3032.6</c:v>
                </c:pt>
                <c:pt idx="14">
                  <c:v>3928.6</c:v>
                </c:pt>
              </c:numCache>
            </c:numRef>
          </c:xVal>
          <c:yVal>
            <c:numRef>
              <c:f>Fault_S1!$W$2:$W$16</c:f>
              <c:numCache>
                <c:formatCode>General</c:formatCode>
                <c:ptCount val="15"/>
                <c:pt idx="0">
                  <c:v>0</c:v>
                </c:pt>
                <c:pt idx="1">
                  <c:v>99.2</c:v>
                </c:pt>
                <c:pt idx="2">
                  <c:v>117.5</c:v>
                </c:pt>
                <c:pt idx="3">
                  <c:v>210.9</c:v>
                </c:pt>
                <c:pt idx="4">
                  <c:v>164.6</c:v>
                </c:pt>
                <c:pt idx="5">
                  <c:v>416.2</c:v>
                </c:pt>
                <c:pt idx="6">
                  <c:v>374.2</c:v>
                </c:pt>
                <c:pt idx="7">
                  <c:v>530.4</c:v>
                </c:pt>
                <c:pt idx="8">
                  <c:v>527.5</c:v>
                </c:pt>
                <c:pt idx="9">
                  <c:v>438.9</c:v>
                </c:pt>
                <c:pt idx="10">
                  <c:v>269.8</c:v>
                </c:pt>
                <c:pt idx="11">
                  <c:v>392.1</c:v>
                </c:pt>
                <c:pt idx="12">
                  <c:v>728.1</c:v>
                </c:pt>
                <c:pt idx="13">
                  <c:v>523.79999999999995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20-461D-A296-A09BCA046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84272"/>
        <c:axId val="526092472"/>
      </c:scatterChart>
      <c:valAx>
        <c:axId val="5260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2472"/>
        <c:crosses val="autoZero"/>
        <c:crossBetween val="midCat"/>
      </c:valAx>
      <c:valAx>
        <c:axId val="52609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Displacement profile fault 1_5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31A-448F-ADF8-BB7351220D62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31A-448F-ADF8-BB7351220D62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31A-448F-ADF8-BB7351220D62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31A-448F-ADF8-BB7351220D62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rgbClr val="0000FF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31A-448F-ADF8-BB7351220D62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31A-448F-ADF8-BB7351220D62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31A-448F-ADF8-BB7351220D62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31A-448F-ADF8-BB7351220D62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31A-448F-ADF8-BB7351220D62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31A-448F-ADF8-BB7351220D62}"/>
              </c:ext>
            </c:extLst>
          </c:dPt>
          <c:dPt>
            <c:idx val="10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31A-448F-ADF8-BB7351220D62}"/>
              </c:ext>
            </c:extLst>
          </c:dPt>
          <c:dPt>
            <c:idx val="11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31A-448F-ADF8-BB7351220D62}"/>
              </c:ext>
            </c:extLst>
          </c:dPt>
          <c:dPt>
            <c:idx val="12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31A-448F-ADF8-BB7351220D62}"/>
              </c:ext>
            </c:extLst>
          </c:dPt>
          <c:errBars>
            <c:errDir val="y"/>
            <c:errBarType val="both"/>
            <c:errValType val="percentage"/>
            <c:noEndCap val="0"/>
            <c:val val="4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Fault_S1!$V$3:$V$15</c:f>
              <c:numCache>
                <c:formatCode>General</c:formatCode>
                <c:ptCount val="13"/>
                <c:pt idx="0">
                  <c:v>87</c:v>
                </c:pt>
                <c:pt idx="1">
                  <c:v>180.5</c:v>
                </c:pt>
                <c:pt idx="2">
                  <c:v>334.5</c:v>
                </c:pt>
                <c:pt idx="3">
                  <c:v>445</c:v>
                </c:pt>
                <c:pt idx="4">
                  <c:v>557.79999999999995</c:v>
                </c:pt>
                <c:pt idx="5">
                  <c:v>700.2</c:v>
                </c:pt>
                <c:pt idx="6">
                  <c:v>997.9</c:v>
                </c:pt>
                <c:pt idx="7">
                  <c:v>1086.9000000000001</c:v>
                </c:pt>
                <c:pt idx="8">
                  <c:v>1280</c:v>
                </c:pt>
                <c:pt idx="9">
                  <c:v>1779</c:v>
                </c:pt>
                <c:pt idx="10">
                  <c:v>2138</c:v>
                </c:pt>
                <c:pt idx="11">
                  <c:v>2589.1999999999998</c:v>
                </c:pt>
                <c:pt idx="12">
                  <c:v>3032.6</c:v>
                </c:pt>
              </c:numCache>
            </c:numRef>
          </c:xVal>
          <c:yVal>
            <c:numRef>
              <c:f>Fault_S1!$W$3:$W$15</c:f>
              <c:numCache>
                <c:formatCode>General</c:formatCode>
                <c:ptCount val="13"/>
                <c:pt idx="0">
                  <c:v>99.2</c:v>
                </c:pt>
                <c:pt idx="1">
                  <c:v>117.5</c:v>
                </c:pt>
                <c:pt idx="2">
                  <c:v>210.9</c:v>
                </c:pt>
                <c:pt idx="3">
                  <c:v>164.6</c:v>
                </c:pt>
                <c:pt idx="4">
                  <c:v>416.2</c:v>
                </c:pt>
                <c:pt idx="5">
                  <c:v>374.2</c:v>
                </c:pt>
                <c:pt idx="6">
                  <c:v>530.4</c:v>
                </c:pt>
                <c:pt idx="7">
                  <c:v>527.5</c:v>
                </c:pt>
                <c:pt idx="8">
                  <c:v>438.9</c:v>
                </c:pt>
                <c:pt idx="9">
                  <c:v>269.8</c:v>
                </c:pt>
                <c:pt idx="10">
                  <c:v>392.1</c:v>
                </c:pt>
                <c:pt idx="11">
                  <c:v>728.1</c:v>
                </c:pt>
                <c:pt idx="12">
                  <c:v>523.79999999999995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1A-448F-ADF8-BB7351220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84272"/>
        <c:axId val="526092472"/>
      </c:scatterChart>
      <c:valAx>
        <c:axId val="526084272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Distance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6092472"/>
        <c:crosses val="autoZero"/>
        <c:crossBetween val="midCat"/>
      </c:valAx>
      <c:valAx>
        <c:axId val="52609247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60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2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Displacement profile fault 1_6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D55-4AE5-9F7A-68B320AB6B01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D55-4AE5-9F7A-68B320AB6B01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D55-4AE5-9F7A-68B320AB6B01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D55-4AE5-9F7A-68B320AB6B01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D55-4AE5-9F7A-68B320AB6B01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D55-4AE5-9F7A-68B320AB6B01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D55-4AE5-9F7A-68B320AB6B01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D55-4AE5-9F7A-68B320AB6B01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D55-4AE5-9F7A-68B320AB6B01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D55-4AE5-9F7A-68B320AB6B01}"/>
              </c:ext>
            </c:extLst>
          </c:dPt>
          <c:dPt>
            <c:idx val="10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D55-4AE5-9F7A-68B320AB6B01}"/>
              </c:ext>
            </c:extLst>
          </c:dPt>
          <c:dPt>
            <c:idx val="11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D55-4AE5-9F7A-68B320AB6B01}"/>
              </c:ext>
            </c:extLst>
          </c:dPt>
          <c:dPt>
            <c:idx val="12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D55-4AE5-9F7A-68B320AB6B01}"/>
              </c:ext>
            </c:extLst>
          </c:dPt>
          <c:dPt>
            <c:idx val="13"/>
            <c:marker>
              <c:symbol val="circle"/>
              <c:size val="6"/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D55-4AE5-9F7A-68B320AB6B01}"/>
              </c:ext>
            </c:extLst>
          </c:dPt>
          <c:errBars>
            <c:errDir val="y"/>
            <c:errBarType val="both"/>
            <c:errValType val="percentage"/>
            <c:noEndCap val="0"/>
            <c:val val="8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Fault_S1!$Y$3:$Y$17</c:f>
              <c:numCache>
                <c:formatCode>General</c:formatCode>
                <c:ptCount val="15"/>
                <c:pt idx="0">
                  <c:v>52.8</c:v>
                </c:pt>
                <c:pt idx="1">
                  <c:v>188.9</c:v>
                </c:pt>
                <c:pt idx="2">
                  <c:v>405.6</c:v>
                </c:pt>
                <c:pt idx="3">
                  <c:v>548.29999999999995</c:v>
                </c:pt>
                <c:pt idx="4">
                  <c:v>675.7</c:v>
                </c:pt>
                <c:pt idx="5">
                  <c:v>861.4</c:v>
                </c:pt>
                <c:pt idx="6">
                  <c:v>951.8</c:v>
                </c:pt>
                <c:pt idx="7">
                  <c:v>1243.2</c:v>
                </c:pt>
                <c:pt idx="8">
                  <c:v>1855.4</c:v>
                </c:pt>
                <c:pt idx="9">
                  <c:v>2233.9</c:v>
                </c:pt>
                <c:pt idx="10">
                  <c:v>2856.3</c:v>
                </c:pt>
                <c:pt idx="11">
                  <c:v>3206.8</c:v>
                </c:pt>
                <c:pt idx="12">
                  <c:v>3672.6</c:v>
                </c:pt>
                <c:pt idx="13">
                  <c:v>3903.4</c:v>
                </c:pt>
                <c:pt idx="14">
                  <c:v>4735.8</c:v>
                </c:pt>
              </c:numCache>
            </c:numRef>
          </c:xVal>
          <c:yVal>
            <c:numRef>
              <c:f>Fault_S1!$Z$3:$Z$17</c:f>
              <c:numCache>
                <c:formatCode>General</c:formatCode>
                <c:ptCount val="15"/>
                <c:pt idx="0">
                  <c:v>4.8</c:v>
                </c:pt>
                <c:pt idx="1">
                  <c:v>111.9</c:v>
                </c:pt>
                <c:pt idx="2">
                  <c:v>260.10000000000002</c:v>
                </c:pt>
                <c:pt idx="3">
                  <c:v>291</c:v>
                </c:pt>
                <c:pt idx="4">
                  <c:v>276.2</c:v>
                </c:pt>
                <c:pt idx="5">
                  <c:v>632.6</c:v>
                </c:pt>
                <c:pt idx="6">
                  <c:v>657.4</c:v>
                </c:pt>
                <c:pt idx="7">
                  <c:v>490.1</c:v>
                </c:pt>
                <c:pt idx="8">
                  <c:v>359.9</c:v>
                </c:pt>
                <c:pt idx="9">
                  <c:v>514.4</c:v>
                </c:pt>
                <c:pt idx="10">
                  <c:v>627.29999999999995</c:v>
                </c:pt>
                <c:pt idx="11">
                  <c:v>555.4</c:v>
                </c:pt>
                <c:pt idx="12">
                  <c:v>428.3</c:v>
                </c:pt>
                <c:pt idx="13">
                  <c:v>434.5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D55-4AE5-9F7A-68B320AB6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62464"/>
        <c:axId val="570458856"/>
      </c:scatterChart>
      <c:valAx>
        <c:axId val="570462464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Distance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0458856"/>
        <c:crosses val="autoZero"/>
        <c:crossBetween val="midCat"/>
      </c:valAx>
      <c:valAx>
        <c:axId val="57045885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04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2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6C6-456D-AD5B-589A9F49F99A}"/>
              </c:ext>
            </c:extLst>
          </c:dPt>
          <c:errBars>
            <c:errDir val="y"/>
            <c:errBarType val="both"/>
            <c:errValType val="percentage"/>
            <c:noEndCap val="0"/>
            <c:val val="8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Fault_S1!$AB$3:$AB$16</c:f>
              <c:numCache>
                <c:formatCode>General</c:formatCode>
                <c:ptCount val="14"/>
                <c:pt idx="0">
                  <c:v>56</c:v>
                </c:pt>
                <c:pt idx="1">
                  <c:v>241.4</c:v>
                </c:pt>
                <c:pt idx="2">
                  <c:v>348.7</c:v>
                </c:pt>
                <c:pt idx="3">
                  <c:v>458.7</c:v>
                </c:pt>
                <c:pt idx="4">
                  <c:v>668.7</c:v>
                </c:pt>
                <c:pt idx="5">
                  <c:v>881.1</c:v>
                </c:pt>
                <c:pt idx="6">
                  <c:v>952</c:v>
                </c:pt>
                <c:pt idx="7">
                  <c:v>1324.9</c:v>
                </c:pt>
                <c:pt idx="8">
                  <c:v>1949.4</c:v>
                </c:pt>
                <c:pt idx="9">
                  <c:v>2356.5</c:v>
                </c:pt>
                <c:pt idx="10">
                  <c:v>2884.7</c:v>
                </c:pt>
                <c:pt idx="11">
                  <c:v>3300.4</c:v>
                </c:pt>
                <c:pt idx="12">
                  <c:v>3677.7</c:v>
                </c:pt>
                <c:pt idx="13">
                  <c:v>3909.9</c:v>
                </c:pt>
              </c:numCache>
            </c:numRef>
          </c:xVal>
          <c:yVal>
            <c:numRef>
              <c:f>Fault_S1!$AC$3:$AC$16</c:f>
              <c:numCache>
                <c:formatCode>General</c:formatCode>
                <c:ptCount val="14"/>
                <c:pt idx="0">
                  <c:v>12.6</c:v>
                </c:pt>
                <c:pt idx="1">
                  <c:v>29.8</c:v>
                </c:pt>
                <c:pt idx="2">
                  <c:v>35.9</c:v>
                </c:pt>
                <c:pt idx="3">
                  <c:v>393.8</c:v>
                </c:pt>
                <c:pt idx="4">
                  <c:v>385.5</c:v>
                </c:pt>
                <c:pt idx="5">
                  <c:v>728.3</c:v>
                </c:pt>
                <c:pt idx="6">
                  <c:v>754.8</c:v>
                </c:pt>
                <c:pt idx="7">
                  <c:v>512.29999999999995</c:v>
                </c:pt>
                <c:pt idx="8">
                  <c:v>517.1</c:v>
                </c:pt>
                <c:pt idx="9">
                  <c:v>610.1</c:v>
                </c:pt>
                <c:pt idx="10">
                  <c:v>483.3</c:v>
                </c:pt>
                <c:pt idx="11">
                  <c:v>573.5</c:v>
                </c:pt>
                <c:pt idx="12">
                  <c:v>648.20000000000005</c:v>
                </c:pt>
                <c:pt idx="13">
                  <c:v>678.6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6-456D-AD5B-589A9F49F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87224"/>
        <c:axId val="526090832"/>
      </c:scatterChart>
      <c:valAx>
        <c:axId val="526087224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0832"/>
        <c:crosses val="autoZero"/>
        <c:crossBetween val="midCat"/>
      </c:valAx>
      <c:valAx>
        <c:axId val="5260908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8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FDA-45B7-AFB7-4EA905EFDE0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FDA-45B7-AFB7-4EA905EFDE0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FDA-45B7-AFB7-4EA905EFDE0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FDA-45B7-AFB7-4EA905EFDE0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FDA-45B7-AFB7-4EA905EFDE0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FDA-45B7-AFB7-4EA905EFDE0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FDA-45B7-AFB7-4EA905EFDE00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FDA-45B7-AFB7-4EA905EFDE00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FDA-45B7-AFB7-4EA905EFDE00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FDA-45B7-AFB7-4EA905EFDE00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FDA-45B7-AFB7-4EA905EFDE00}"/>
              </c:ext>
            </c:extLst>
          </c:dPt>
          <c:errBars>
            <c:errDir val="y"/>
            <c:errBarType val="both"/>
            <c:errValType val="percentage"/>
            <c:noEndCap val="0"/>
            <c:val val="8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Fault_S1!$AE$3:$AE$13</c:f>
              <c:numCache>
                <c:formatCode>General</c:formatCode>
                <c:ptCount val="11"/>
                <c:pt idx="0">
                  <c:v>265.7</c:v>
                </c:pt>
                <c:pt idx="1">
                  <c:v>462.7</c:v>
                </c:pt>
                <c:pt idx="2">
                  <c:v>675.1</c:v>
                </c:pt>
                <c:pt idx="3">
                  <c:v>743.1</c:v>
                </c:pt>
                <c:pt idx="4">
                  <c:v>1144.7</c:v>
                </c:pt>
                <c:pt idx="5">
                  <c:v>1873.4</c:v>
                </c:pt>
                <c:pt idx="6">
                  <c:v>2260.9</c:v>
                </c:pt>
                <c:pt idx="7">
                  <c:v>2851.4</c:v>
                </c:pt>
                <c:pt idx="8">
                  <c:v>3292.3</c:v>
                </c:pt>
                <c:pt idx="9">
                  <c:v>3611.6</c:v>
                </c:pt>
                <c:pt idx="10">
                  <c:v>3887.8</c:v>
                </c:pt>
              </c:numCache>
            </c:numRef>
          </c:xVal>
          <c:yVal>
            <c:numRef>
              <c:f>Fault_S1!$AF$3:$AF$13</c:f>
              <c:numCache>
                <c:formatCode>General</c:formatCode>
                <c:ptCount val="11"/>
                <c:pt idx="0">
                  <c:v>237.3</c:v>
                </c:pt>
                <c:pt idx="1">
                  <c:v>193.1</c:v>
                </c:pt>
                <c:pt idx="2">
                  <c:v>614.5</c:v>
                </c:pt>
                <c:pt idx="3">
                  <c:v>921.4</c:v>
                </c:pt>
                <c:pt idx="4">
                  <c:v>663.5</c:v>
                </c:pt>
                <c:pt idx="5">
                  <c:v>487.7</c:v>
                </c:pt>
                <c:pt idx="6">
                  <c:v>659.8</c:v>
                </c:pt>
                <c:pt idx="7">
                  <c:v>646.5</c:v>
                </c:pt>
                <c:pt idx="8">
                  <c:v>551.29999999999995</c:v>
                </c:pt>
                <c:pt idx="9">
                  <c:v>542.20000000000005</c:v>
                </c:pt>
                <c:pt idx="10">
                  <c:v>589.6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FDA-45B7-AFB7-4EA905EFD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30288"/>
        <c:axId val="564423400"/>
      </c:scatterChart>
      <c:valAx>
        <c:axId val="5644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23400"/>
        <c:crosses val="autoZero"/>
        <c:crossBetween val="midCat"/>
      </c:valAx>
      <c:valAx>
        <c:axId val="56442340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[1]Sheet5!$N$2:$N$10</c:f>
              <c:numCache>
                <c:formatCode>General</c:formatCode>
                <c:ptCount val="9"/>
                <c:pt idx="0">
                  <c:v>0</c:v>
                </c:pt>
                <c:pt idx="1">
                  <c:v>25.8</c:v>
                </c:pt>
                <c:pt idx="2">
                  <c:v>173.7</c:v>
                </c:pt>
                <c:pt idx="3">
                  <c:v>350.9</c:v>
                </c:pt>
                <c:pt idx="4">
                  <c:v>519.20000000000005</c:v>
                </c:pt>
                <c:pt idx="5">
                  <c:v>933.4</c:v>
                </c:pt>
                <c:pt idx="6">
                  <c:v>1046.7</c:v>
                </c:pt>
                <c:pt idx="7">
                  <c:v>1105.9000000000001</c:v>
                </c:pt>
                <c:pt idx="8">
                  <c:v>1203.2</c:v>
                </c:pt>
              </c:numCache>
            </c:numRef>
          </c:xVal>
          <c:yVal>
            <c:numRef>
              <c:f>[1]Sheet5!$O$2:$O$10</c:f>
              <c:numCache>
                <c:formatCode>General</c:formatCode>
                <c:ptCount val="9"/>
                <c:pt idx="0">
                  <c:v>0</c:v>
                </c:pt>
                <c:pt idx="1">
                  <c:v>4.9000000000000004</c:v>
                </c:pt>
                <c:pt idx="2">
                  <c:v>33.9</c:v>
                </c:pt>
                <c:pt idx="3">
                  <c:v>27.6</c:v>
                </c:pt>
                <c:pt idx="4">
                  <c:v>29.3</c:v>
                </c:pt>
                <c:pt idx="5">
                  <c:v>23.7</c:v>
                </c:pt>
                <c:pt idx="6">
                  <c:v>9.4</c:v>
                </c:pt>
                <c:pt idx="7">
                  <c:v>21.5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C-421A-ADA0-7548424DA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81320"/>
        <c:axId val="328576728"/>
      </c:scatterChart>
      <c:valAx>
        <c:axId val="32858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76728"/>
        <c:crosses val="autoZero"/>
        <c:crossBetween val="midCat"/>
      </c:valAx>
      <c:valAx>
        <c:axId val="32857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3.1725668852426253E-2"/>
              <c:y val="0.27475843015353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8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773-40F0-97F0-90CEDCD5438B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773-40F0-97F0-90CEDCD5438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773-40F0-97F0-90CEDCD5438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773-40F0-97F0-90CEDCD5438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773-40F0-97F0-90CEDCD5438B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773-40F0-97F0-90CEDCD5438B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773-40F0-97F0-90CEDCD5438B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773-40F0-97F0-90CEDCD5438B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773-40F0-97F0-90CEDCD5438B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773-40F0-97F0-90CEDCD5438B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773-40F0-97F0-90CEDCD5438B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773-40F0-97F0-90CEDCD5438B}"/>
              </c:ext>
            </c:extLst>
          </c:dPt>
          <c:errBars>
            <c:errDir val="y"/>
            <c:errBarType val="both"/>
            <c:errValType val="percentage"/>
            <c:noEndCap val="0"/>
            <c:val val="8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Fault_S1!$AH$3:$AH$14</c:f>
              <c:numCache>
                <c:formatCode>General</c:formatCode>
                <c:ptCount val="12"/>
                <c:pt idx="0">
                  <c:v>53.4</c:v>
                </c:pt>
                <c:pt idx="1">
                  <c:v>199</c:v>
                </c:pt>
                <c:pt idx="2">
                  <c:v>297.39999999999998</c:v>
                </c:pt>
                <c:pt idx="3">
                  <c:v>491.1</c:v>
                </c:pt>
                <c:pt idx="4">
                  <c:v>690.2</c:v>
                </c:pt>
                <c:pt idx="5">
                  <c:v>1013.5</c:v>
                </c:pt>
                <c:pt idx="6">
                  <c:v>1614.7</c:v>
                </c:pt>
                <c:pt idx="7">
                  <c:v>2046.9</c:v>
                </c:pt>
                <c:pt idx="8">
                  <c:v>2455.1999999999998</c:v>
                </c:pt>
                <c:pt idx="9">
                  <c:v>2789.6</c:v>
                </c:pt>
                <c:pt idx="10">
                  <c:v>3181.3</c:v>
                </c:pt>
                <c:pt idx="11">
                  <c:v>3469</c:v>
                </c:pt>
              </c:numCache>
            </c:numRef>
          </c:xVal>
          <c:yVal>
            <c:numRef>
              <c:f>Fault_S1!$AI$3:$AI$14</c:f>
              <c:numCache>
                <c:formatCode>General</c:formatCode>
                <c:ptCount val="12"/>
                <c:pt idx="0">
                  <c:v>15.1</c:v>
                </c:pt>
                <c:pt idx="1">
                  <c:v>28.8</c:v>
                </c:pt>
                <c:pt idx="2">
                  <c:v>76.400000000000006</c:v>
                </c:pt>
                <c:pt idx="3">
                  <c:v>304.5</c:v>
                </c:pt>
                <c:pt idx="4">
                  <c:v>399.7</c:v>
                </c:pt>
                <c:pt idx="5">
                  <c:v>455</c:v>
                </c:pt>
                <c:pt idx="6">
                  <c:v>449</c:v>
                </c:pt>
                <c:pt idx="7">
                  <c:v>437.9</c:v>
                </c:pt>
                <c:pt idx="8">
                  <c:v>306.10000000000002</c:v>
                </c:pt>
                <c:pt idx="9">
                  <c:v>370.5</c:v>
                </c:pt>
                <c:pt idx="10">
                  <c:v>383.3</c:v>
                </c:pt>
                <c:pt idx="11">
                  <c:v>294.60000000000002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773-40F0-97F0-90CEDCD54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51408"/>
        <c:axId val="599951080"/>
      </c:scatterChart>
      <c:valAx>
        <c:axId val="599951408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1080"/>
        <c:crosses val="autoZero"/>
        <c:crossBetween val="midCat"/>
      </c:valAx>
      <c:valAx>
        <c:axId val="59995108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1_10 </a:t>
            </a:r>
          </a:p>
        </c:rich>
      </c:tx>
      <c:layout>
        <c:manualLayout>
          <c:xMode val="edge"/>
          <c:yMode val="edge"/>
          <c:x val="0.26058345234861696"/>
          <c:y val="2.7561681016584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1F4-430F-BA39-F01FEC280F82}"/>
              </c:ext>
            </c:extLst>
          </c:dPt>
          <c:errBars>
            <c:errDir val="y"/>
            <c:errBarType val="both"/>
            <c:errValType val="percentage"/>
            <c:noEndCap val="0"/>
            <c:val val="8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Fault_S1!$AK$3:$AK$13</c:f>
              <c:numCache>
                <c:formatCode>General</c:formatCode>
                <c:ptCount val="11"/>
                <c:pt idx="0">
                  <c:v>183</c:v>
                </c:pt>
                <c:pt idx="1">
                  <c:v>393.3</c:v>
                </c:pt>
                <c:pt idx="2">
                  <c:v>637.70000000000005</c:v>
                </c:pt>
                <c:pt idx="3">
                  <c:v>793</c:v>
                </c:pt>
                <c:pt idx="4">
                  <c:v>1032.7</c:v>
                </c:pt>
                <c:pt idx="5">
                  <c:v>1759</c:v>
                </c:pt>
                <c:pt idx="6">
                  <c:v>2043.8</c:v>
                </c:pt>
                <c:pt idx="7">
                  <c:v>2474.1999999999998</c:v>
                </c:pt>
                <c:pt idx="8">
                  <c:v>2959.2</c:v>
                </c:pt>
                <c:pt idx="9">
                  <c:v>3428.4</c:v>
                </c:pt>
                <c:pt idx="10">
                  <c:v>3659</c:v>
                </c:pt>
              </c:numCache>
            </c:numRef>
          </c:xVal>
          <c:yVal>
            <c:numRef>
              <c:f>Fault_S1!$AL$3:$AL$13</c:f>
              <c:numCache>
                <c:formatCode>General</c:formatCode>
                <c:ptCount val="11"/>
                <c:pt idx="0">
                  <c:v>41.1</c:v>
                </c:pt>
                <c:pt idx="1">
                  <c:v>60.1</c:v>
                </c:pt>
                <c:pt idx="2">
                  <c:v>83.9</c:v>
                </c:pt>
                <c:pt idx="3">
                  <c:v>153.19999999999999</c:v>
                </c:pt>
                <c:pt idx="4">
                  <c:v>240.8</c:v>
                </c:pt>
                <c:pt idx="5">
                  <c:v>266.5</c:v>
                </c:pt>
                <c:pt idx="6">
                  <c:v>418.5</c:v>
                </c:pt>
                <c:pt idx="7">
                  <c:v>412</c:v>
                </c:pt>
                <c:pt idx="8">
                  <c:v>346.9</c:v>
                </c:pt>
                <c:pt idx="9">
                  <c:v>300.7</c:v>
                </c:pt>
                <c:pt idx="10">
                  <c:v>239.7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4-430F-BA39-F01FEC280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5344"/>
        <c:axId val="560875672"/>
      </c:scatterChart>
      <c:valAx>
        <c:axId val="56087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5672"/>
        <c:crosses val="autoZero"/>
        <c:crossBetween val="midCat"/>
      </c:valAx>
      <c:valAx>
        <c:axId val="56087567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8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Fault_S1!$AN$3:$AN$14</c:f>
              <c:numCache>
                <c:formatCode>General</c:formatCode>
                <c:ptCount val="12"/>
                <c:pt idx="0">
                  <c:v>60.1</c:v>
                </c:pt>
                <c:pt idx="1">
                  <c:v>294.89999999999998</c:v>
                </c:pt>
                <c:pt idx="2">
                  <c:v>498</c:v>
                </c:pt>
                <c:pt idx="3">
                  <c:v>744.2</c:v>
                </c:pt>
                <c:pt idx="4">
                  <c:v>925.2</c:v>
                </c:pt>
                <c:pt idx="5">
                  <c:v>1295.2</c:v>
                </c:pt>
                <c:pt idx="6">
                  <c:v>1936</c:v>
                </c:pt>
                <c:pt idx="7">
                  <c:v>2319.6</c:v>
                </c:pt>
                <c:pt idx="8">
                  <c:v>2572.9</c:v>
                </c:pt>
                <c:pt idx="9">
                  <c:v>3027.6</c:v>
                </c:pt>
                <c:pt idx="10">
                  <c:v>3551.6</c:v>
                </c:pt>
                <c:pt idx="11">
                  <c:v>3869.7</c:v>
                </c:pt>
              </c:numCache>
            </c:numRef>
          </c:xVal>
          <c:yVal>
            <c:numRef>
              <c:f>Fault_S1!$AO$3:$AO$14</c:f>
              <c:numCache>
                <c:formatCode>General</c:formatCode>
                <c:ptCount val="12"/>
                <c:pt idx="0">
                  <c:v>35</c:v>
                </c:pt>
                <c:pt idx="1">
                  <c:v>70.400000000000006</c:v>
                </c:pt>
                <c:pt idx="2">
                  <c:v>49.7</c:v>
                </c:pt>
                <c:pt idx="3">
                  <c:v>105.6</c:v>
                </c:pt>
                <c:pt idx="4">
                  <c:v>190.8</c:v>
                </c:pt>
                <c:pt idx="5">
                  <c:v>204.9</c:v>
                </c:pt>
                <c:pt idx="6">
                  <c:v>235.8</c:v>
                </c:pt>
                <c:pt idx="7">
                  <c:v>151.6</c:v>
                </c:pt>
                <c:pt idx="8">
                  <c:v>231.4</c:v>
                </c:pt>
                <c:pt idx="9">
                  <c:v>248.1</c:v>
                </c:pt>
                <c:pt idx="10">
                  <c:v>179.2</c:v>
                </c:pt>
                <c:pt idx="11">
                  <c:v>126.7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2-49B0-9B36-BCEDFB2E8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75304"/>
        <c:axId val="578277600"/>
      </c:scatterChart>
      <c:valAx>
        <c:axId val="578275304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77600"/>
        <c:crosses val="autoZero"/>
        <c:crossBetween val="midCat"/>
      </c:valAx>
      <c:valAx>
        <c:axId val="57827760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7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29E-48D8-B604-91108438939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29E-48D8-B604-91108438939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29E-48D8-B604-91108438939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29E-48D8-B604-911084389396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29E-48D8-B604-911084389396}"/>
              </c:ext>
            </c:extLst>
          </c:dPt>
          <c:errBars>
            <c:errDir val="y"/>
            <c:errBarType val="both"/>
            <c:errValType val="percentage"/>
            <c:noEndCap val="0"/>
            <c:val val="8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Fault_S1!$AQ$2:$AQ$17</c:f>
              <c:numCache>
                <c:formatCode>General</c:formatCode>
                <c:ptCount val="16"/>
                <c:pt idx="0">
                  <c:v>0</c:v>
                </c:pt>
                <c:pt idx="1">
                  <c:v>33</c:v>
                </c:pt>
                <c:pt idx="2">
                  <c:v>155.69999999999999</c:v>
                </c:pt>
                <c:pt idx="3">
                  <c:v>271.60000000000002</c:v>
                </c:pt>
                <c:pt idx="4">
                  <c:v>456.8</c:v>
                </c:pt>
                <c:pt idx="5">
                  <c:v>598.4</c:v>
                </c:pt>
                <c:pt idx="6">
                  <c:v>816.8</c:v>
                </c:pt>
                <c:pt idx="7">
                  <c:v>971.4</c:v>
                </c:pt>
                <c:pt idx="8">
                  <c:v>1154.5</c:v>
                </c:pt>
                <c:pt idx="9">
                  <c:v>1745</c:v>
                </c:pt>
                <c:pt idx="10">
                  <c:v>2361</c:v>
                </c:pt>
                <c:pt idx="11">
                  <c:v>2512.9</c:v>
                </c:pt>
                <c:pt idx="12">
                  <c:v>2987.3</c:v>
                </c:pt>
                <c:pt idx="13">
                  <c:v>3498.7</c:v>
                </c:pt>
                <c:pt idx="14">
                  <c:v>3757.5</c:v>
                </c:pt>
                <c:pt idx="15">
                  <c:v>4085.1</c:v>
                </c:pt>
              </c:numCache>
            </c:numRef>
          </c:xVal>
          <c:yVal>
            <c:numRef>
              <c:f>Fault_S1!$AR$2:$AR$17</c:f>
              <c:numCache>
                <c:formatCode>General</c:formatCode>
                <c:ptCount val="16"/>
                <c:pt idx="0">
                  <c:v>0</c:v>
                </c:pt>
                <c:pt idx="1">
                  <c:v>10.5</c:v>
                </c:pt>
                <c:pt idx="2">
                  <c:v>16.399999999999999</c:v>
                </c:pt>
                <c:pt idx="3">
                  <c:v>25.3</c:v>
                </c:pt>
                <c:pt idx="4">
                  <c:v>27.2</c:v>
                </c:pt>
                <c:pt idx="5">
                  <c:v>48.5</c:v>
                </c:pt>
                <c:pt idx="6">
                  <c:v>52.1</c:v>
                </c:pt>
                <c:pt idx="7">
                  <c:v>102.5</c:v>
                </c:pt>
                <c:pt idx="8">
                  <c:v>62.6</c:v>
                </c:pt>
                <c:pt idx="9">
                  <c:v>179.4</c:v>
                </c:pt>
                <c:pt idx="10">
                  <c:v>305.60000000000002</c:v>
                </c:pt>
                <c:pt idx="11">
                  <c:v>230.9</c:v>
                </c:pt>
                <c:pt idx="12">
                  <c:v>295.60000000000002</c:v>
                </c:pt>
                <c:pt idx="13">
                  <c:v>279.3</c:v>
                </c:pt>
                <c:pt idx="14">
                  <c:v>242.1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9E-48D8-B604-91108438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11744"/>
        <c:axId val="421005512"/>
      </c:scatterChart>
      <c:valAx>
        <c:axId val="42101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05512"/>
        <c:crosses val="autoZero"/>
        <c:crossBetween val="midCat"/>
      </c:valAx>
      <c:valAx>
        <c:axId val="42100551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1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Fault_S1!$J$153:$J$157</c:f>
              <c:numCache>
                <c:formatCode>General</c:formatCode>
                <c:ptCount val="5"/>
                <c:pt idx="0">
                  <c:v>0</c:v>
                </c:pt>
                <c:pt idx="1">
                  <c:v>1147.3</c:v>
                </c:pt>
                <c:pt idx="2">
                  <c:v>1522</c:v>
                </c:pt>
                <c:pt idx="3">
                  <c:v>1589.3</c:v>
                </c:pt>
                <c:pt idx="4">
                  <c:v>2756.2</c:v>
                </c:pt>
              </c:numCache>
            </c:numRef>
          </c:xVal>
          <c:yVal>
            <c:numRef>
              <c:f>Fault_S1!$K$153:$K$157</c:f>
              <c:numCache>
                <c:formatCode>General</c:formatCode>
                <c:ptCount val="5"/>
                <c:pt idx="0">
                  <c:v>0</c:v>
                </c:pt>
                <c:pt idx="1">
                  <c:v>201.8</c:v>
                </c:pt>
                <c:pt idx="2">
                  <c:v>123.1</c:v>
                </c:pt>
                <c:pt idx="3">
                  <c:v>69.3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6-4A3F-973A-8BB7418EB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15928"/>
        <c:axId val="600217240"/>
      </c:scatterChart>
      <c:valAx>
        <c:axId val="60021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17240"/>
        <c:crosses val="autoZero"/>
        <c:crossBetween val="midCat"/>
      </c:valAx>
      <c:valAx>
        <c:axId val="6002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1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Fault_S1!$K$268:$K$281</c:f>
              <c:numCache>
                <c:formatCode>General</c:formatCode>
                <c:ptCount val="14"/>
                <c:pt idx="0">
                  <c:v>0</c:v>
                </c:pt>
                <c:pt idx="1">
                  <c:v>53.4</c:v>
                </c:pt>
                <c:pt idx="2">
                  <c:v>199</c:v>
                </c:pt>
                <c:pt idx="3">
                  <c:v>297.39999999999998</c:v>
                </c:pt>
                <c:pt idx="4">
                  <c:v>491.1</c:v>
                </c:pt>
                <c:pt idx="5">
                  <c:v>690.2</c:v>
                </c:pt>
                <c:pt idx="6">
                  <c:v>1013.5</c:v>
                </c:pt>
                <c:pt idx="7">
                  <c:v>1614.7</c:v>
                </c:pt>
                <c:pt idx="8">
                  <c:v>2046.9</c:v>
                </c:pt>
                <c:pt idx="9">
                  <c:v>2455.1999999999998</c:v>
                </c:pt>
                <c:pt idx="10">
                  <c:v>2789.6</c:v>
                </c:pt>
                <c:pt idx="11">
                  <c:v>3181.3</c:v>
                </c:pt>
                <c:pt idx="12">
                  <c:v>3469</c:v>
                </c:pt>
                <c:pt idx="13">
                  <c:v>4404.8</c:v>
                </c:pt>
              </c:numCache>
            </c:numRef>
          </c:xVal>
          <c:yVal>
            <c:numRef>
              <c:f>Fault_S1!$L$268:$L$281</c:f>
              <c:numCache>
                <c:formatCode>General</c:formatCode>
                <c:ptCount val="14"/>
                <c:pt idx="0">
                  <c:v>0</c:v>
                </c:pt>
                <c:pt idx="1">
                  <c:v>15.1</c:v>
                </c:pt>
                <c:pt idx="2">
                  <c:v>28.8</c:v>
                </c:pt>
                <c:pt idx="3">
                  <c:v>76.400000000000006</c:v>
                </c:pt>
                <c:pt idx="4">
                  <c:v>304.5</c:v>
                </c:pt>
                <c:pt idx="5">
                  <c:v>399.7</c:v>
                </c:pt>
                <c:pt idx="6">
                  <c:v>455</c:v>
                </c:pt>
                <c:pt idx="7">
                  <c:v>449</c:v>
                </c:pt>
                <c:pt idx="8">
                  <c:v>437.9</c:v>
                </c:pt>
                <c:pt idx="9">
                  <c:v>306.10000000000002</c:v>
                </c:pt>
                <c:pt idx="10">
                  <c:v>370.5</c:v>
                </c:pt>
                <c:pt idx="11">
                  <c:v>383.3</c:v>
                </c:pt>
                <c:pt idx="12">
                  <c:v>294.60000000000002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C-4663-A9BE-E7AE03E9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170664"/>
        <c:axId val="600171320"/>
      </c:scatterChart>
      <c:valAx>
        <c:axId val="60017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71320"/>
        <c:crosses val="autoZero"/>
        <c:crossBetween val="midCat"/>
      </c:valAx>
      <c:valAx>
        <c:axId val="60017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7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Fault_S1!$K$269:$K$280</c:f>
              <c:numCache>
                <c:formatCode>General</c:formatCode>
                <c:ptCount val="12"/>
                <c:pt idx="0">
                  <c:v>53.4</c:v>
                </c:pt>
                <c:pt idx="1">
                  <c:v>199</c:v>
                </c:pt>
                <c:pt idx="2">
                  <c:v>297.39999999999998</c:v>
                </c:pt>
                <c:pt idx="3">
                  <c:v>491.1</c:v>
                </c:pt>
                <c:pt idx="4">
                  <c:v>690.2</c:v>
                </c:pt>
                <c:pt idx="5">
                  <c:v>1013.5</c:v>
                </c:pt>
                <c:pt idx="6">
                  <c:v>1614.7</c:v>
                </c:pt>
                <c:pt idx="7">
                  <c:v>2046.9</c:v>
                </c:pt>
                <c:pt idx="8">
                  <c:v>2455.1999999999998</c:v>
                </c:pt>
                <c:pt idx="9">
                  <c:v>2789.6</c:v>
                </c:pt>
                <c:pt idx="10">
                  <c:v>3181.3</c:v>
                </c:pt>
                <c:pt idx="11">
                  <c:v>3469</c:v>
                </c:pt>
              </c:numCache>
            </c:numRef>
          </c:xVal>
          <c:yVal>
            <c:numRef>
              <c:f>Fault_S1!$N$269:$N$280</c:f>
              <c:numCache>
                <c:formatCode>General</c:formatCode>
                <c:ptCount val="12"/>
                <c:pt idx="0">
                  <c:v>3.6</c:v>
                </c:pt>
                <c:pt idx="1">
                  <c:v>6.2</c:v>
                </c:pt>
                <c:pt idx="2">
                  <c:v>13.8</c:v>
                </c:pt>
                <c:pt idx="3">
                  <c:v>33.299999999999997</c:v>
                </c:pt>
                <c:pt idx="4">
                  <c:v>197.7</c:v>
                </c:pt>
                <c:pt idx="5">
                  <c:v>87.5</c:v>
                </c:pt>
                <c:pt idx="6">
                  <c:v>19.7</c:v>
                </c:pt>
                <c:pt idx="7">
                  <c:v>20.9</c:v>
                </c:pt>
                <c:pt idx="8">
                  <c:v>114</c:v>
                </c:pt>
                <c:pt idx="9">
                  <c:v>159.9</c:v>
                </c:pt>
                <c:pt idx="10">
                  <c:v>37.9</c:v>
                </c:pt>
                <c:pt idx="11">
                  <c:v>137.9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F-4F6A-92F7-D3215D7DC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170664"/>
        <c:axId val="600171320"/>
      </c:scatterChart>
      <c:valAx>
        <c:axId val="60017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71320"/>
        <c:crosses val="autoZero"/>
        <c:crossBetween val="midCat"/>
      </c:valAx>
      <c:valAx>
        <c:axId val="60017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7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570-47E8-976E-FE755E371F5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570-47E8-976E-FE755E371F5C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570-47E8-976E-FE755E371F5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570-47E8-976E-FE755E371F5C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70-47E8-976E-FE755E371F5C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570-47E8-976E-FE755E371F5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570-47E8-976E-FE755E371F5C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570-47E8-976E-FE755E371F5C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570-47E8-976E-FE755E371F5C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570-47E8-976E-FE755E371F5C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570-47E8-976E-FE755E371F5C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570-47E8-976E-FE755E371F5C}"/>
              </c:ext>
            </c:extLst>
          </c:dPt>
          <c:xVal>
            <c:numRef>
              <c:f>Fault_S1!$AH$2:$AH$15</c:f>
              <c:numCache>
                <c:formatCode>General</c:formatCode>
                <c:ptCount val="14"/>
                <c:pt idx="0">
                  <c:v>0</c:v>
                </c:pt>
                <c:pt idx="1">
                  <c:v>53.4</c:v>
                </c:pt>
                <c:pt idx="2">
                  <c:v>199</c:v>
                </c:pt>
                <c:pt idx="3">
                  <c:v>297.39999999999998</c:v>
                </c:pt>
                <c:pt idx="4">
                  <c:v>491.1</c:v>
                </c:pt>
                <c:pt idx="5">
                  <c:v>690.2</c:v>
                </c:pt>
                <c:pt idx="6">
                  <c:v>1013.5</c:v>
                </c:pt>
                <c:pt idx="7">
                  <c:v>1614.7</c:v>
                </c:pt>
                <c:pt idx="8">
                  <c:v>2046.9</c:v>
                </c:pt>
                <c:pt idx="9">
                  <c:v>2455.1999999999998</c:v>
                </c:pt>
                <c:pt idx="10">
                  <c:v>2789.6</c:v>
                </c:pt>
                <c:pt idx="11">
                  <c:v>3181.3</c:v>
                </c:pt>
                <c:pt idx="12">
                  <c:v>3469</c:v>
                </c:pt>
                <c:pt idx="13">
                  <c:v>4404.8</c:v>
                </c:pt>
              </c:numCache>
            </c:numRef>
          </c:xVal>
          <c:yVal>
            <c:numRef>
              <c:f>Fault_S1!$AI$2:$AI$15</c:f>
              <c:numCache>
                <c:formatCode>General</c:formatCode>
                <c:ptCount val="14"/>
                <c:pt idx="0">
                  <c:v>0</c:v>
                </c:pt>
                <c:pt idx="1">
                  <c:v>15.1</c:v>
                </c:pt>
                <c:pt idx="2">
                  <c:v>28.8</c:v>
                </c:pt>
                <c:pt idx="3">
                  <c:v>76.400000000000006</c:v>
                </c:pt>
                <c:pt idx="4">
                  <c:v>304.5</c:v>
                </c:pt>
                <c:pt idx="5">
                  <c:v>399.7</c:v>
                </c:pt>
                <c:pt idx="6">
                  <c:v>455</c:v>
                </c:pt>
                <c:pt idx="7">
                  <c:v>449</c:v>
                </c:pt>
                <c:pt idx="8">
                  <c:v>437.9</c:v>
                </c:pt>
                <c:pt idx="9">
                  <c:v>306.10000000000002</c:v>
                </c:pt>
                <c:pt idx="10">
                  <c:v>370.5</c:v>
                </c:pt>
                <c:pt idx="11">
                  <c:v>383.3</c:v>
                </c:pt>
                <c:pt idx="12">
                  <c:v>294.60000000000002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570-47E8-976E-FE755E37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51408"/>
        <c:axId val="599951080"/>
      </c:scatterChart>
      <c:valAx>
        <c:axId val="59995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1080"/>
        <c:crossesAt val="0"/>
        <c:crossBetween val="midCat"/>
        <c:majorUnit val="250"/>
        <c:minorUnit val="25"/>
      </c:valAx>
      <c:valAx>
        <c:axId val="5999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140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Fault_S1!$AE$43:$AE$58</c:f>
              <c:numCache>
                <c:formatCode>General</c:formatCode>
                <c:ptCount val="16"/>
                <c:pt idx="0">
                  <c:v>0</c:v>
                </c:pt>
                <c:pt idx="1">
                  <c:v>52.8</c:v>
                </c:pt>
                <c:pt idx="2">
                  <c:v>188.9</c:v>
                </c:pt>
                <c:pt idx="3">
                  <c:v>405.6</c:v>
                </c:pt>
                <c:pt idx="4">
                  <c:v>548.29999999999995</c:v>
                </c:pt>
                <c:pt idx="5">
                  <c:v>675.7</c:v>
                </c:pt>
                <c:pt idx="6">
                  <c:v>861.4</c:v>
                </c:pt>
                <c:pt idx="7">
                  <c:v>951.8</c:v>
                </c:pt>
                <c:pt idx="8">
                  <c:v>1243.2</c:v>
                </c:pt>
                <c:pt idx="9">
                  <c:v>1855.4</c:v>
                </c:pt>
                <c:pt idx="10">
                  <c:v>2233.9</c:v>
                </c:pt>
                <c:pt idx="11">
                  <c:v>2856.3</c:v>
                </c:pt>
                <c:pt idx="12">
                  <c:v>3206.8</c:v>
                </c:pt>
                <c:pt idx="13">
                  <c:v>3672.6</c:v>
                </c:pt>
                <c:pt idx="14">
                  <c:v>3903.4</c:v>
                </c:pt>
                <c:pt idx="15">
                  <c:v>4735.8</c:v>
                </c:pt>
              </c:numCache>
            </c:numRef>
          </c:xVal>
          <c:yVal>
            <c:numRef>
              <c:f>Fault_S1!$AG$43:$AG$58</c:f>
              <c:numCache>
                <c:formatCode>General</c:formatCode>
                <c:ptCount val="16"/>
                <c:pt idx="0">
                  <c:v>0</c:v>
                </c:pt>
                <c:pt idx="1">
                  <c:v>4.8</c:v>
                </c:pt>
                <c:pt idx="2">
                  <c:v>121.5</c:v>
                </c:pt>
                <c:pt idx="3">
                  <c:v>277</c:v>
                </c:pt>
                <c:pt idx="4">
                  <c:v>312.60000000000002</c:v>
                </c:pt>
                <c:pt idx="5">
                  <c:v>301.2</c:v>
                </c:pt>
                <c:pt idx="6">
                  <c:v>705</c:v>
                </c:pt>
                <c:pt idx="7">
                  <c:v>727.3</c:v>
                </c:pt>
                <c:pt idx="8">
                  <c:v>531.1</c:v>
                </c:pt>
                <c:pt idx="9">
                  <c:v>359.9</c:v>
                </c:pt>
                <c:pt idx="10">
                  <c:v>514.4</c:v>
                </c:pt>
                <c:pt idx="11">
                  <c:v>627.29999999999995</c:v>
                </c:pt>
                <c:pt idx="12">
                  <c:v>555.4</c:v>
                </c:pt>
                <c:pt idx="13">
                  <c:v>428.3</c:v>
                </c:pt>
                <c:pt idx="14">
                  <c:v>434.5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E-40B8-8435-023436EA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66312"/>
        <c:axId val="676367296"/>
      </c:scatterChart>
      <c:valAx>
        <c:axId val="67636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67296"/>
        <c:crosses val="autoZero"/>
        <c:crossBetween val="midCat"/>
      </c:valAx>
      <c:valAx>
        <c:axId val="6763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6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solidFill>
                <a:sysClr val="windowText" lastClr="000000"/>
              </a:solidFill>
            </a:ln>
          </c:spPr>
          <c:xVal>
            <c:numRef>
              <c:f>Fault_S1!$Y$2:$Y$17</c:f>
              <c:numCache>
                <c:formatCode>General</c:formatCode>
                <c:ptCount val="16"/>
                <c:pt idx="0">
                  <c:v>0</c:v>
                </c:pt>
                <c:pt idx="1">
                  <c:v>52.8</c:v>
                </c:pt>
                <c:pt idx="2">
                  <c:v>188.9</c:v>
                </c:pt>
                <c:pt idx="3">
                  <c:v>405.6</c:v>
                </c:pt>
                <c:pt idx="4">
                  <c:v>548.29999999999995</c:v>
                </c:pt>
                <c:pt idx="5">
                  <c:v>675.7</c:v>
                </c:pt>
                <c:pt idx="6">
                  <c:v>861.4</c:v>
                </c:pt>
                <c:pt idx="7">
                  <c:v>951.8</c:v>
                </c:pt>
                <c:pt idx="8">
                  <c:v>1243.2</c:v>
                </c:pt>
                <c:pt idx="9">
                  <c:v>1855.4</c:v>
                </c:pt>
                <c:pt idx="10">
                  <c:v>2233.9</c:v>
                </c:pt>
                <c:pt idx="11">
                  <c:v>2856.3</c:v>
                </c:pt>
                <c:pt idx="12">
                  <c:v>3206.8</c:v>
                </c:pt>
                <c:pt idx="13">
                  <c:v>3672.6</c:v>
                </c:pt>
                <c:pt idx="14">
                  <c:v>3903.4</c:v>
                </c:pt>
                <c:pt idx="15">
                  <c:v>4735.8</c:v>
                </c:pt>
              </c:numCache>
            </c:numRef>
          </c:xVal>
          <c:yVal>
            <c:numRef>
              <c:f>Fault_S1!$Z$2:$Z$17</c:f>
              <c:numCache>
                <c:formatCode>General</c:formatCode>
                <c:ptCount val="16"/>
                <c:pt idx="0">
                  <c:v>0</c:v>
                </c:pt>
                <c:pt idx="1">
                  <c:v>4.8</c:v>
                </c:pt>
                <c:pt idx="2">
                  <c:v>111.9</c:v>
                </c:pt>
                <c:pt idx="3">
                  <c:v>260.10000000000002</c:v>
                </c:pt>
                <c:pt idx="4">
                  <c:v>291</c:v>
                </c:pt>
                <c:pt idx="5">
                  <c:v>276.2</c:v>
                </c:pt>
                <c:pt idx="6">
                  <c:v>632.6</c:v>
                </c:pt>
                <c:pt idx="7">
                  <c:v>657.4</c:v>
                </c:pt>
                <c:pt idx="8">
                  <c:v>490.1</c:v>
                </c:pt>
                <c:pt idx="9">
                  <c:v>359.9</c:v>
                </c:pt>
                <c:pt idx="10">
                  <c:v>514.4</c:v>
                </c:pt>
                <c:pt idx="11">
                  <c:v>627.29999999999995</c:v>
                </c:pt>
                <c:pt idx="12">
                  <c:v>555.4</c:v>
                </c:pt>
                <c:pt idx="13">
                  <c:v>428.3</c:v>
                </c:pt>
                <c:pt idx="14">
                  <c:v>434.5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3BB-48CE-BF17-246D4425272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Fault_S1!$AE$43:$AE$58</c:f>
              <c:numCache>
                <c:formatCode>General</c:formatCode>
                <c:ptCount val="16"/>
                <c:pt idx="0">
                  <c:v>0</c:v>
                </c:pt>
                <c:pt idx="1">
                  <c:v>52.8</c:v>
                </c:pt>
                <c:pt idx="2">
                  <c:v>188.9</c:v>
                </c:pt>
                <c:pt idx="3">
                  <c:v>405.6</c:v>
                </c:pt>
                <c:pt idx="4">
                  <c:v>548.29999999999995</c:v>
                </c:pt>
                <c:pt idx="5">
                  <c:v>675.7</c:v>
                </c:pt>
                <c:pt idx="6">
                  <c:v>861.4</c:v>
                </c:pt>
                <c:pt idx="7">
                  <c:v>951.8</c:v>
                </c:pt>
                <c:pt idx="8">
                  <c:v>1243.2</c:v>
                </c:pt>
                <c:pt idx="9">
                  <c:v>1855.4</c:v>
                </c:pt>
                <c:pt idx="10">
                  <c:v>2233.9</c:v>
                </c:pt>
                <c:pt idx="11">
                  <c:v>2856.3</c:v>
                </c:pt>
                <c:pt idx="12">
                  <c:v>3206.8</c:v>
                </c:pt>
                <c:pt idx="13">
                  <c:v>3672.6</c:v>
                </c:pt>
                <c:pt idx="14">
                  <c:v>3903.4</c:v>
                </c:pt>
                <c:pt idx="15">
                  <c:v>4735.8</c:v>
                </c:pt>
              </c:numCache>
            </c:numRef>
          </c:xVal>
          <c:yVal>
            <c:numRef>
              <c:f>Fault_S1!$AG$43:$AG$58</c:f>
              <c:numCache>
                <c:formatCode>General</c:formatCode>
                <c:ptCount val="16"/>
                <c:pt idx="0">
                  <c:v>0</c:v>
                </c:pt>
                <c:pt idx="1">
                  <c:v>4.8</c:v>
                </c:pt>
                <c:pt idx="2">
                  <c:v>121.5</c:v>
                </c:pt>
                <c:pt idx="3">
                  <c:v>277</c:v>
                </c:pt>
                <c:pt idx="4">
                  <c:v>312.60000000000002</c:v>
                </c:pt>
                <c:pt idx="5">
                  <c:v>301.2</c:v>
                </c:pt>
                <c:pt idx="6">
                  <c:v>705</c:v>
                </c:pt>
                <c:pt idx="7">
                  <c:v>727.3</c:v>
                </c:pt>
                <c:pt idx="8">
                  <c:v>531.1</c:v>
                </c:pt>
                <c:pt idx="9">
                  <c:v>359.9</c:v>
                </c:pt>
                <c:pt idx="10">
                  <c:v>514.4</c:v>
                </c:pt>
                <c:pt idx="11">
                  <c:v>627.29999999999995</c:v>
                </c:pt>
                <c:pt idx="12">
                  <c:v>555.4</c:v>
                </c:pt>
                <c:pt idx="13">
                  <c:v>428.3</c:v>
                </c:pt>
                <c:pt idx="14">
                  <c:v>434.5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3BB-48CE-BF17-246D44252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66312"/>
        <c:axId val="676367296"/>
      </c:scatterChart>
      <c:valAx>
        <c:axId val="67636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67296"/>
        <c:crosses val="autoZero"/>
        <c:crossBetween val="midCat"/>
      </c:valAx>
      <c:valAx>
        <c:axId val="6763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66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Displacement profile fault 7_8 </a:t>
            </a:r>
            <a:endParaRPr lang="en-GB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dPt>
            <c:idx val="0"/>
            <c:marker>
              <c:spPr>
                <a:solidFill>
                  <a:srgbClr val="00FF00"/>
                </a:solidFill>
                <a:ln w="9525">
                  <a:solidFill>
                    <a:srgbClr val="00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92B-47CB-86DC-C4E662A19B26}"/>
              </c:ext>
            </c:extLst>
          </c:dPt>
          <c:dPt>
            <c:idx val="1"/>
            <c:marker>
              <c:spPr>
                <a:solidFill>
                  <a:srgbClr val="00FF00"/>
                </a:solidFill>
                <a:ln w="9525">
                  <a:solidFill>
                    <a:srgbClr val="00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92B-47CB-86DC-C4E662A19B26}"/>
              </c:ext>
            </c:extLst>
          </c:dPt>
          <c:dPt>
            <c:idx val="5"/>
            <c:marker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92B-47CB-86DC-C4E662A19B26}"/>
              </c:ext>
            </c:extLst>
          </c:dPt>
          <c:dPt>
            <c:idx val="6"/>
            <c:marker>
              <c:spPr>
                <a:solidFill>
                  <a:srgbClr val="FF00FF"/>
                </a:solidFill>
                <a:ln w="9525">
                  <a:solidFill>
                    <a:srgbClr val="FF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92B-47CB-86DC-C4E662A19B26}"/>
              </c:ext>
            </c:extLst>
          </c:dPt>
          <c:dPt>
            <c:idx val="7"/>
            <c:marker>
              <c:spPr>
                <a:solidFill>
                  <a:srgbClr val="FFC000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92B-47CB-86DC-C4E662A19B26}"/>
              </c:ext>
            </c:extLst>
          </c:dPt>
          <c:xVal>
            <c:numRef>
              <c:f>Fault_s8!$AA$3:$AA$10</c:f>
              <c:numCache>
                <c:formatCode>General</c:formatCode>
                <c:ptCount val="8"/>
                <c:pt idx="0">
                  <c:v>190.1</c:v>
                </c:pt>
                <c:pt idx="1">
                  <c:v>347.4</c:v>
                </c:pt>
                <c:pt idx="2">
                  <c:v>709.7</c:v>
                </c:pt>
                <c:pt idx="3">
                  <c:v>862.5</c:v>
                </c:pt>
                <c:pt idx="4">
                  <c:v>945</c:v>
                </c:pt>
                <c:pt idx="5">
                  <c:v>1203.5</c:v>
                </c:pt>
                <c:pt idx="6">
                  <c:v>1329.9</c:v>
                </c:pt>
                <c:pt idx="7">
                  <c:v>1485.1</c:v>
                </c:pt>
              </c:numCache>
            </c:numRef>
          </c:xVal>
          <c:yVal>
            <c:numRef>
              <c:f>Fault_s8!$AB$3:$AB$10</c:f>
              <c:numCache>
                <c:formatCode>General</c:formatCode>
                <c:ptCount val="8"/>
                <c:pt idx="0">
                  <c:v>19.5</c:v>
                </c:pt>
                <c:pt idx="1">
                  <c:v>47.6</c:v>
                </c:pt>
                <c:pt idx="2">
                  <c:v>129.1</c:v>
                </c:pt>
                <c:pt idx="3">
                  <c:v>76.599999999999994</c:v>
                </c:pt>
                <c:pt idx="4">
                  <c:v>37.5</c:v>
                </c:pt>
                <c:pt idx="5">
                  <c:v>26.9</c:v>
                </c:pt>
                <c:pt idx="6">
                  <c:v>27.3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2B-47CB-86DC-C4E662A19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196856"/>
        <c:axId val="824194560"/>
      </c:scatterChart>
      <c:valAx>
        <c:axId val="82419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</a:rPr>
                  <a:t>Distance Vertically along fault trace (m) </a:t>
                </a:r>
                <a:endParaRPr lang="en-GB" sz="12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94560"/>
        <c:crosses val="autoZero"/>
        <c:crossBetween val="midCat"/>
      </c:valAx>
      <c:valAx>
        <c:axId val="8241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</a:rPr>
                  <a:t>Displacement (m)</a:t>
                </a:r>
                <a:endParaRPr lang="en-GB" sz="12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968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Fault_S1!$J$2:$J$18</c:f>
              <c:numCache>
                <c:formatCode>General</c:formatCode>
                <c:ptCount val="17"/>
                <c:pt idx="0">
                  <c:v>0</c:v>
                </c:pt>
                <c:pt idx="1">
                  <c:v>117</c:v>
                </c:pt>
                <c:pt idx="2">
                  <c:v>273.8</c:v>
                </c:pt>
                <c:pt idx="3">
                  <c:v>338.8</c:v>
                </c:pt>
                <c:pt idx="4">
                  <c:v>384.5</c:v>
                </c:pt>
                <c:pt idx="5">
                  <c:v>663.4</c:v>
                </c:pt>
                <c:pt idx="6">
                  <c:v>734.3</c:v>
                </c:pt>
                <c:pt idx="7">
                  <c:v>1127.7</c:v>
                </c:pt>
                <c:pt idx="8">
                  <c:v>1198.8</c:v>
                </c:pt>
                <c:pt idx="9">
                  <c:v>1308.5</c:v>
                </c:pt>
                <c:pt idx="10">
                  <c:v>1773.5</c:v>
                </c:pt>
                <c:pt idx="11">
                  <c:v>2210.6</c:v>
                </c:pt>
                <c:pt idx="12">
                  <c:v>2711.3</c:v>
                </c:pt>
                <c:pt idx="13">
                  <c:v>3236.4</c:v>
                </c:pt>
                <c:pt idx="14">
                  <c:v>4012.4</c:v>
                </c:pt>
                <c:pt idx="15">
                  <c:v>4269.8999999999996</c:v>
                </c:pt>
                <c:pt idx="16">
                  <c:v>5192.1000000000004</c:v>
                </c:pt>
              </c:numCache>
            </c:numRef>
          </c:xVal>
          <c:yVal>
            <c:numRef>
              <c:f>Fault_S1!$K$2:$K$18</c:f>
              <c:numCache>
                <c:formatCode>General</c:formatCode>
                <c:ptCount val="17"/>
                <c:pt idx="0">
                  <c:v>0</c:v>
                </c:pt>
                <c:pt idx="1">
                  <c:v>114</c:v>
                </c:pt>
                <c:pt idx="2">
                  <c:v>110.8</c:v>
                </c:pt>
                <c:pt idx="3">
                  <c:v>270</c:v>
                </c:pt>
                <c:pt idx="4">
                  <c:v>376</c:v>
                </c:pt>
                <c:pt idx="5">
                  <c:v>464.6</c:v>
                </c:pt>
                <c:pt idx="6">
                  <c:v>562</c:v>
                </c:pt>
                <c:pt idx="7">
                  <c:v>508.9</c:v>
                </c:pt>
                <c:pt idx="8">
                  <c:v>574.6</c:v>
                </c:pt>
                <c:pt idx="9">
                  <c:v>632.79999999999995</c:v>
                </c:pt>
                <c:pt idx="10">
                  <c:v>985.4</c:v>
                </c:pt>
                <c:pt idx="11">
                  <c:v>842</c:v>
                </c:pt>
                <c:pt idx="12">
                  <c:v>911.9</c:v>
                </c:pt>
                <c:pt idx="13">
                  <c:v>670</c:v>
                </c:pt>
                <c:pt idx="14">
                  <c:v>237.8</c:v>
                </c:pt>
                <c:pt idx="15">
                  <c:v>214.6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4-4C9E-BB50-27E24C2D4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42776"/>
        <c:axId val="741043104"/>
      </c:scatterChart>
      <c:valAx>
        <c:axId val="74104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43104"/>
        <c:crosses val="autoZero"/>
        <c:crossBetween val="midCat"/>
      </c:valAx>
      <c:valAx>
        <c:axId val="7410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4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Displacement profile fault 2_7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0461688008511223"/>
          <c:y val="3.1296294014560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8429147433155"/>
          <c:y val="0.11856658423767326"/>
          <c:w val="0.83059472191090156"/>
          <c:h val="0.70940523362458441"/>
        </c:manualLayout>
      </c:layout>
      <c:scatterChart>
        <c:scatterStyle val="lineMarker"/>
        <c:varyColors val="0"/>
        <c:ser>
          <c:idx val="0"/>
          <c:order val="0"/>
          <c:tx>
            <c:v>Fault_7_1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Fault_S1!$Y$86:$Y$101</c:f>
              <c:numCache>
                <c:formatCode>General</c:formatCode>
                <c:ptCount val="16"/>
                <c:pt idx="0">
                  <c:v>0</c:v>
                </c:pt>
                <c:pt idx="1">
                  <c:v>56</c:v>
                </c:pt>
                <c:pt idx="2">
                  <c:v>241.4</c:v>
                </c:pt>
                <c:pt idx="3">
                  <c:v>348.7</c:v>
                </c:pt>
                <c:pt idx="4">
                  <c:v>458.7</c:v>
                </c:pt>
                <c:pt idx="5">
                  <c:v>668.7</c:v>
                </c:pt>
                <c:pt idx="6">
                  <c:v>881.1</c:v>
                </c:pt>
                <c:pt idx="7">
                  <c:v>952</c:v>
                </c:pt>
                <c:pt idx="8">
                  <c:v>1324.9</c:v>
                </c:pt>
                <c:pt idx="9">
                  <c:v>1949.4</c:v>
                </c:pt>
                <c:pt idx="10">
                  <c:v>2356.5</c:v>
                </c:pt>
                <c:pt idx="11">
                  <c:v>2884.7</c:v>
                </c:pt>
                <c:pt idx="12">
                  <c:v>3300.4</c:v>
                </c:pt>
                <c:pt idx="13">
                  <c:v>3677.7</c:v>
                </c:pt>
                <c:pt idx="14">
                  <c:v>3909.9</c:v>
                </c:pt>
                <c:pt idx="15">
                  <c:v>4821.2</c:v>
                </c:pt>
              </c:numCache>
            </c:numRef>
          </c:xVal>
          <c:yVal>
            <c:numRef>
              <c:f>Fault_S1!$Z$86:$Z$101</c:f>
              <c:numCache>
                <c:formatCode>General</c:formatCode>
                <c:ptCount val="16"/>
                <c:pt idx="0">
                  <c:v>0</c:v>
                </c:pt>
                <c:pt idx="1">
                  <c:v>12.6</c:v>
                </c:pt>
                <c:pt idx="2">
                  <c:v>29.8</c:v>
                </c:pt>
                <c:pt idx="3">
                  <c:v>35.9</c:v>
                </c:pt>
                <c:pt idx="4">
                  <c:v>393.8</c:v>
                </c:pt>
                <c:pt idx="5">
                  <c:v>385.5</c:v>
                </c:pt>
                <c:pt idx="6">
                  <c:v>728.3</c:v>
                </c:pt>
                <c:pt idx="7">
                  <c:v>754.8</c:v>
                </c:pt>
                <c:pt idx="8">
                  <c:v>512.29999999999995</c:v>
                </c:pt>
                <c:pt idx="9">
                  <c:v>517.1</c:v>
                </c:pt>
                <c:pt idx="10">
                  <c:v>610.1</c:v>
                </c:pt>
                <c:pt idx="11">
                  <c:v>483.3</c:v>
                </c:pt>
                <c:pt idx="12">
                  <c:v>573.5</c:v>
                </c:pt>
                <c:pt idx="13">
                  <c:v>648.20000000000005</c:v>
                </c:pt>
                <c:pt idx="14">
                  <c:v>678.6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F-49FA-BA2B-64FD6A2EC551}"/>
            </c:ext>
          </c:extLst>
        </c:ser>
        <c:ser>
          <c:idx val="1"/>
          <c:order val="1"/>
          <c:tx>
            <c:v>Fault_7_2</c:v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Fault_S1!$AB$88:$AB$96</c:f>
              <c:numCache>
                <c:formatCode>General</c:formatCode>
                <c:ptCount val="9"/>
                <c:pt idx="0">
                  <c:v>0</c:v>
                </c:pt>
                <c:pt idx="1">
                  <c:v>348.7</c:v>
                </c:pt>
                <c:pt idx="2">
                  <c:v>458.7</c:v>
                </c:pt>
                <c:pt idx="3">
                  <c:v>668.7</c:v>
                </c:pt>
                <c:pt idx="4">
                  <c:v>881.1</c:v>
                </c:pt>
                <c:pt idx="5">
                  <c:v>952</c:v>
                </c:pt>
                <c:pt idx="6">
                  <c:v>1324.9</c:v>
                </c:pt>
                <c:pt idx="7">
                  <c:v>1949.4</c:v>
                </c:pt>
                <c:pt idx="8">
                  <c:v>2356.5</c:v>
                </c:pt>
              </c:numCache>
            </c:numRef>
          </c:xVal>
          <c:yVal>
            <c:numRef>
              <c:f>Fault_S1!$AC$88:$AC$96</c:f>
              <c:numCache>
                <c:formatCode>General</c:formatCode>
                <c:ptCount val="9"/>
                <c:pt idx="0">
                  <c:v>0</c:v>
                </c:pt>
                <c:pt idx="1">
                  <c:v>52.1</c:v>
                </c:pt>
                <c:pt idx="2">
                  <c:v>50</c:v>
                </c:pt>
                <c:pt idx="3">
                  <c:v>92.9</c:v>
                </c:pt>
                <c:pt idx="4">
                  <c:v>58.3</c:v>
                </c:pt>
                <c:pt idx="5">
                  <c:v>23.5</c:v>
                </c:pt>
                <c:pt idx="6">
                  <c:v>21.6</c:v>
                </c:pt>
                <c:pt idx="7">
                  <c:v>13.4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F-49FA-BA2B-64FD6A2EC551}"/>
            </c:ext>
          </c:extLst>
        </c:ser>
        <c:ser>
          <c:idx val="2"/>
          <c:order val="2"/>
          <c:tx>
            <c:v>Cumulative fault_7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Fault_S1!$AE$86:$AE$101</c:f>
              <c:numCache>
                <c:formatCode>General</c:formatCode>
                <c:ptCount val="16"/>
                <c:pt idx="0">
                  <c:v>0</c:v>
                </c:pt>
                <c:pt idx="1">
                  <c:v>56</c:v>
                </c:pt>
                <c:pt idx="2">
                  <c:v>241.4</c:v>
                </c:pt>
                <c:pt idx="3">
                  <c:v>348.7</c:v>
                </c:pt>
                <c:pt idx="4">
                  <c:v>458.7</c:v>
                </c:pt>
                <c:pt idx="5">
                  <c:v>668.7</c:v>
                </c:pt>
                <c:pt idx="6">
                  <c:v>881.1</c:v>
                </c:pt>
                <c:pt idx="7">
                  <c:v>952</c:v>
                </c:pt>
                <c:pt idx="8">
                  <c:v>1324.9</c:v>
                </c:pt>
                <c:pt idx="9">
                  <c:v>1949.4</c:v>
                </c:pt>
                <c:pt idx="10">
                  <c:v>2356.5</c:v>
                </c:pt>
                <c:pt idx="11">
                  <c:v>2884.7</c:v>
                </c:pt>
                <c:pt idx="12">
                  <c:v>3300.4</c:v>
                </c:pt>
                <c:pt idx="13">
                  <c:v>3677.7</c:v>
                </c:pt>
                <c:pt idx="14">
                  <c:v>3909.9</c:v>
                </c:pt>
                <c:pt idx="15">
                  <c:v>4821.2</c:v>
                </c:pt>
              </c:numCache>
            </c:numRef>
          </c:xVal>
          <c:yVal>
            <c:numRef>
              <c:f>Fault_S1!$AF$86:$AF$101</c:f>
              <c:numCache>
                <c:formatCode>General</c:formatCode>
                <c:ptCount val="16"/>
                <c:pt idx="0">
                  <c:v>0</c:v>
                </c:pt>
                <c:pt idx="1">
                  <c:v>12.6</c:v>
                </c:pt>
                <c:pt idx="2">
                  <c:v>29.8</c:v>
                </c:pt>
                <c:pt idx="3">
                  <c:v>88</c:v>
                </c:pt>
                <c:pt idx="4">
                  <c:v>443.8</c:v>
                </c:pt>
                <c:pt idx="5">
                  <c:v>478.4</c:v>
                </c:pt>
                <c:pt idx="6">
                  <c:v>786.59999999999991</c:v>
                </c:pt>
                <c:pt idx="7">
                  <c:v>778.3</c:v>
                </c:pt>
                <c:pt idx="8">
                  <c:v>533.9</c:v>
                </c:pt>
                <c:pt idx="9">
                  <c:v>530.5</c:v>
                </c:pt>
                <c:pt idx="10">
                  <c:v>610.1</c:v>
                </c:pt>
                <c:pt idx="11">
                  <c:v>483.3</c:v>
                </c:pt>
                <c:pt idx="12">
                  <c:v>573.5</c:v>
                </c:pt>
                <c:pt idx="13">
                  <c:v>648.20000000000005</c:v>
                </c:pt>
                <c:pt idx="14">
                  <c:v>678.6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CF-49FA-BA2B-64FD6A2EC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465184"/>
        <c:axId val="965462888"/>
      </c:scatterChart>
      <c:valAx>
        <c:axId val="96546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Diastance Vertically along fault trace (m) 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0.24335757640037742"/>
              <c:y val="0.89439216284688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462888"/>
        <c:crosses val="autoZero"/>
        <c:crossBetween val="midCat"/>
      </c:valAx>
      <c:valAx>
        <c:axId val="9654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Displacement (m)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46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45511870774593"/>
          <c:y val="0.13136917969020268"/>
          <c:w val="0.27274885545679489"/>
          <c:h val="0.18700720421353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2_7</a:t>
            </a:r>
          </a:p>
        </c:rich>
      </c:tx>
      <c:layout>
        <c:manualLayout>
          <c:xMode val="edge"/>
          <c:yMode val="edge"/>
          <c:x val="0.307595447168687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Fault_S2!$U$2:$U$10</c:f>
              <c:numCache>
                <c:formatCode>General</c:formatCode>
                <c:ptCount val="9"/>
                <c:pt idx="0">
                  <c:v>0</c:v>
                </c:pt>
                <c:pt idx="1">
                  <c:v>49.1</c:v>
                </c:pt>
                <c:pt idx="2">
                  <c:v>175.8</c:v>
                </c:pt>
                <c:pt idx="3">
                  <c:v>284.7</c:v>
                </c:pt>
                <c:pt idx="4">
                  <c:v>613.1</c:v>
                </c:pt>
                <c:pt idx="5">
                  <c:v>778.6</c:v>
                </c:pt>
                <c:pt idx="6">
                  <c:v>863.2</c:v>
                </c:pt>
                <c:pt idx="7">
                  <c:v>1205.3</c:v>
                </c:pt>
                <c:pt idx="8">
                  <c:v>1239.9000000000001</c:v>
                </c:pt>
              </c:numCache>
            </c:numRef>
          </c:xVal>
          <c:yVal>
            <c:numRef>
              <c:f>Fault_S2!$V$2:$V$10</c:f>
              <c:numCache>
                <c:formatCode>General</c:formatCode>
                <c:ptCount val="9"/>
                <c:pt idx="0">
                  <c:v>0</c:v>
                </c:pt>
                <c:pt idx="1">
                  <c:v>52.1</c:v>
                </c:pt>
                <c:pt idx="2">
                  <c:v>50</c:v>
                </c:pt>
                <c:pt idx="3">
                  <c:v>92.9</c:v>
                </c:pt>
                <c:pt idx="4">
                  <c:v>58.3</c:v>
                </c:pt>
                <c:pt idx="5">
                  <c:v>23.5</c:v>
                </c:pt>
                <c:pt idx="6">
                  <c:v>21.6</c:v>
                </c:pt>
                <c:pt idx="7">
                  <c:v>13.4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B-4393-AB05-0C943BB32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71704"/>
        <c:axId val="271474000"/>
      </c:scatterChart>
      <c:valAx>
        <c:axId val="27147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Diastance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4000"/>
        <c:crosses val="autoZero"/>
        <c:crossBetween val="midCat"/>
      </c:valAx>
      <c:valAx>
        <c:axId val="2714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1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2_5</a:t>
            </a:r>
          </a:p>
        </c:rich>
      </c:tx>
      <c:layout>
        <c:manualLayout>
          <c:xMode val="edge"/>
          <c:yMode val="edge"/>
          <c:x val="0.3100842082239720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C47-4C79-B0A1-A5E836968B5B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C47-4C79-B0A1-A5E836968B5B}"/>
              </c:ext>
            </c:extLst>
          </c:dPt>
          <c:xVal>
            <c:numRef>
              <c:f>Fault_S2!$A$2:$A$9</c:f>
              <c:numCache>
                <c:formatCode>General</c:formatCode>
                <c:ptCount val="8"/>
                <c:pt idx="0">
                  <c:v>0</c:v>
                </c:pt>
                <c:pt idx="1">
                  <c:v>17.600000000000001</c:v>
                </c:pt>
                <c:pt idx="2">
                  <c:v>223.8</c:v>
                </c:pt>
                <c:pt idx="3">
                  <c:v>375.7</c:v>
                </c:pt>
                <c:pt idx="4">
                  <c:v>439.1</c:v>
                </c:pt>
                <c:pt idx="5">
                  <c:v>583.29999999999995</c:v>
                </c:pt>
                <c:pt idx="6">
                  <c:v>944.8</c:v>
                </c:pt>
                <c:pt idx="7">
                  <c:v>1116.3</c:v>
                </c:pt>
              </c:numCache>
            </c:numRef>
          </c:xVal>
          <c:yVal>
            <c:numRef>
              <c:f>Fault_S2!$B$2:$B$9</c:f>
              <c:numCache>
                <c:formatCode>General</c:formatCode>
                <c:ptCount val="8"/>
                <c:pt idx="0">
                  <c:v>0</c:v>
                </c:pt>
                <c:pt idx="1">
                  <c:v>118.2</c:v>
                </c:pt>
                <c:pt idx="2">
                  <c:v>25.8</c:v>
                </c:pt>
                <c:pt idx="3">
                  <c:v>16</c:v>
                </c:pt>
                <c:pt idx="4">
                  <c:v>35.5</c:v>
                </c:pt>
                <c:pt idx="5">
                  <c:v>59</c:v>
                </c:pt>
                <c:pt idx="6">
                  <c:v>18.100000000000001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47-4C79-B0A1-A5E836968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48072"/>
        <c:axId val="272544792"/>
      </c:scatterChart>
      <c:valAx>
        <c:axId val="27254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44792"/>
        <c:crosses val="autoZero"/>
        <c:crossBetween val="midCat"/>
      </c:valAx>
      <c:valAx>
        <c:axId val="27254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4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Fault_S2!$E$2:$E$12</c:f>
              <c:numCache>
                <c:formatCode>General</c:formatCode>
                <c:ptCount val="11"/>
                <c:pt idx="0">
                  <c:v>0</c:v>
                </c:pt>
                <c:pt idx="1">
                  <c:v>17.600000000000001</c:v>
                </c:pt>
                <c:pt idx="2">
                  <c:v>223.8</c:v>
                </c:pt>
                <c:pt idx="3">
                  <c:v>375.7</c:v>
                </c:pt>
                <c:pt idx="4">
                  <c:v>439.1</c:v>
                </c:pt>
                <c:pt idx="5">
                  <c:v>583.29999999999995</c:v>
                </c:pt>
                <c:pt idx="6">
                  <c:v>944.8</c:v>
                </c:pt>
                <c:pt idx="7">
                  <c:v>2138</c:v>
                </c:pt>
                <c:pt idx="8">
                  <c:v>2589.1999999999998</c:v>
                </c:pt>
                <c:pt idx="9">
                  <c:v>3032.6</c:v>
                </c:pt>
                <c:pt idx="10">
                  <c:v>3928.6</c:v>
                </c:pt>
              </c:numCache>
            </c:numRef>
          </c:xVal>
          <c:yVal>
            <c:numRef>
              <c:f>Fault_S2!$F$2:$F$12</c:f>
              <c:numCache>
                <c:formatCode>General</c:formatCode>
                <c:ptCount val="11"/>
                <c:pt idx="0">
                  <c:v>0</c:v>
                </c:pt>
                <c:pt idx="1">
                  <c:v>118.2</c:v>
                </c:pt>
                <c:pt idx="2">
                  <c:v>25.8</c:v>
                </c:pt>
                <c:pt idx="3">
                  <c:v>16</c:v>
                </c:pt>
                <c:pt idx="4">
                  <c:v>35.5</c:v>
                </c:pt>
                <c:pt idx="5">
                  <c:v>59</c:v>
                </c:pt>
                <c:pt idx="6">
                  <c:v>18.100000000000001</c:v>
                </c:pt>
                <c:pt idx="7">
                  <c:v>392.1</c:v>
                </c:pt>
                <c:pt idx="8">
                  <c:v>728.1</c:v>
                </c:pt>
                <c:pt idx="9">
                  <c:v>523.79999999999995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4-45E7-A9A1-822D1CB79F54}"/>
            </c:ext>
          </c:extLst>
        </c:ser>
        <c:ser>
          <c:idx val="1"/>
          <c:order val="1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Fault_S2!$H$2:$H$16</c:f>
              <c:numCache>
                <c:formatCode>General</c:formatCode>
                <c:ptCount val="15"/>
                <c:pt idx="0">
                  <c:v>0</c:v>
                </c:pt>
                <c:pt idx="1">
                  <c:v>87</c:v>
                </c:pt>
                <c:pt idx="2">
                  <c:v>180.5</c:v>
                </c:pt>
                <c:pt idx="3">
                  <c:v>334.5</c:v>
                </c:pt>
                <c:pt idx="4">
                  <c:v>445</c:v>
                </c:pt>
                <c:pt idx="5">
                  <c:v>557.79999999999995</c:v>
                </c:pt>
                <c:pt idx="6">
                  <c:v>700.2</c:v>
                </c:pt>
                <c:pt idx="7">
                  <c:v>997.9</c:v>
                </c:pt>
                <c:pt idx="8">
                  <c:v>1086.9000000000001</c:v>
                </c:pt>
                <c:pt idx="9">
                  <c:v>1280</c:v>
                </c:pt>
                <c:pt idx="10">
                  <c:v>1779</c:v>
                </c:pt>
                <c:pt idx="11">
                  <c:v>2138</c:v>
                </c:pt>
                <c:pt idx="12">
                  <c:v>2589.1999999999998</c:v>
                </c:pt>
                <c:pt idx="13">
                  <c:v>3032.6</c:v>
                </c:pt>
                <c:pt idx="14">
                  <c:v>3928.6</c:v>
                </c:pt>
              </c:numCache>
            </c:numRef>
          </c:xVal>
          <c:yVal>
            <c:numRef>
              <c:f>Fault_S2!$I$2:$I$16</c:f>
              <c:numCache>
                <c:formatCode>General</c:formatCode>
                <c:ptCount val="15"/>
                <c:pt idx="0">
                  <c:v>0</c:v>
                </c:pt>
                <c:pt idx="1">
                  <c:v>99.2</c:v>
                </c:pt>
                <c:pt idx="2">
                  <c:v>117.5</c:v>
                </c:pt>
                <c:pt idx="3">
                  <c:v>210.9</c:v>
                </c:pt>
                <c:pt idx="4">
                  <c:v>164.6</c:v>
                </c:pt>
                <c:pt idx="5">
                  <c:v>416.2</c:v>
                </c:pt>
                <c:pt idx="6">
                  <c:v>374.2</c:v>
                </c:pt>
                <c:pt idx="7">
                  <c:v>530.4</c:v>
                </c:pt>
                <c:pt idx="8">
                  <c:v>527.5</c:v>
                </c:pt>
                <c:pt idx="9">
                  <c:v>438.9</c:v>
                </c:pt>
                <c:pt idx="10">
                  <c:v>269.8</c:v>
                </c:pt>
                <c:pt idx="11">
                  <c:v>392.1</c:v>
                </c:pt>
                <c:pt idx="12">
                  <c:v>728.1</c:v>
                </c:pt>
                <c:pt idx="13">
                  <c:v>523.79999999999995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4-45E7-A9A1-822D1CB79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94440"/>
        <c:axId val="526097392"/>
      </c:scatterChart>
      <c:valAx>
        <c:axId val="52609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7392"/>
        <c:crosses val="autoZero"/>
        <c:crossBetween val="midCat"/>
      </c:valAx>
      <c:valAx>
        <c:axId val="5260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79C-45A7-8C93-43DE058E22E4}"/>
              </c:ext>
            </c:extLst>
          </c:dPt>
          <c:dPt>
            <c:idx val="8"/>
            <c:marker>
              <c:symbol val="circle"/>
              <c:size val="7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79C-45A7-8C93-43DE058E22E4}"/>
              </c:ext>
            </c:extLst>
          </c:dPt>
          <c:xVal>
            <c:numRef>
              <c:f>Fault_S2!$K$2:$K$10</c:f>
              <c:numCache>
                <c:formatCode>General</c:formatCode>
                <c:ptCount val="9"/>
                <c:pt idx="0">
                  <c:v>0</c:v>
                </c:pt>
                <c:pt idx="1">
                  <c:v>17.899999999999999</c:v>
                </c:pt>
                <c:pt idx="2">
                  <c:v>110.4</c:v>
                </c:pt>
                <c:pt idx="3">
                  <c:v>185.6</c:v>
                </c:pt>
                <c:pt idx="4">
                  <c:v>620.29999999999995</c:v>
                </c:pt>
                <c:pt idx="5">
                  <c:v>768.7</c:v>
                </c:pt>
                <c:pt idx="6">
                  <c:v>916.8</c:v>
                </c:pt>
                <c:pt idx="7">
                  <c:v>1234.5999999999999</c:v>
                </c:pt>
                <c:pt idx="8">
                  <c:v>1442.3</c:v>
                </c:pt>
              </c:numCache>
            </c:numRef>
          </c:xVal>
          <c:yVal>
            <c:numRef>
              <c:f>Fault_S2!$L$2:$L$10</c:f>
              <c:numCache>
                <c:formatCode>General</c:formatCode>
                <c:ptCount val="9"/>
                <c:pt idx="0">
                  <c:v>0</c:v>
                </c:pt>
                <c:pt idx="1">
                  <c:v>9.6</c:v>
                </c:pt>
                <c:pt idx="2">
                  <c:v>16.899999999999999</c:v>
                </c:pt>
                <c:pt idx="3">
                  <c:v>21.6</c:v>
                </c:pt>
                <c:pt idx="4">
                  <c:v>25</c:v>
                </c:pt>
                <c:pt idx="5">
                  <c:v>72.400000000000006</c:v>
                </c:pt>
                <c:pt idx="6">
                  <c:v>69.900000000000006</c:v>
                </c:pt>
                <c:pt idx="7">
                  <c:v>41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7-4BE9-A5B7-0958E5B60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63448"/>
        <c:axId val="570463776"/>
      </c:scatterChart>
      <c:valAx>
        <c:axId val="57046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3776"/>
        <c:crosses val="autoZero"/>
        <c:crossBetween val="midCat"/>
        <c:majorUnit val="100"/>
      </c:valAx>
      <c:valAx>
        <c:axId val="5704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6649325440125574E-2"/>
              <c:y val="0.2743671624380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Fault_S2!$N$2:$N$17</c:f>
              <c:numCache>
                <c:formatCode>General</c:formatCode>
                <c:ptCount val="16"/>
                <c:pt idx="0">
                  <c:v>0</c:v>
                </c:pt>
                <c:pt idx="1">
                  <c:v>52.8</c:v>
                </c:pt>
                <c:pt idx="2">
                  <c:v>188.9</c:v>
                </c:pt>
                <c:pt idx="3">
                  <c:v>405.6</c:v>
                </c:pt>
                <c:pt idx="4">
                  <c:v>548.29999999999995</c:v>
                </c:pt>
                <c:pt idx="5">
                  <c:v>675.7</c:v>
                </c:pt>
                <c:pt idx="6">
                  <c:v>861.4</c:v>
                </c:pt>
                <c:pt idx="7">
                  <c:v>951.8</c:v>
                </c:pt>
                <c:pt idx="8">
                  <c:v>1243.2</c:v>
                </c:pt>
                <c:pt idx="9">
                  <c:v>1855.4</c:v>
                </c:pt>
                <c:pt idx="10">
                  <c:v>2233.9</c:v>
                </c:pt>
                <c:pt idx="11">
                  <c:v>2856.3</c:v>
                </c:pt>
                <c:pt idx="12">
                  <c:v>3206.8</c:v>
                </c:pt>
                <c:pt idx="13">
                  <c:v>3672.6</c:v>
                </c:pt>
                <c:pt idx="14">
                  <c:v>3903.4</c:v>
                </c:pt>
                <c:pt idx="15">
                  <c:v>4735.8</c:v>
                </c:pt>
              </c:numCache>
            </c:numRef>
          </c:xVal>
          <c:yVal>
            <c:numRef>
              <c:f>Fault_S2!$O$2:$O$17</c:f>
              <c:numCache>
                <c:formatCode>General</c:formatCode>
                <c:ptCount val="16"/>
                <c:pt idx="0">
                  <c:v>0</c:v>
                </c:pt>
                <c:pt idx="1">
                  <c:v>4.8</c:v>
                </c:pt>
                <c:pt idx="2">
                  <c:v>111.9</c:v>
                </c:pt>
                <c:pt idx="3">
                  <c:v>260.10000000000002</c:v>
                </c:pt>
                <c:pt idx="4">
                  <c:v>291</c:v>
                </c:pt>
                <c:pt idx="5">
                  <c:v>276.2</c:v>
                </c:pt>
                <c:pt idx="6">
                  <c:v>632.6</c:v>
                </c:pt>
                <c:pt idx="7">
                  <c:v>657.4</c:v>
                </c:pt>
                <c:pt idx="8">
                  <c:v>490.1</c:v>
                </c:pt>
                <c:pt idx="9">
                  <c:v>359.9</c:v>
                </c:pt>
                <c:pt idx="10">
                  <c:v>514.4</c:v>
                </c:pt>
                <c:pt idx="11">
                  <c:v>627.29999999999995</c:v>
                </c:pt>
                <c:pt idx="12">
                  <c:v>555.4</c:v>
                </c:pt>
                <c:pt idx="13">
                  <c:v>428.3</c:v>
                </c:pt>
                <c:pt idx="14">
                  <c:v>434.5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F-4ED8-868B-E7C6F07AE7F1}"/>
            </c:ext>
          </c:extLst>
        </c:ser>
        <c:ser>
          <c:idx val="1"/>
          <c:order val="1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Fault_S2!$Q$2:$Q$10</c:f>
              <c:numCache>
                <c:formatCode>General</c:formatCode>
                <c:ptCount val="9"/>
                <c:pt idx="0">
                  <c:v>0</c:v>
                </c:pt>
                <c:pt idx="1">
                  <c:v>17.899999999999999</c:v>
                </c:pt>
                <c:pt idx="2">
                  <c:v>110.4</c:v>
                </c:pt>
                <c:pt idx="3">
                  <c:v>185.6</c:v>
                </c:pt>
                <c:pt idx="4">
                  <c:v>620.29999999999995</c:v>
                </c:pt>
                <c:pt idx="5">
                  <c:v>768.7</c:v>
                </c:pt>
                <c:pt idx="6">
                  <c:v>916.8</c:v>
                </c:pt>
                <c:pt idx="7">
                  <c:v>1234.5999999999999</c:v>
                </c:pt>
                <c:pt idx="8">
                  <c:v>2233.9</c:v>
                </c:pt>
              </c:numCache>
            </c:numRef>
          </c:xVal>
          <c:yVal>
            <c:numRef>
              <c:f>Fault_S2!$R$2:$R$10</c:f>
              <c:numCache>
                <c:formatCode>General</c:formatCode>
                <c:ptCount val="9"/>
                <c:pt idx="0">
                  <c:v>0</c:v>
                </c:pt>
                <c:pt idx="1">
                  <c:v>9.6</c:v>
                </c:pt>
                <c:pt idx="2">
                  <c:v>16.899999999999999</c:v>
                </c:pt>
                <c:pt idx="3">
                  <c:v>21.6</c:v>
                </c:pt>
                <c:pt idx="4">
                  <c:v>25</c:v>
                </c:pt>
                <c:pt idx="5">
                  <c:v>72.400000000000006</c:v>
                </c:pt>
                <c:pt idx="6">
                  <c:v>69.900000000000006</c:v>
                </c:pt>
                <c:pt idx="7">
                  <c:v>41</c:v>
                </c:pt>
                <c:pt idx="8">
                  <c:v>514.4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F-4ED8-868B-E7C6F07A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58992"/>
        <c:axId val="567459320"/>
      </c:scatterChart>
      <c:valAx>
        <c:axId val="56745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9320"/>
        <c:crosses val="autoZero"/>
        <c:crossBetween val="midCat"/>
      </c:valAx>
      <c:valAx>
        <c:axId val="5674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2_7</a:t>
            </a:r>
          </a:p>
        </c:rich>
      </c:tx>
      <c:layout>
        <c:manualLayout>
          <c:xMode val="edge"/>
          <c:yMode val="edge"/>
          <c:x val="0.307595447168687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Fault_S2!$U$2:$U$10</c:f>
              <c:numCache>
                <c:formatCode>General</c:formatCode>
                <c:ptCount val="9"/>
                <c:pt idx="0">
                  <c:v>0</c:v>
                </c:pt>
                <c:pt idx="1">
                  <c:v>49.1</c:v>
                </c:pt>
                <c:pt idx="2">
                  <c:v>175.8</c:v>
                </c:pt>
                <c:pt idx="3">
                  <c:v>284.7</c:v>
                </c:pt>
                <c:pt idx="4">
                  <c:v>613.1</c:v>
                </c:pt>
                <c:pt idx="5">
                  <c:v>778.6</c:v>
                </c:pt>
                <c:pt idx="6">
                  <c:v>863.2</c:v>
                </c:pt>
                <c:pt idx="7">
                  <c:v>1205.3</c:v>
                </c:pt>
                <c:pt idx="8">
                  <c:v>1239.9000000000001</c:v>
                </c:pt>
              </c:numCache>
            </c:numRef>
          </c:xVal>
          <c:yVal>
            <c:numRef>
              <c:f>Fault_S2!$V$2:$V$10</c:f>
              <c:numCache>
                <c:formatCode>General</c:formatCode>
                <c:ptCount val="9"/>
                <c:pt idx="0">
                  <c:v>0</c:v>
                </c:pt>
                <c:pt idx="1">
                  <c:v>52.1</c:v>
                </c:pt>
                <c:pt idx="2">
                  <c:v>50</c:v>
                </c:pt>
                <c:pt idx="3">
                  <c:v>92.9</c:v>
                </c:pt>
                <c:pt idx="4">
                  <c:v>58.3</c:v>
                </c:pt>
                <c:pt idx="5">
                  <c:v>23.5</c:v>
                </c:pt>
                <c:pt idx="6">
                  <c:v>21.6</c:v>
                </c:pt>
                <c:pt idx="7">
                  <c:v>13.4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0-4286-A0B2-F538D5093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71704"/>
        <c:axId val="271474000"/>
      </c:scatterChart>
      <c:valAx>
        <c:axId val="27147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4000"/>
        <c:crosses val="autoZero"/>
        <c:crossBetween val="midCat"/>
      </c:valAx>
      <c:valAx>
        <c:axId val="2714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1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Fault_S2!$Y$2:$Y$15</c:f>
              <c:numCache>
                <c:formatCode>General</c:formatCode>
                <c:ptCount val="14"/>
                <c:pt idx="0">
                  <c:v>0</c:v>
                </c:pt>
                <c:pt idx="1">
                  <c:v>49.1</c:v>
                </c:pt>
                <c:pt idx="2">
                  <c:v>175.8</c:v>
                </c:pt>
                <c:pt idx="3">
                  <c:v>284.7</c:v>
                </c:pt>
                <c:pt idx="4">
                  <c:v>613.1</c:v>
                </c:pt>
                <c:pt idx="5">
                  <c:v>778.6</c:v>
                </c:pt>
                <c:pt idx="6">
                  <c:v>863.2</c:v>
                </c:pt>
                <c:pt idx="7">
                  <c:v>1205.3</c:v>
                </c:pt>
                <c:pt idx="8">
                  <c:v>2356.5</c:v>
                </c:pt>
                <c:pt idx="9">
                  <c:v>2884.7</c:v>
                </c:pt>
                <c:pt idx="10">
                  <c:v>3300.4</c:v>
                </c:pt>
                <c:pt idx="11">
                  <c:v>3677.7</c:v>
                </c:pt>
                <c:pt idx="12">
                  <c:v>3909.9</c:v>
                </c:pt>
                <c:pt idx="13">
                  <c:v>4821.2</c:v>
                </c:pt>
              </c:numCache>
            </c:numRef>
          </c:xVal>
          <c:yVal>
            <c:numRef>
              <c:f>Fault_S2!$Z$2:$Z$15</c:f>
              <c:numCache>
                <c:formatCode>General</c:formatCode>
                <c:ptCount val="14"/>
                <c:pt idx="0">
                  <c:v>0</c:v>
                </c:pt>
                <c:pt idx="1">
                  <c:v>52.1</c:v>
                </c:pt>
                <c:pt idx="2">
                  <c:v>50</c:v>
                </c:pt>
                <c:pt idx="3">
                  <c:v>92.9</c:v>
                </c:pt>
                <c:pt idx="4">
                  <c:v>58.3</c:v>
                </c:pt>
                <c:pt idx="5">
                  <c:v>23.5</c:v>
                </c:pt>
                <c:pt idx="6">
                  <c:v>21.6</c:v>
                </c:pt>
                <c:pt idx="7">
                  <c:v>13.4</c:v>
                </c:pt>
                <c:pt idx="8">
                  <c:v>610.1</c:v>
                </c:pt>
                <c:pt idx="9">
                  <c:v>483.3</c:v>
                </c:pt>
                <c:pt idx="10">
                  <c:v>573.5</c:v>
                </c:pt>
                <c:pt idx="11">
                  <c:v>648.20000000000005</c:v>
                </c:pt>
                <c:pt idx="12">
                  <c:v>678.6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A-4E2C-AE7B-27797BC37A88}"/>
            </c:ext>
          </c:extLst>
        </c:ser>
        <c:ser>
          <c:idx val="1"/>
          <c:order val="1"/>
          <c:tx>
            <c:v>Fault_2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Fault_S2!$AB$2:$AB$17</c:f>
              <c:numCache>
                <c:formatCode>General</c:formatCode>
                <c:ptCount val="16"/>
                <c:pt idx="0">
                  <c:v>0</c:v>
                </c:pt>
                <c:pt idx="1">
                  <c:v>56</c:v>
                </c:pt>
                <c:pt idx="2">
                  <c:v>241.4</c:v>
                </c:pt>
                <c:pt idx="3">
                  <c:v>348.7</c:v>
                </c:pt>
                <c:pt idx="4">
                  <c:v>458.7</c:v>
                </c:pt>
                <c:pt idx="5">
                  <c:v>668.7</c:v>
                </c:pt>
                <c:pt idx="6">
                  <c:v>881.1</c:v>
                </c:pt>
                <c:pt idx="7">
                  <c:v>952</c:v>
                </c:pt>
                <c:pt idx="8">
                  <c:v>1324.9</c:v>
                </c:pt>
                <c:pt idx="9">
                  <c:v>1949.4</c:v>
                </c:pt>
                <c:pt idx="10">
                  <c:v>2356.5</c:v>
                </c:pt>
                <c:pt idx="11">
                  <c:v>2884.7</c:v>
                </c:pt>
                <c:pt idx="12">
                  <c:v>3300.4</c:v>
                </c:pt>
                <c:pt idx="13">
                  <c:v>3677.7</c:v>
                </c:pt>
                <c:pt idx="14">
                  <c:v>3909.9</c:v>
                </c:pt>
                <c:pt idx="15">
                  <c:v>4821.2</c:v>
                </c:pt>
              </c:numCache>
            </c:numRef>
          </c:xVal>
          <c:yVal>
            <c:numRef>
              <c:f>Fault_S2!$AC$2:$AC$17</c:f>
              <c:numCache>
                <c:formatCode>General</c:formatCode>
                <c:ptCount val="16"/>
                <c:pt idx="0">
                  <c:v>0</c:v>
                </c:pt>
                <c:pt idx="1">
                  <c:v>12.6</c:v>
                </c:pt>
                <c:pt idx="2">
                  <c:v>29.8</c:v>
                </c:pt>
                <c:pt idx="3">
                  <c:v>35.9</c:v>
                </c:pt>
                <c:pt idx="4">
                  <c:v>393.8</c:v>
                </c:pt>
                <c:pt idx="5">
                  <c:v>385.5</c:v>
                </c:pt>
                <c:pt idx="6">
                  <c:v>728.3</c:v>
                </c:pt>
                <c:pt idx="7">
                  <c:v>754.8</c:v>
                </c:pt>
                <c:pt idx="8">
                  <c:v>512.29999999999995</c:v>
                </c:pt>
                <c:pt idx="9">
                  <c:v>517.1</c:v>
                </c:pt>
                <c:pt idx="10">
                  <c:v>610.1</c:v>
                </c:pt>
                <c:pt idx="11">
                  <c:v>483.3</c:v>
                </c:pt>
                <c:pt idx="12">
                  <c:v>573.5</c:v>
                </c:pt>
                <c:pt idx="13">
                  <c:v>648.20000000000005</c:v>
                </c:pt>
                <c:pt idx="14">
                  <c:v>678.6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A-4E2C-AE7B-27797BC37A88}"/>
            </c:ext>
          </c:extLst>
        </c:ser>
        <c:ser>
          <c:idx val="2"/>
          <c:order val="2"/>
          <c:tx>
            <c:v>Fault_55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Fault_S2!$AJ$2:$AJ$5</c:f>
              <c:numCache>
                <c:formatCode>General</c:formatCode>
                <c:ptCount val="4"/>
                <c:pt idx="0">
                  <c:v>0</c:v>
                </c:pt>
                <c:pt idx="1">
                  <c:v>82.1</c:v>
                </c:pt>
                <c:pt idx="2">
                  <c:v>177.8</c:v>
                </c:pt>
                <c:pt idx="3">
                  <c:v>376.2</c:v>
                </c:pt>
              </c:numCache>
            </c:numRef>
          </c:xVal>
          <c:yVal>
            <c:numRef>
              <c:f>Fault_S2!$AK$2:$AK$5</c:f>
              <c:numCache>
                <c:formatCode>General</c:formatCode>
                <c:ptCount val="4"/>
                <c:pt idx="0">
                  <c:v>0</c:v>
                </c:pt>
                <c:pt idx="1">
                  <c:v>19</c:v>
                </c:pt>
                <c:pt idx="2">
                  <c:v>78.5</c:v>
                </c:pt>
                <c:pt idx="3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CA-4E2C-AE7B-27797BC37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96928"/>
        <c:axId val="578299224"/>
      </c:scatterChart>
      <c:valAx>
        <c:axId val="5782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99224"/>
        <c:crosses val="autoZero"/>
        <c:crossBetween val="midCat"/>
      </c:valAx>
      <c:valAx>
        <c:axId val="57829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55_7 </a:t>
            </a:r>
          </a:p>
        </c:rich>
      </c:tx>
      <c:layout>
        <c:manualLayout>
          <c:xMode val="edge"/>
          <c:yMode val="edge"/>
          <c:x val="0.227698909477635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72A-45C6-90D1-4F6310FE0BD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72A-45C6-90D1-4F6310FE0BD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72A-45C6-90D1-4F6310FE0BD0}"/>
              </c:ext>
            </c:extLst>
          </c:dPt>
          <c:xVal>
            <c:numRef>
              <c:f>Fault_S2!$AF$2:$AF$6</c:f>
              <c:numCache>
                <c:formatCode>General</c:formatCode>
                <c:ptCount val="5"/>
                <c:pt idx="0">
                  <c:v>0</c:v>
                </c:pt>
                <c:pt idx="1">
                  <c:v>82.1</c:v>
                </c:pt>
                <c:pt idx="2">
                  <c:v>177.8</c:v>
                </c:pt>
                <c:pt idx="3">
                  <c:v>376.2</c:v>
                </c:pt>
                <c:pt idx="4">
                  <c:v>699.6</c:v>
                </c:pt>
              </c:numCache>
            </c:numRef>
          </c:xVal>
          <c:yVal>
            <c:numRef>
              <c:f>Fault_S2!$AG$2:$AG$6</c:f>
              <c:numCache>
                <c:formatCode>General</c:formatCode>
                <c:ptCount val="5"/>
                <c:pt idx="0">
                  <c:v>0</c:v>
                </c:pt>
                <c:pt idx="1">
                  <c:v>19</c:v>
                </c:pt>
                <c:pt idx="2">
                  <c:v>78.5</c:v>
                </c:pt>
                <c:pt idx="3">
                  <c:v>22.1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2A-45C6-90D1-4F6310FE0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72032"/>
        <c:axId val="271472360"/>
      </c:scatterChart>
      <c:valAx>
        <c:axId val="2714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2360"/>
        <c:crosses val="autoZero"/>
        <c:crossBetween val="midCat"/>
      </c:valAx>
      <c:valAx>
        <c:axId val="2714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Fault_s8!$AD$3:$AD$7</c:f>
              <c:numCache>
                <c:formatCode>General</c:formatCode>
                <c:ptCount val="5"/>
                <c:pt idx="0">
                  <c:v>114</c:v>
                </c:pt>
                <c:pt idx="1">
                  <c:v>259.10000000000002</c:v>
                </c:pt>
                <c:pt idx="2">
                  <c:v>925.4</c:v>
                </c:pt>
                <c:pt idx="3">
                  <c:v>1048.8</c:v>
                </c:pt>
                <c:pt idx="4">
                  <c:v>1207.5</c:v>
                </c:pt>
              </c:numCache>
            </c:numRef>
          </c:xVal>
          <c:yVal>
            <c:numRef>
              <c:f>Fault_s8!$AE$3:$AE$7</c:f>
              <c:numCache>
                <c:formatCode>General</c:formatCode>
                <c:ptCount val="5"/>
                <c:pt idx="0">
                  <c:v>332.1</c:v>
                </c:pt>
                <c:pt idx="1">
                  <c:v>450</c:v>
                </c:pt>
                <c:pt idx="2">
                  <c:v>123.5</c:v>
                </c:pt>
                <c:pt idx="3">
                  <c:v>125.4</c:v>
                </c:pt>
                <c:pt idx="4">
                  <c:v>28.4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A-4487-9B6E-48B7FA2DD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76232"/>
        <c:axId val="585871640"/>
      </c:scatterChart>
      <c:valAx>
        <c:axId val="58587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71640"/>
        <c:crosses val="autoZero"/>
        <c:crossBetween val="midCat"/>
      </c:valAx>
      <c:valAx>
        <c:axId val="5858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7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2_8 </a:t>
            </a:r>
          </a:p>
        </c:rich>
      </c:tx>
      <c:layout>
        <c:manualLayout>
          <c:xMode val="edge"/>
          <c:yMode val="edge"/>
          <c:x val="0.2058541119860017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Fault_S2!$AN$2:$AN$9</c:f>
              <c:numCache>
                <c:formatCode>General</c:formatCode>
                <c:ptCount val="8"/>
                <c:pt idx="0">
                  <c:v>0</c:v>
                </c:pt>
                <c:pt idx="1">
                  <c:v>7.5</c:v>
                </c:pt>
                <c:pt idx="2">
                  <c:v>157.80000000000001</c:v>
                </c:pt>
                <c:pt idx="3">
                  <c:v>409.5</c:v>
                </c:pt>
                <c:pt idx="4">
                  <c:v>617.70000000000005</c:v>
                </c:pt>
                <c:pt idx="5">
                  <c:v>692.3</c:v>
                </c:pt>
                <c:pt idx="6">
                  <c:v>791.9</c:v>
                </c:pt>
                <c:pt idx="7">
                  <c:v>1224</c:v>
                </c:pt>
              </c:numCache>
            </c:numRef>
          </c:xVal>
          <c:yVal>
            <c:numRef>
              <c:f>Fault_S2!$AO$2:$AO$9</c:f>
              <c:numCache>
                <c:formatCode>General</c:formatCode>
                <c:ptCount val="8"/>
                <c:pt idx="0">
                  <c:v>0</c:v>
                </c:pt>
                <c:pt idx="1">
                  <c:v>0.4</c:v>
                </c:pt>
                <c:pt idx="2">
                  <c:v>70.8</c:v>
                </c:pt>
                <c:pt idx="3">
                  <c:v>6.6</c:v>
                </c:pt>
                <c:pt idx="4">
                  <c:v>8.1999999999999993</c:v>
                </c:pt>
                <c:pt idx="5">
                  <c:v>39.9</c:v>
                </c:pt>
                <c:pt idx="6">
                  <c:v>49.8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B-4307-A1B1-AA4D0C6B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68696"/>
        <c:axId val="570469352"/>
      </c:scatterChart>
      <c:valAx>
        <c:axId val="57046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9352"/>
        <c:crosses val="autoZero"/>
        <c:crossBetween val="midCat"/>
      </c:valAx>
      <c:valAx>
        <c:axId val="5704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869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2_9 </a:t>
            </a:r>
          </a:p>
        </c:rich>
      </c:tx>
      <c:layout>
        <c:manualLayout>
          <c:xMode val="edge"/>
          <c:yMode val="edge"/>
          <c:x val="0.3037667241600065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Fault_S2!$AQ$2:$AQ$8</c:f>
              <c:numCache>
                <c:formatCode>General</c:formatCode>
                <c:ptCount val="7"/>
                <c:pt idx="0">
                  <c:v>0</c:v>
                </c:pt>
                <c:pt idx="1">
                  <c:v>47.9</c:v>
                </c:pt>
                <c:pt idx="2">
                  <c:v>147.6</c:v>
                </c:pt>
                <c:pt idx="3">
                  <c:v>359.8</c:v>
                </c:pt>
                <c:pt idx="4">
                  <c:v>415.7</c:v>
                </c:pt>
                <c:pt idx="5">
                  <c:v>510.6</c:v>
                </c:pt>
                <c:pt idx="6">
                  <c:v>958.7</c:v>
                </c:pt>
              </c:numCache>
            </c:numRef>
          </c:xVal>
          <c:yVal>
            <c:numRef>
              <c:f>Fault_S2!$AR$2:$AR$8</c:f>
              <c:numCache>
                <c:formatCode>General</c:formatCode>
                <c:ptCount val="7"/>
                <c:pt idx="0">
                  <c:v>0</c:v>
                </c:pt>
                <c:pt idx="1">
                  <c:v>68.8</c:v>
                </c:pt>
                <c:pt idx="2">
                  <c:v>124.2</c:v>
                </c:pt>
                <c:pt idx="3">
                  <c:v>78.400000000000006</c:v>
                </c:pt>
                <c:pt idx="4">
                  <c:v>95.3</c:v>
                </c:pt>
                <c:pt idx="5">
                  <c:v>74.400000000000006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1-4DA9-B2E9-3FD893B0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31072"/>
        <c:axId val="599925496"/>
      </c:scatterChart>
      <c:valAx>
        <c:axId val="59993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25496"/>
        <c:crosses val="autoZero"/>
        <c:crossBetween val="midCat"/>
      </c:valAx>
      <c:valAx>
        <c:axId val="5999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3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Fault_S2!$AT$9:$AT$22</c:f>
              <c:numCache>
                <c:formatCode>General</c:formatCode>
                <c:ptCount val="14"/>
                <c:pt idx="0">
                  <c:v>0</c:v>
                </c:pt>
                <c:pt idx="1">
                  <c:v>53.4</c:v>
                </c:pt>
                <c:pt idx="2">
                  <c:v>199</c:v>
                </c:pt>
                <c:pt idx="3">
                  <c:v>297.39999999999998</c:v>
                </c:pt>
                <c:pt idx="4">
                  <c:v>491.1</c:v>
                </c:pt>
                <c:pt idx="5">
                  <c:v>690.2</c:v>
                </c:pt>
                <c:pt idx="6">
                  <c:v>1013.5</c:v>
                </c:pt>
                <c:pt idx="7">
                  <c:v>1614.7</c:v>
                </c:pt>
                <c:pt idx="8">
                  <c:v>2046.9</c:v>
                </c:pt>
                <c:pt idx="9">
                  <c:v>2455.1999999999998</c:v>
                </c:pt>
                <c:pt idx="10">
                  <c:v>2789.6</c:v>
                </c:pt>
                <c:pt idx="11">
                  <c:v>3181.3</c:v>
                </c:pt>
                <c:pt idx="12">
                  <c:v>3469</c:v>
                </c:pt>
                <c:pt idx="13">
                  <c:v>4404.8</c:v>
                </c:pt>
              </c:numCache>
            </c:numRef>
          </c:xVal>
          <c:yVal>
            <c:numRef>
              <c:f>Fault_S2!$AU$9:$AU$22</c:f>
              <c:numCache>
                <c:formatCode>General</c:formatCode>
                <c:ptCount val="14"/>
                <c:pt idx="0">
                  <c:v>0</c:v>
                </c:pt>
                <c:pt idx="1">
                  <c:v>15.1</c:v>
                </c:pt>
                <c:pt idx="2">
                  <c:v>28.8</c:v>
                </c:pt>
                <c:pt idx="3">
                  <c:v>76.400000000000006</c:v>
                </c:pt>
                <c:pt idx="4">
                  <c:v>304.5</c:v>
                </c:pt>
                <c:pt idx="5">
                  <c:v>399.7</c:v>
                </c:pt>
                <c:pt idx="6">
                  <c:v>455</c:v>
                </c:pt>
                <c:pt idx="7">
                  <c:v>449</c:v>
                </c:pt>
                <c:pt idx="8">
                  <c:v>437.9</c:v>
                </c:pt>
                <c:pt idx="9">
                  <c:v>306.10000000000002</c:v>
                </c:pt>
                <c:pt idx="10">
                  <c:v>370.5</c:v>
                </c:pt>
                <c:pt idx="11">
                  <c:v>383.3</c:v>
                </c:pt>
                <c:pt idx="12">
                  <c:v>294.60000000000002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6-40A3-BD81-A91B3D2FB43C}"/>
            </c:ext>
          </c:extLst>
        </c:ser>
        <c:ser>
          <c:idx val="1"/>
          <c:order val="1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Fault_S2!$AW$8:$AW$14</c:f>
              <c:numCache>
                <c:formatCode>General</c:formatCode>
                <c:ptCount val="7"/>
                <c:pt idx="0">
                  <c:v>0</c:v>
                </c:pt>
                <c:pt idx="1">
                  <c:v>47.9</c:v>
                </c:pt>
                <c:pt idx="2">
                  <c:v>147.6</c:v>
                </c:pt>
                <c:pt idx="3">
                  <c:v>359.8</c:v>
                </c:pt>
                <c:pt idx="4">
                  <c:v>415.7</c:v>
                </c:pt>
                <c:pt idx="5">
                  <c:v>510.6</c:v>
                </c:pt>
                <c:pt idx="6">
                  <c:v>1614.7</c:v>
                </c:pt>
              </c:numCache>
            </c:numRef>
          </c:xVal>
          <c:yVal>
            <c:numRef>
              <c:f>Fault_S2!$AX$8:$AX$14</c:f>
              <c:numCache>
                <c:formatCode>General</c:formatCode>
                <c:ptCount val="7"/>
                <c:pt idx="0">
                  <c:v>0</c:v>
                </c:pt>
                <c:pt idx="1">
                  <c:v>68.8</c:v>
                </c:pt>
                <c:pt idx="2">
                  <c:v>124.2</c:v>
                </c:pt>
                <c:pt idx="3">
                  <c:v>78.400000000000006</c:v>
                </c:pt>
                <c:pt idx="4">
                  <c:v>95.3</c:v>
                </c:pt>
                <c:pt idx="5">
                  <c:v>74.400000000000006</c:v>
                </c:pt>
                <c:pt idx="6">
                  <c:v>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56-40A3-BD81-A91B3D2FB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24560"/>
        <c:axId val="596426856"/>
      </c:scatterChart>
      <c:valAx>
        <c:axId val="59642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6856"/>
        <c:crosses val="autoZero"/>
        <c:crossBetween val="midCat"/>
      </c:valAx>
      <c:valAx>
        <c:axId val="5964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0DA-46F4-B700-0E19E5FC7B6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0DA-46F4-B700-0E19E5FC7B6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0DA-46F4-B700-0E19E5FC7B6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0DA-46F4-B700-0E19E5FC7B6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0DA-46F4-B700-0E19E5FC7B6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0DA-46F4-B700-0E19E5FC7B61}"/>
              </c:ext>
            </c:extLst>
          </c:dPt>
          <c:xVal>
            <c:numRef>
              <c:f>Fault_S2!$AZ$2:$AZ$9</c:f>
              <c:numCache>
                <c:formatCode>General</c:formatCode>
                <c:ptCount val="8"/>
                <c:pt idx="0">
                  <c:v>0</c:v>
                </c:pt>
                <c:pt idx="1">
                  <c:v>118.6</c:v>
                </c:pt>
                <c:pt idx="2">
                  <c:v>277.7</c:v>
                </c:pt>
                <c:pt idx="3">
                  <c:v>363.8</c:v>
                </c:pt>
                <c:pt idx="4">
                  <c:v>576.79999999999995</c:v>
                </c:pt>
                <c:pt idx="5">
                  <c:v>699.5</c:v>
                </c:pt>
                <c:pt idx="6">
                  <c:v>1204.9000000000001</c:v>
                </c:pt>
                <c:pt idx="7">
                  <c:v>1503</c:v>
                </c:pt>
              </c:numCache>
            </c:numRef>
          </c:xVal>
          <c:yVal>
            <c:numRef>
              <c:f>Fault_S2!$BA$2:$BA$9</c:f>
              <c:numCache>
                <c:formatCode>General</c:formatCode>
                <c:ptCount val="8"/>
                <c:pt idx="0">
                  <c:v>0</c:v>
                </c:pt>
                <c:pt idx="1">
                  <c:v>20.5</c:v>
                </c:pt>
                <c:pt idx="2">
                  <c:v>266.8</c:v>
                </c:pt>
                <c:pt idx="3">
                  <c:v>335.5</c:v>
                </c:pt>
                <c:pt idx="4">
                  <c:v>196.8</c:v>
                </c:pt>
                <c:pt idx="5">
                  <c:v>237.6</c:v>
                </c:pt>
                <c:pt idx="6">
                  <c:v>307.60000000000002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DA-46F4-B700-0E19E5FC7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51280"/>
        <c:axId val="564449312"/>
      </c:scatterChart>
      <c:valAx>
        <c:axId val="56445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49312"/>
        <c:crosses val="autoZero"/>
        <c:crossBetween val="midCat"/>
      </c:valAx>
      <c:valAx>
        <c:axId val="5644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5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Fault_S2!$BD$2:$BD$14</c:f>
              <c:numCache>
                <c:formatCode>General</c:formatCode>
                <c:ptCount val="13"/>
                <c:pt idx="0">
                  <c:v>0</c:v>
                </c:pt>
                <c:pt idx="1">
                  <c:v>183</c:v>
                </c:pt>
                <c:pt idx="2">
                  <c:v>393.3</c:v>
                </c:pt>
                <c:pt idx="3">
                  <c:v>637.70000000000005</c:v>
                </c:pt>
                <c:pt idx="4">
                  <c:v>793</c:v>
                </c:pt>
                <c:pt idx="5">
                  <c:v>1032.7</c:v>
                </c:pt>
                <c:pt idx="6">
                  <c:v>1759</c:v>
                </c:pt>
                <c:pt idx="7">
                  <c:v>2043.8</c:v>
                </c:pt>
                <c:pt idx="8">
                  <c:v>2474.1999999999998</c:v>
                </c:pt>
                <c:pt idx="9">
                  <c:v>2959.2</c:v>
                </c:pt>
                <c:pt idx="10">
                  <c:v>3428.4</c:v>
                </c:pt>
                <c:pt idx="11">
                  <c:v>3659</c:v>
                </c:pt>
                <c:pt idx="12">
                  <c:v>4478</c:v>
                </c:pt>
              </c:numCache>
            </c:numRef>
          </c:xVal>
          <c:yVal>
            <c:numRef>
              <c:f>Fault_S2!$BE$2:$BE$14</c:f>
              <c:numCache>
                <c:formatCode>General</c:formatCode>
                <c:ptCount val="13"/>
                <c:pt idx="0">
                  <c:v>0</c:v>
                </c:pt>
                <c:pt idx="1">
                  <c:v>41.1</c:v>
                </c:pt>
                <c:pt idx="2">
                  <c:v>60.1</c:v>
                </c:pt>
                <c:pt idx="3">
                  <c:v>83.9</c:v>
                </c:pt>
                <c:pt idx="4">
                  <c:v>153.19999999999999</c:v>
                </c:pt>
                <c:pt idx="5">
                  <c:v>240.8</c:v>
                </c:pt>
                <c:pt idx="6">
                  <c:v>266.5</c:v>
                </c:pt>
                <c:pt idx="7">
                  <c:v>418.5</c:v>
                </c:pt>
                <c:pt idx="8">
                  <c:v>412</c:v>
                </c:pt>
                <c:pt idx="9">
                  <c:v>346.9</c:v>
                </c:pt>
                <c:pt idx="10">
                  <c:v>300.7</c:v>
                </c:pt>
                <c:pt idx="11">
                  <c:v>239.7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8-4C23-924C-E8C870B9D50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Fault_S2!$BG$2:$BG$9</c:f>
              <c:numCache>
                <c:formatCode>General</c:formatCode>
                <c:ptCount val="8"/>
                <c:pt idx="0">
                  <c:v>0</c:v>
                </c:pt>
                <c:pt idx="1">
                  <c:v>118.6</c:v>
                </c:pt>
                <c:pt idx="2">
                  <c:v>277.7</c:v>
                </c:pt>
                <c:pt idx="3">
                  <c:v>363.8</c:v>
                </c:pt>
                <c:pt idx="4">
                  <c:v>576.79999999999995</c:v>
                </c:pt>
                <c:pt idx="5">
                  <c:v>699.5</c:v>
                </c:pt>
                <c:pt idx="6">
                  <c:v>1204.9000000000001</c:v>
                </c:pt>
                <c:pt idx="7">
                  <c:v>2043.8</c:v>
                </c:pt>
              </c:numCache>
            </c:numRef>
          </c:xVal>
          <c:yVal>
            <c:numRef>
              <c:f>Fault_S2!$BH$2:$BH$9</c:f>
              <c:numCache>
                <c:formatCode>General</c:formatCode>
                <c:ptCount val="8"/>
                <c:pt idx="0">
                  <c:v>0</c:v>
                </c:pt>
                <c:pt idx="1">
                  <c:v>20.5</c:v>
                </c:pt>
                <c:pt idx="2">
                  <c:v>266.8</c:v>
                </c:pt>
                <c:pt idx="3">
                  <c:v>335.5</c:v>
                </c:pt>
                <c:pt idx="4">
                  <c:v>196.8</c:v>
                </c:pt>
                <c:pt idx="5">
                  <c:v>237.6</c:v>
                </c:pt>
                <c:pt idx="6">
                  <c:v>307.60000000000002</c:v>
                </c:pt>
                <c:pt idx="7">
                  <c:v>418.5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8-4C23-924C-E8C870B9D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24232"/>
        <c:axId val="596425872"/>
      </c:scatterChart>
      <c:valAx>
        <c:axId val="59642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5872"/>
        <c:crosses val="autoZero"/>
        <c:crossBetween val="midCat"/>
      </c:valAx>
      <c:valAx>
        <c:axId val="5964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2_11 </a:t>
            </a:r>
          </a:p>
        </c:rich>
      </c:tx>
      <c:layout>
        <c:manualLayout>
          <c:xMode val="edge"/>
          <c:yMode val="edge"/>
          <c:x val="0.322172157349172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Fault_S2!$BK$2:$BK$6</c:f>
              <c:numCache>
                <c:formatCode>General</c:formatCode>
                <c:ptCount val="5"/>
                <c:pt idx="0">
                  <c:v>0</c:v>
                </c:pt>
                <c:pt idx="1">
                  <c:v>144.4</c:v>
                </c:pt>
                <c:pt idx="2">
                  <c:v>213.7</c:v>
                </c:pt>
                <c:pt idx="3">
                  <c:v>309</c:v>
                </c:pt>
                <c:pt idx="4">
                  <c:v>629.9</c:v>
                </c:pt>
              </c:numCache>
            </c:numRef>
          </c:xVal>
          <c:yVal>
            <c:numRef>
              <c:f>Fault_S2!$BL$2:$BL$6</c:f>
              <c:numCache>
                <c:formatCode>General</c:formatCode>
                <c:ptCount val="5"/>
                <c:pt idx="0">
                  <c:v>0</c:v>
                </c:pt>
                <c:pt idx="1">
                  <c:v>58.9</c:v>
                </c:pt>
                <c:pt idx="2">
                  <c:v>41.7</c:v>
                </c:pt>
                <c:pt idx="3">
                  <c:v>52.7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7-4330-9D3B-9CB119159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68416"/>
        <c:axId val="578268744"/>
      </c:scatterChart>
      <c:valAx>
        <c:axId val="5782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68744"/>
        <c:crosses val="autoZero"/>
        <c:crossBetween val="midCat"/>
      </c:valAx>
      <c:valAx>
        <c:axId val="5782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6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Fault_S2!$BN$2:$BN$15</c:f>
              <c:numCache>
                <c:formatCode>General</c:formatCode>
                <c:ptCount val="14"/>
                <c:pt idx="0">
                  <c:v>0</c:v>
                </c:pt>
                <c:pt idx="1">
                  <c:v>60.1</c:v>
                </c:pt>
                <c:pt idx="2">
                  <c:v>294.89999999999998</c:v>
                </c:pt>
                <c:pt idx="3">
                  <c:v>498</c:v>
                </c:pt>
                <c:pt idx="4">
                  <c:v>744.2</c:v>
                </c:pt>
                <c:pt idx="5">
                  <c:v>925.2</c:v>
                </c:pt>
                <c:pt idx="6">
                  <c:v>1295.2</c:v>
                </c:pt>
                <c:pt idx="7">
                  <c:v>1936</c:v>
                </c:pt>
                <c:pt idx="8">
                  <c:v>2319.6</c:v>
                </c:pt>
                <c:pt idx="9">
                  <c:v>2572.9</c:v>
                </c:pt>
                <c:pt idx="10">
                  <c:v>3027.6</c:v>
                </c:pt>
                <c:pt idx="11">
                  <c:v>3551.6</c:v>
                </c:pt>
                <c:pt idx="12">
                  <c:v>3869.7</c:v>
                </c:pt>
                <c:pt idx="13">
                  <c:v>4411.7</c:v>
                </c:pt>
              </c:numCache>
            </c:numRef>
          </c:xVal>
          <c:yVal>
            <c:numRef>
              <c:f>Fault_S2!$BO$2:$BO$15</c:f>
              <c:numCache>
                <c:formatCode>General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70.400000000000006</c:v>
                </c:pt>
                <c:pt idx="3">
                  <c:v>49.7</c:v>
                </c:pt>
                <c:pt idx="4">
                  <c:v>105.6</c:v>
                </c:pt>
                <c:pt idx="5">
                  <c:v>190.8</c:v>
                </c:pt>
                <c:pt idx="6">
                  <c:v>204.9</c:v>
                </c:pt>
                <c:pt idx="7">
                  <c:v>235.8</c:v>
                </c:pt>
                <c:pt idx="8">
                  <c:v>151.6</c:v>
                </c:pt>
                <c:pt idx="9">
                  <c:v>231.4</c:v>
                </c:pt>
                <c:pt idx="10">
                  <c:v>248.1</c:v>
                </c:pt>
                <c:pt idx="11">
                  <c:v>179.2</c:v>
                </c:pt>
                <c:pt idx="12">
                  <c:v>126.7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5-4165-ABF8-B5802190B8F5}"/>
            </c:ext>
          </c:extLst>
        </c:ser>
        <c:ser>
          <c:idx val="1"/>
          <c:order val="1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Fault_S2!$BQ$2:$BQ$6</c:f>
              <c:numCache>
                <c:formatCode>General</c:formatCode>
                <c:ptCount val="5"/>
                <c:pt idx="0">
                  <c:v>0</c:v>
                </c:pt>
                <c:pt idx="1">
                  <c:v>144.4</c:v>
                </c:pt>
                <c:pt idx="2">
                  <c:v>213.7</c:v>
                </c:pt>
                <c:pt idx="3">
                  <c:v>309</c:v>
                </c:pt>
                <c:pt idx="4">
                  <c:v>1936</c:v>
                </c:pt>
              </c:numCache>
            </c:numRef>
          </c:xVal>
          <c:yVal>
            <c:numRef>
              <c:f>Fault_S2!$BR$2:$BR$6</c:f>
              <c:numCache>
                <c:formatCode>General</c:formatCode>
                <c:ptCount val="5"/>
                <c:pt idx="0">
                  <c:v>0</c:v>
                </c:pt>
                <c:pt idx="1">
                  <c:v>58.9</c:v>
                </c:pt>
                <c:pt idx="2">
                  <c:v>41.7</c:v>
                </c:pt>
                <c:pt idx="3">
                  <c:v>52.7</c:v>
                </c:pt>
                <c:pt idx="4">
                  <c:v>235.8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5-4165-ABF8-B5802190B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34728"/>
        <c:axId val="596436368"/>
      </c:scatterChart>
      <c:valAx>
        <c:axId val="59643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36368"/>
        <c:crosses val="autoZero"/>
        <c:crossBetween val="midCat"/>
      </c:valAx>
      <c:valAx>
        <c:axId val="5964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3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2_12 </a:t>
            </a:r>
          </a:p>
        </c:rich>
      </c:tx>
      <c:layout>
        <c:manualLayout>
          <c:xMode val="edge"/>
          <c:yMode val="edge"/>
          <c:x val="0.241851540402109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34A-499C-A21D-FE36ACC6FAD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34A-499C-A21D-FE36ACC6FAD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34A-499C-A21D-FE36ACC6FAD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34A-499C-A21D-FE36ACC6FADD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9.3446110498323631E-2"/>
                  <c:y val="-0.56487860892388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Fault_S2!$BU$2:$BU$5</c:f>
              <c:numCache>
                <c:formatCode>General</c:formatCode>
                <c:ptCount val="4"/>
                <c:pt idx="0">
                  <c:v>0</c:v>
                </c:pt>
                <c:pt idx="1">
                  <c:v>86.6</c:v>
                </c:pt>
                <c:pt idx="2">
                  <c:v>465</c:v>
                </c:pt>
                <c:pt idx="3">
                  <c:v>704.5</c:v>
                </c:pt>
              </c:numCache>
            </c:numRef>
          </c:xVal>
          <c:yVal>
            <c:numRef>
              <c:f>Fault_S2!$BV$2:$BV$5</c:f>
              <c:numCache>
                <c:formatCode>General</c:formatCode>
                <c:ptCount val="4"/>
                <c:pt idx="0">
                  <c:v>0</c:v>
                </c:pt>
                <c:pt idx="1">
                  <c:v>77.8</c:v>
                </c:pt>
                <c:pt idx="2">
                  <c:v>85.7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4A-499C-A21D-FE36ACC6F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15880"/>
        <c:axId val="515409320"/>
      </c:scatterChart>
      <c:valAx>
        <c:axId val="51541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09320"/>
        <c:crosses val="autoZero"/>
        <c:crossBetween val="midCat"/>
      </c:valAx>
      <c:valAx>
        <c:axId val="51540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1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Fault_S2!$BY$1:$BY$16</c:f>
              <c:numCache>
                <c:formatCode>General</c:formatCode>
                <c:ptCount val="16"/>
                <c:pt idx="0">
                  <c:v>0</c:v>
                </c:pt>
                <c:pt idx="1">
                  <c:v>33</c:v>
                </c:pt>
                <c:pt idx="2">
                  <c:v>155.69999999999999</c:v>
                </c:pt>
                <c:pt idx="3">
                  <c:v>271.60000000000002</c:v>
                </c:pt>
                <c:pt idx="4">
                  <c:v>456.8</c:v>
                </c:pt>
                <c:pt idx="5">
                  <c:v>598.4</c:v>
                </c:pt>
                <c:pt idx="6">
                  <c:v>816.8</c:v>
                </c:pt>
                <c:pt idx="7">
                  <c:v>971.4</c:v>
                </c:pt>
                <c:pt idx="8">
                  <c:v>1154.5</c:v>
                </c:pt>
                <c:pt idx="9">
                  <c:v>1745</c:v>
                </c:pt>
                <c:pt idx="10">
                  <c:v>2361</c:v>
                </c:pt>
                <c:pt idx="11">
                  <c:v>2512.9</c:v>
                </c:pt>
                <c:pt idx="12">
                  <c:v>2987.3</c:v>
                </c:pt>
                <c:pt idx="13">
                  <c:v>3498.7</c:v>
                </c:pt>
                <c:pt idx="14">
                  <c:v>3757.5</c:v>
                </c:pt>
                <c:pt idx="15">
                  <c:v>4085.1</c:v>
                </c:pt>
              </c:numCache>
            </c:numRef>
          </c:xVal>
          <c:yVal>
            <c:numRef>
              <c:f>Fault_S2!$BZ$1:$BZ$16</c:f>
              <c:numCache>
                <c:formatCode>General</c:formatCode>
                <c:ptCount val="16"/>
                <c:pt idx="0">
                  <c:v>0</c:v>
                </c:pt>
                <c:pt idx="1">
                  <c:v>10.5</c:v>
                </c:pt>
                <c:pt idx="2">
                  <c:v>16.399999999999999</c:v>
                </c:pt>
                <c:pt idx="3">
                  <c:v>25.3</c:v>
                </c:pt>
                <c:pt idx="4">
                  <c:v>27.2</c:v>
                </c:pt>
                <c:pt idx="5">
                  <c:v>48.5</c:v>
                </c:pt>
                <c:pt idx="6">
                  <c:v>52.1</c:v>
                </c:pt>
                <c:pt idx="7">
                  <c:v>102.5</c:v>
                </c:pt>
                <c:pt idx="8">
                  <c:v>62.6</c:v>
                </c:pt>
                <c:pt idx="9">
                  <c:v>179.4</c:v>
                </c:pt>
                <c:pt idx="10">
                  <c:v>305.60000000000002</c:v>
                </c:pt>
                <c:pt idx="11">
                  <c:v>230.9</c:v>
                </c:pt>
                <c:pt idx="12">
                  <c:v>295.60000000000002</c:v>
                </c:pt>
                <c:pt idx="13">
                  <c:v>279.3</c:v>
                </c:pt>
                <c:pt idx="14">
                  <c:v>242.1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B-4D0F-8F09-6A1EDE27BD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91B-4D0F-8F09-6A1EDE27BDDB}"/>
              </c:ext>
            </c:extLst>
          </c:dPt>
          <c:xVal>
            <c:numRef>
              <c:f>Fault_S2!$CB$1:$CB$4</c:f>
              <c:numCache>
                <c:formatCode>General</c:formatCode>
                <c:ptCount val="4"/>
                <c:pt idx="0">
                  <c:v>0</c:v>
                </c:pt>
                <c:pt idx="1">
                  <c:v>86.6</c:v>
                </c:pt>
                <c:pt idx="2">
                  <c:v>465</c:v>
                </c:pt>
                <c:pt idx="3">
                  <c:v>2361</c:v>
                </c:pt>
              </c:numCache>
            </c:numRef>
          </c:xVal>
          <c:yVal>
            <c:numRef>
              <c:f>Fault_S2!$CC$1:$CC$4</c:f>
              <c:numCache>
                <c:formatCode>General</c:formatCode>
                <c:ptCount val="4"/>
                <c:pt idx="0">
                  <c:v>0</c:v>
                </c:pt>
                <c:pt idx="1">
                  <c:v>77.8</c:v>
                </c:pt>
                <c:pt idx="2">
                  <c:v>85.7</c:v>
                </c:pt>
                <c:pt idx="3">
                  <c:v>305.60000000000002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B-4D0F-8F09-6A1EDE27BDD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Fault_S2!$CD$1:$CD$16</c:f>
              <c:numCache>
                <c:formatCode>General</c:formatCode>
                <c:ptCount val="16"/>
                <c:pt idx="0">
                  <c:v>0</c:v>
                </c:pt>
                <c:pt idx="1">
                  <c:v>33</c:v>
                </c:pt>
                <c:pt idx="2">
                  <c:v>155.69999999999999</c:v>
                </c:pt>
                <c:pt idx="3">
                  <c:v>271.60000000000002</c:v>
                </c:pt>
                <c:pt idx="4">
                  <c:v>456.8</c:v>
                </c:pt>
                <c:pt idx="5">
                  <c:v>598.4</c:v>
                </c:pt>
                <c:pt idx="6">
                  <c:v>816.8</c:v>
                </c:pt>
                <c:pt idx="7">
                  <c:v>971.4</c:v>
                </c:pt>
                <c:pt idx="8">
                  <c:v>1154.5</c:v>
                </c:pt>
                <c:pt idx="9">
                  <c:v>1745</c:v>
                </c:pt>
                <c:pt idx="10">
                  <c:v>2361</c:v>
                </c:pt>
                <c:pt idx="11">
                  <c:v>2512.9</c:v>
                </c:pt>
                <c:pt idx="12">
                  <c:v>2987.3</c:v>
                </c:pt>
                <c:pt idx="13">
                  <c:v>3498.7</c:v>
                </c:pt>
                <c:pt idx="14">
                  <c:v>3757.5</c:v>
                </c:pt>
                <c:pt idx="15">
                  <c:v>4085.1</c:v>
                </c:pt>
              </c:numCache>
            </c:numRef>
          </c:xVal>
          <c:yVal>
            <c:numRef>
              <c:f>Fault_S2!$CF$1:$CF$16</c:f>
              <c:numCache>
                <c:formatCode>General</c:formatCode>
                <c:ptCount val="16"/>
                <c:pt idx="0">
                  <c:v>0</c:v>
                </c:pt>
                <c:pt idx="1">
                  <c:v>5.1999999999998199</c:v>
                </c:pt>
                <c:pt idx="2">
                  <c:v>1.7999999999997272</c:v>
                </c:pt>
                <c:pt idx="3">
                  <c:v>2.6999999999998181</c:v>
                </c:pt>
                <c:pt idx="4">
                  <c:v>3</c:v>
                </c:pt>
                <c:pt idx="5">
                  <c:v>3.1999999999998181</c:v>
                </c:pt>
                <c:pt idx="6">
                  <c:v>1</c:v>
                </c:pt>
                <c:pt idx="7">
                  <c:v>0.6000000000003638</c:v>
                </c:pt>
                <c:pt idx="8">
                  <c:v>4.5</c:v>
                </c:pt>
                <c:pt idx="9">
                  <c:v>2.6000000000003638</c:v>
                </c:pt>
                <c:pt idx="10">
                  <c:v>3</c:v>
                </c:pt>
                <c:pt idx="11">
                  <c:v>2.6000000000003638</c:v>
                </c:pt>
                <c:pt idx="12">
                  <c:v>4.7000000000007276</c:v>
                </c:pt>
                <c:pt idx="13">
                  <c:v>2</c:v>
                </c:pt>
                <c:pt idx="14">
                  <c:v>1.8999999999996362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B-4D0F-8F09-6A1EDE27B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27816"/>
        <c:axId val="421026504"/>
      </c:scatterChart>
      <c:valAx>
        <c:axId val="42102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26504"/>
        <c:crosses val="autoZero"/>
        <c:crossBetween val="midCat"/>
      </c:valAx>
      <c:valAx>
        <c:axId val="42102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2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C0-4FDA-BA0E-BBA73F7611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C0-4FDA-BA0E-BBA73F7611E2}"/>
              </c:ext>
            </c:extLst>
          </c:dPt>
          <c:val>
            <c:numRef>
              <c:f>Fault_S2!$BK$42:$BK$43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0-4FDA-BA0E-BBA73F7611E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3C0-4FDA-BA0E-BBA73F7611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3C0-4FDA-BA0E-BBA73F7611E2}"/>
              </c:ext>
            </c:extLst>
          </c:dPt>
          <c:val>
            <c:numRef>
              <c:f>Fault_S2!$BL$42:$BL$43</c:f>
              <c:numCache>
                <c:formatCode>General</c:formatCode>
                <c:ptCount val="2"/>
                <c:pt idx="0">
                  <c:v>66.666666666666671</c:v>
                </c:pt>
                <c:pt idx="1">
                  <c:v>33.333333333333336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C0-4FDA-BA0E-BBA73F76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6.xml"/><Relationship Id="rId1" Type="http://schemas.openxmlformats.org/officeDocument/2006/relationships/chart" Target="../charts/chart125.xml"/></Relationships>
</file>

<file path=xl/drawings/_rels/drawing10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4.xml"/><Relationship Id="rId3" Type="http://schemas.openxmlformats.org/officeDocument/2006/relationships/chart" Target="../charts/chart129.xml"/><Relationship Id="rId7" Type="http://schemas.openxmlformats.org/officeDocument/2006/relationships/chart" Target="../charts/chart133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5" Type="http://schemas.openxmlformats.org/officeDocument/2006/relationships/chart" Target="../charts/chart131.xml"/><Relationship Id="rId10" Type="http://schemas.openxmlformats.org/officeDocument/2006/relationships/chart" Target="../charts/chart136.xml"/><Relationship Id="rId4" Type="http://schemas.openxmlformats.org/officeDocument/2006/relationships/chart" Target="../charts/chart130.xml"/><Relationship Id="rId9" Type="http://schemas.openxmlformats.org/officeDocument/2006/relationships/chart" Target="../charts/chart135.xml"/></Relationships>
</file>

<file path=xl/drawings/_rels/drawing10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4.xml"/><Relationship Id="rId13" Type="http://schemas.openxmlformats.org/officeDocument/2006/relationships/chart" Target="../charts/chart149.xml"/><Relationship Id="rId3" Type="http://schemas.openxmlformats.org/officeDocument/2006/relationships/chart" Target="../charts/chart139.xml"/><Relationship Id="rId7" Type="http://schemas.openxmlformats.org/officeDocument/2006/relationships/chart" Target="../charts/chart143.xml"/><Relationship Id="rId12" Type="http://schemas.openxmlformats.org/officeDocument/2006/relationships/chart" Target="../charts/chart148.xml"/><Relationship Id="rId2" Type="http://schemas.openxmlformats.org/officeDocument/2006/relationships/chart" Target="../charts/chart138.xml"/><Relationship Id="rId1" Type="http://schemas.openxmlformats.org/officeDocument/2006/relationships/chart" Target="../charts/chart137.xml"/><Relationship Id="rId6" Type="http://schemas.openxmlformats.org/officeDocument/2006/relationships/chart" Target="../charts/chart142.xml"/><Relationship Id="rId11" Type="http://schemas.openxmlformats.org/officeDocument/2006/relationships/chart" Target="../charts/chart147.xml"/><Relationship Id="rId5" Type="http://schemas.openxmlformats.org/officeDocument/2006/relationships/chart" Target="../charts/chart141.xml"/><Relationship Id="rId10" Type="http://schemas.openxmlformats.org/officeDocument/2006/relationships/chart" Target="../charts/chart146.xml"/><Relationship Id="rId4" Type="http://schemas.openxmlformats.org/officeDocument/2006/relationships/chart" Target="../charts/chart140.xml"/><Relationship Id="rId9" Type="http://schemas.openxmlformats.org/officeDocument/2006/relationships/chart" Target="../charts/chart145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3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6.xml"/><Relationship Id="rId18" Type="http://schemas.openxmlformats.org/officeDocument/2006/relationships/chart" Target="../charts/chart61.xml"/><Relationship Id="rId26" Type="http://schemas.openxmlformats.org/officeDocument/2006/relationships/chart" Target="../charts/chart69.xml"/><Relationship Id="rId39" Type="http://schemas.openxmlformats.org/officeDocument/2006/relationships/chart" Target="../charts/chart82.xml"/><Relationship Id="rId21" Type="http://schemas.openxmlformats.org/officeDocument/2006/relationships/chart" Target="../charts/chart64.xml"/><Relationship Id="rId34" Type="http://schemas.openxmlformats.org/officeDocument/2006/relationships/chart" Target="../charts/chart77.xml"/><Relationship Id="rId7" Type="http://schemas.openxmlformats.org/officeDocument/2006/relationships/chart" Target="../charts/chart50.xml"/><Relationship Id="rId12" Type="http://schemas.openxmlformats.org/officeDocument/2006/relationships/chart" Target="../charts/chart55.xml"/><Relationship Id="rId17" Type="http://schemas.openxmlformats.org/officeDocument/2006/relationships/chart" Target="../charts/chart60.xml"/><Relationship Id="rId25" Type="http://schemas.openxmlformats.org/officeDocument/2006/relationships/chart" Target="../charts/chart68.xml"/><Relationship Id="rId33" Type="http://schemas.openxmlformats.org/officeDocument/2006/relationships/chart" Target="../charts/chart76.xml"/><Relationship Id="rId38" Type="http://schemas.openxmlformats.org/officeDocument/2006/relationships/chart" Target="../charts/chart81.xml"/><Relationship Id="rId2" Type="http://schemas.openxmlformats.org/officeDocument/2006/relationships/chart" Target="../charts/chart45.xml"/><Relationship Id="rId16" Type="http://schemas.openxmlformats.org/officeDocument/2006/relationships/chart" Target="../charts/chart59.xml"/><Relationship Id="rId20" Type="http://schemas.openxmlformats.org/officeDocument/2006/relationships/chart" Target="../charts/chart63.xml"/><Relationship Id="rId29" Type="http://schemas.openxmlformats.org/officeDocument/2006/relationships/chart" Target="../charts/chart72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11" Type="http://schemas.openxmlformats.org/officeDocument/2006/relationships/chart" Target="../charts/chart54.xml"/><Relationship Id="rId24" Type="http://schemas.openxmlformats.org/officeDocument/2006/relationships/chart" Target="../charts/chart67.xml"/><Relationship Id="rId32" Type="http://schemas.openxmlformats.org/officeDocument/2006/relationships/chart" Target="../charts/chart75.xml"/><Relationship Id="rId37" Type="http://schemas.openxmlformats.org/officeDocument/2006/relationships/chart" Target="../charts/chart80.xml"/><Relationship Id="rId5" Type="http://schemas.openxmlformats.org/officeDocument/2006/relationships/chart" Target="../charts/chart48.xml"/><Relationship Id="rId15" Type="http://schemas.openxmlformats.org/officeDocument/2006/relationships/chart" Target="../charts/chart58.xml"/><Relationship Id="rId23" Type="http://schemas.openxmlformats.org/officeDocument/2006/relationships/chart" Target="../charts/chart66.xml"/><Relationship Id="rId28" Type="http://schemas.openxmlformats.org/officeDocument/2006/relationships/chart" Target="../charts/chart71.xml"/><Relationship Id="rId36" Type="http://schemas.openxmlformats.org/officeDocument/2006/relationships/chart" Target="../charts/chart79.xml"/><Relationship Id="rId10" Type="http://schemas.openxmlformats.org/officeDocument/2006/relationships/chart" Target="../charts/chart53.xml"/><Relationship Id="rId19" Type="http://schemas.openxmlformats.org/officeDocument/2006/relationships/chart" Target="../charts/chart62.xml"/><Relationship Id="rId31" Type="http://schemas.openxmlformats.org/officeDocument/2006/relationships/chart" Target="../charts/chart74.xml"/><Relationship Id="rId4" Type="http://schemas.openxmlformats.org/officeDocument/2006/relationships/chart" Target="../charts/chart47.xml"/><Relationship Id="rId9" Type="http://schemas.openxmlformats.org/officeDocument/2006/relationships/chart" Target="../charts/chart52.xml"/><Relationship Id="rId14" Type="http://schemas.openxmlformats.org/officeDocument/2006/relationships/chart" Target="../charts/chart57.xml"/><Relationship Id="rId22" Type="http://schemas.openxmlformats.org/officeDocument/2006/relationships/chart" Target="../charts/chart65.xml"/><Relationship Id="rId27" Type="http://schemas.openxmlformats.org/officeDocument/2006/relationships/chart" Target="../charts/chart70.xml"/><Relationship Id="rId30" Type="http://schemas.openxmlformats.org/officeDocument/2006/relationships/chart" Target="../charts/chart73.xml"/><Relationship Id="rId35" Type="http://schemas.openxmlformats.org/officeDocument/2006/relationships/chart" Target="../charts/chart78.xml"/><Relationship Id="rId8" Type="http://schemas.openxmlformats.org/officeDocument/2006/relationships/chart" Target="../charts/chart51.xml"/><Relationship Id="rId3" Type="http://schemas.openxmlformats.org/officeDocument/2006/relationships/chart" Target="../charts/chart46.xml"/></Relationships>
</file>

<file path=xl/drawings/_rels/drawing6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95.xml"/><Relationship Id="rId18" Type="http://schemas.openxmlformats.org/officeDocument/2006/relationships/chart" Target="../charts/chart100.xml"/><Relationship Id="rId26" Type="http://schemas.openxmlformats.org/officeDocument/2006/relationships/chart" Target="../charts/chart108.xml"/><Relationship Id="rId3" Type="http://schemas.openxmlformats.org/officeDocument/2006/relationships/chart" Target="../charts/chart85.xml"/><Relationship Id="rId21" Type="http://schemas.openxmlformats.org/officeDocument/2006/relationships/chart" Target="../charts/chart103.xml"/><Relationship Id="rId34" Type="http://schemas.openxmlformats.org/officeDocument/2006/relationships/chart" Target="../charts/chart116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17" Type="http://schemas.openxmlformats.org/officeDocument/2006/relationships/chart" Target="../charts/chart99.xml"/><Relationship Id="rId25" Type="http://schemas.openxmlformats.org/officeDocument/2006/relationships/chart" Target="../charts/chart107.xml"/><Relationship Id="rId33" Type="http://schemas.openxmlformats.org/officeDocument/2006/relationships/chart" Target="../charts/chart115.xml"/><Relationship Id="rId2" Type="http://schemas.openxmlformats.org/officeDocument/2006/relationships/chart" Target="../charts/chart84.xml"/><Relationship Id="rId16" Type="http://schemas.openxmlformats.org/officeDocument/2006/relationships/chart" Target="../charts/chart98.xml"/><Relationship Id="rId20" Type="http://schemas.openxmlformats.org/officeDocument/2006/relationships/chart" Target="../charts/chart102.xml"/><Relationship Id="rId29" Type="http://schemas.openxmlformats.org/officeDocument/2006/relationships/chart" Target="../charts/chart111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24" Type="http://schemas.openxmlformats.org/officeDocument/2006/relationships/chart" Target="../charts/chart106.xml"/><Relationship Id="rId32" Type="http://schemas.openxmlformats.org/officeDocument/2006/relationships/chart" Target="../charts/chart114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23" Type="http://schemas.openxmlformats.org/officeDocument/2006/relationships/chart" Target="../charts/chart105.xml"/><Relationship Id="rId28" Type="http://schemas.openxmlformats.org/officeDocument/2006/relationships/chart" Target="../charts/chart110.xml"/><Relationship Id="rId10" Type="http://schemas.openxmlformats.org/officeDocument/2006/relationships/chart" Target="../charts/chart92.xml"/><Relationship Id="rId19" Type="http://schemas.openxmlformats.org/officeDocument/2006/relationships/chart" Target="../charts/chart101.xml"/><Relationship Id="rId31" Type="http://schemas.openxmlformats.org/officeDocument/2006/relationships/chart" Target="../charts/chart113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Relationship Id="rId22" Type="http://schemas.openxmlformats.org/officeDocument/2006/relationships/chart" Target="../charts/chart104.xml"/><Relationship Id="rId27" Type="http://schemas.openxmlformats.org/officeDocument/2006/relationships/chart" Target="../charts/chart109.xml"/><Relationship Id="rId30" Type="http://schemas.openxmlformats.org/officeDocument/2006/relationships/chart" Target="../charts/chart112.xml"/><Relationship Id="rId35" Type="http://schemas.openxmlformats.org/officeDocument/2006/relationships/chart" Target="../charts/chart117.xml"/><Relationship Id="rId8" Type="http://schemas.openxmlformats.org/officeDocument/2006/relationships/chart" Target="../charts/chart90.xml"/></Relationships>
</file>

<file path=xl/drawings/_rels/drawing9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9.xml"/><Relationship Id="rId1" Type="http://schemas.openxmlformats.org/officeDocument/2006/relationships/chart" Target="../charts/chart118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8</xdr:row>
      <xdr:rowOff>185737</xdr:rowOff>
    </xdr:from>
    <xdr:to>
      <xdr:col>3</xdr:col>
      <xdr:colOff>219075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477F7-833F-4D4B-B4B8-8773B3FC3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12</xdr:row>
      <xdr:rowOff>176212</xdr:rowOff>
    </xdr:from>
    <xdr:to>
      <xdr:col>6</xdr:col>
      <xdr:colOff>581025</xdr:colOff>
      <xdr:row>27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FB76B4-102B-4668-AF3C-B681E26A9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460375</xdr:colOff>
      <xdr:row>29</xdr:row>
      <xdr:rowOff>96836</xdr:rowOff>
    </xdr:from>
    <xdr:to>
      <xdr:col>9</xdr:col>
      <xdr:colOff>1150938</xdr:colOff>
      <xdr:row>46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2FF0F8-BD86-4818-ABAF-C668FA64D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1316831</xdr:colOff>
      <xdr:row>13</xdr:row>
      <xdr:rowOff>123824</xdr:rowOff>
    </xdr:from>
    <xdr:to>
      <xdr:col>11</xdr:col>
      <xdr:colOff>1412081</xdr:colOff>
      <xdr:row>28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10554A-F281-4B2E-8D3B-F11AAD165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67734</xdr:colOff>
      <xdr:row>13</xdr:row>
      <xdr:rowOff>106362</xdr:rowOff>
    </xdr:from>
    <xdr:to>
      <xdr:col>15</xdr:col>
      <xdr:colOff>96309</xdr:colOff>
      <xdr:row>27</xdr:row>
      <xdr:rowOff>182562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F0D6C0-47EE-4A74-9FCE-DFAA42723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323850</xdr:colOff>
      <xdr:row>13</xdr:row>
      <xdr:rowOff>185737</xdr:rowOff>
    </xdr:from>
    <xdr:to>
      <xdr:col>18</xdr:col>
      <xdr:colOff>352425</xdr:colOff>
      <xdr:row>28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8DCFDD-3349-4CA4-9C46-EDE00E49A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575896</xdr:colOff>
      <xdr:row>13</xdr:row>
      <xdr:rowOff>65942</xdr:rowOff>
    </xdr:from>
    <xdr:to>
      <xdr:col>23</xdr:col>
      <xdr:colOff>75467</xdr:colOff>
      <xdr:row>27</xdr:row>
      <xdr:rowOff>146905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532645-C42C-4FFB-9BCB-3AFA24184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30</xdr:col>
      <xdr:colOff>30040</xdr:colOff>
      <xdr:row>28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F8A19D-0C61-46D1-972F-47B89D876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329405</xdr:colOff>
      <xdr:row>23</xdr:row>
      <xdr:rowOff>100807</xdr:rowOff>
    </xdr:from>
    <xdr:to>
      <xdr:col>34</xdr:col>
      <xdr:colOff>464343</xdr:colOff>
      <xdr:row>37</xdr:row>
      <xdr:rowOff>177007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04093F-5E9E-4FAD-8DBF-F5B3241AF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1508124</xdr:colOff>
      <xdr:row>26</xdr:row>
      <xdr:rowOff>46568</xdr:rowOff>
    </xdr:from>
    <xdr:to>
      <xdr:col>25</xdr:col>
      <xdr:colOff>513291</xdr:colOff>
      <xdr:row>40</xdr:row>
      <xdr:rowOff>122768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3A426C-9230-4273-A907-AD7B1E7E8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253999</xdr:colOff>
      <xdr:row>24</xdr:row>
      <xdr:rowOff>173567</xdr:rowOff>
    </xdr:from>
    <xdr:to>
      <xdr:col>42</xdr:col>
      <xdr:colOff>285749</xdr:colOff>
      <xdr:row>39</xdr:row>
      <xdr:rowOff>59267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FC84000-E823-4555-8ED3-0C023A2A8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529167</xdr:colOff>
      <xdr:row>27</xdr:row>
      <xdr:rowOff>184149</xdr:rowOff>
    </xdr:from>
    <xdr:to>
      <xdr:col>50</xdr:col>
      <xdr:colOff>190501</xdr:colOff>
      <xdr:row>42</xdr:row>
      <xdr:rowOff>69849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E9DBE7C-3727-4539-BD6E-E7EFBFCAE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603250</xdr:colOff>
      <xdr:row>16</xdr:row>
      <xdr:rowOff>152400</xdr:rowOff>
    </xdr:from>
    <xdr:to>
      <xdr:col>48</xdr:col>
      <xdr:colOff>603250</xdr:colOff>
      <xdr:row>31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BDC786-6208-4E43-AC11-22525FF9F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609600</xdr:colOff>
      <xdr:row>30</xdr:row>
      <xdr:rowOff>0</xdr:rowOff>
    </xdr:from>
    <xdr:to>
      <xdr:col>16</xdr:col>
      <xdr:colOff>514350</xdr:colOff>
      <xdr:row>53</xdr:row>
      <xdr:rowOff>28576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E99BCDC-C499-4084-AD60-BF7A4D6AE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916781</xdr:colOff>
      <xdr:row>58</xdr:row>
      <xdr:rowOff>47625</xdr:rowOff>
    </xdr:from>
    <xdr:to>
      <xdr:col>11</xdr:col>
      <xdr:colOff>1012031</xdr:colOff>
      <xdr:row>72</xdr:row>
      <xdr:rowOff>123825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62B0FCD-92B9-4C42-A5B0-6C72EF060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1250156</xdr:colOff>
      <xdr:row>58</xdr:row>
      <xdr:rowOff>71437</xdr:rowOff>
    </xdr:from>
    <xdr:to>
      <xdr:col>14</xdr:col>
      <xdr:colOff>1357619</xdr:colOff>
      <xdr:row>73</xdr:row>
      <xdr:rowOff>18589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894569A-3206-484C-86FB-204F0FEAF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1178719</xdr:colOff>
      <xdr:row>43</xdr:row>
      <xdr:rowOff>47624</xdr:rowOff>
    </xdr:from>
    <xdr:to>
      <xdr:col>21</xdr:col>
      <xdr:colOff>321469</xdr:colOff>
      <xdr:row>63</xdr:row>
      <xdr:rowOff>161924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7307566-88E1-4807-9EB7-81829C6B8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144199</xdr:colOff>
      <xdr:row>65</xdr:row>
      <xdr:rowOff>127000</xdr:rowOff>
    </xdr:from>
    <xdr:to>
      <xdr:col>20</xdr:col>
      <xdr:colOff>620449</xdr:colOff>
      <xdr:row>84</xdr:row>
      <xdr:rowOff>150812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5912AF2-A013-4004-9E14-3F1B87C82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51</xdr:col>
      <xdr:colOff>275167</xdr:colOff>
      <xdr:row>10</xdr:row>
      <xdr:rowOff>25401</xdr:rowOff>
    </xdr:from>
    <xdr:to>
      <xdr:col>58</xdr:col>
      <xdr:colOff>84667</xdr:colOff>
      <xdr:row>24</xdr:row>
      <xdr:rowOff>101601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9AAD82C-51DB-47DF-8AF7-4954ACFAD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121706</xdr:colOff>
      <xdr:row>29</xdr:row>
      <xdr:rowOff>88900</xdr:rowOff>
    </xdr:from>
    <xdr:to>
      <xdr:col>30</xdr:col>
      <xdr:colOff>137582</xdr:colOff>
      <xdr:row>43</xdr:row>
      <xdr:rowOff>165100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DA3A975-0034-4149-B359-40680B0AC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0.17205</cdr:x>
      <cdr:y>0.2963</cdr:y>
    </cdr:from>
    <cdr:to>
      <cdr:x>0.32931</cdr:x>
      <cdr:y>0.40849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39224A1B-F446-4BC1-927F-A883121BD6D8}"/>
            </a:ext>
          </a:extLst>
        </cdr:cNvPr>
        <cdr:cNvSpPr txBox="1"/>
      </cdr:nvSpPr>
      <cdr:spPr>
        <a:xfrm xmlns:a="http://schemas.openxmlformats.org/drawingml/2006/main">
          <a:off x="786626" y="812810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0.36984</cdr:x>
      <cdr:y>0.3831</cdr:y>
    </cdr:from>
    <cdr:to>
      <cdr:x>0.46578</cdr:x>
      <cdr:y>0.49531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26438812-57FB-47CE-AD6F-579A72DF4D26}"/>
            </a:ext>
          </a:extLst>
        </cdr:cNvPr>
        <cdr:cNvSpPr txBox="1"/>
      </cdr:nvSpPr>
      <cdr:spPr>
        <a:xfrm xmlns:a="http://schemas.openxmlformats.org/drawingml/2006/main">
          <a:off x="1690895" y="1050924"/>
          <a:ext cx="438670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0.4393</cdr:x>
      <cdr:y>0.32408</cdr:y>
    </cdr:from>
    <cdr:to>
      <cdr:x>0.59655</cdr:x>
      <cdr:y>0.43627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0800F8BA-1EB8-4744-B6BE-E7B364785559}"/>
            </a:ext>
          </a:extLst>
        </cdr:cNvPr>
        <cdr:cNvSpPr txBox="1"/>
      </cdr:nvSpPr>
      <cdr:spPr>
        <a:xfrm xmlns:a="http://schemas.openxmlformats.org/drawingml/2006/main">
          <a:off x="2008458" y="889006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0.44339</cdr:x>
      <cdr:y>0.18866</cdr:y>
    </cdr:from>
    <cdr:to>
      <cdr:x>0.60064</cdr:x>
      <cdr:y>0.30086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1B9F995C-C42E-4CE7-A537-D521F2D54A04}"/>
            </a:ext>
          </a:extLst>
        </cdr:cNvPr>
        <cdr:cNvSpPr txBox="1"/>
      </cdr:nvSpPr>
      <cdr:spPr>
        <a:xfrm xmlns:a="http://schemas.openxmlformats.org/drawingml/2006/main">
          <a:off x="2027167" y="517525"/>
          <a:ext cx="718966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0.24456</cdr:x>
      <cdr:y>0.21297</cdr:y>
    </cdr:from>
    <cdr:to>
      <cdr:x>0.40181</cdr:x>
      <cdr:y>0.32516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EBF7D4EF-1B72-4363-8EA6-BA2C3251ECFF}"/>
            </a:ext>
          </a:extLst>
        </cdr:cNvPr>
        <cdr:cNvSpPr txBox="1"/>
      </cdr:nvSpPr>
      <cdr:spPr>
        <a:xfrm xmlns:a="http://schemas.openxmlformats.org/drawingml/2006/main">
          <a:off x="1118108" y="584213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0.53611</cdr:x>
      <cdr:y>0.18519</cdr:y>
    </cdr:from>
    <cdr:to>
      <cdr:x>0.69337</cdr:x>
      <cdr:y>0.29874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31F94C35-96F4-4798-A2E5-B53565BB9C5F}"/>
            </a:ext>
          </a:extLst>
        </cdr:cNvPr>
        <cdr:cNvSpPr txBox="1"/>
      </cdr:nvSpPr>
      <cdr:spPr>
        <a:xfrm xmlns:a="http://schemas.openxmlformats.org/drawingml/2006/main">
          <a:off x="2451100" y="508007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0.1588</cdr:x>
      <cdr:y>0.42528</cdr:y>
    </cdr:from>
    <cdr:to>
      <cdr:x>0.31605</cdr:x>
      <cdr:y>0.53883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84B27BD2-751A-4CD7-991C-C34D6EF9CF6E}"/>
            </a:ext>
          </a:extLst>
        </cdr:cNvPr>
        <cdr:cNvSpPr txBox="1"/>
      </cdr:nvSpPr>
      <cdr:spPr>
        <a:xfrm xmlns:a="http://schemas.openxmlformats.org/drawingml/2006/main">
          <a:off x="726021" y="116662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  <cdr:relSizeAnchor xmlns:cdr="http://schemas.openxmlformats.org/drawingml/2006/chartDrawing">
    <cdr:from>
      <cdr:x>0.62778</cdr:x>
      <cdr:y>0.37667</cdr:y>
    </cdr:from>
    <cdr:to>
      <cdr:x>0.78503</cdr:x>
      <cdr:y>0.49022</cdr:y>
    </cdr:to>
    <cdr:sp macro="" textlink="">
      <cdr:nvSpPr>
        <cdr:cNvPr id="11" name="TextBox 20">
          <a:extLst xmlns:a="http://schemas.openxmlformats.org/drawingml/2006/main">
            <a:ext uri="{FF2B5EF4-FFF2-40B4-BE49-F238E27FC236}">
              <a16:creationId xmlns:a16="http://schemas.microsoft.com/office/drawing/2014/main" id="{7A0FF005-D68E-4819-94B0-FB720DC6282E}"/>
            </a:ext>
          </a:extLst>
        </cdr:cNvPr>
        <cdr:cNvSpPr txBox="1"/>
      </cdr:nvSpPr>
      <cdr:spPr>
        <a:xfrm xmlns:a="http://schemas.openxmlformats.org/drawingml/2006/main">
          <a:off x="2870200" y="103327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0.70486</cdr:x>
      <cdr:y>0.62667</cdr:y>
    </cdr:from>
    <cdr:to>
      <cdr:x>0.86212</cdr:x>
      <cdr:y>0.74022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CAEB9777-6EFE-4664-9E2A-C15D8ADCBA18}"/>
            </a:ext>
          </a:extLst>
        </cdr:cNvPr>
        <cdr:cNvSpPr txBox="1"/>
      </cdr:nvSpPr>
      <cdr:spPr>
        <a:xfrm xmlns:a="http://schemas.openxmlformats.org/drawingml/2006/main">
          <a:off x="3222625" y="171907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23812</xdr:colOff>
      <xdr:row>236</xdr:row>
      <xdr:rowOff>83344</xdr:rowOff>
    </xdr:from>
    <xdr:to>
      <xdr:col>37</xdr:col>
      <xdr:colOff>404812</xdr:colOff>
      <xdr:row>331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14B33-94AC-4786-BEDD-FFF981469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238125</xdr:colOff>
      <xdr:row>237</xdr:row>
      <xdr:rowOff>47625</xdr:rowOff>
    </xdr:from>
    <xdr:to>
      <xdr:col>48</xdr:col>
      <xdr:colOff>-1</xdr:colOff>
      <xdr:row>332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108558-263C-4501-B9B4-C10A2AF81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57150</xdr:rowOff>
    </xdr:from>
    <xdr:to>
      <xdr:col>5</xdr:col>
      <xdr:colOff>542926</xdr:colOff>
      <xdr:row>64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3CCCF-A976-4E26-9425-FADD63332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523874</xdr:colOff>
      <xdr:row>28</xdr:row>
      <xdr:rowOff>66675</xdr:rowOff>
    </xdr:from>
    <xdr:to>
      <xdr:col>11</xdr:col>
      <xdr:colOff>209549</xdr:colOff>
      <xdr:row>65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FCAAD-61EF-4E0F-8F2C-D3183CA71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532038</xdr:colOff>
      <xdr:row>69</xdr:row>
      <xdr:rowOff>31297</xdr:rowOff>
    </xdr:from>
    <xdr:to>
      <xdr:col>9</xdr:col>
      <xdr:colOff>216352</xdr:colOff>
      <xdr:row>106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1D5C85-229F-40DF-8B49-91B27CC56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261504</xdr:colOff>
      <xdr:row>67</xdr:row>
      <xdr:rowOff>73602</xdr:rowOff>
    </xdr:from>
    <xdr:to>
      <xdr:col>18</xdr:col>
      <xdr:colOff>86591</xdr:colOff>
      <xdr:row>104</xdr:row>
      <xdr:rowOff>83126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BB73E-CF04-4D92-ACD1-15E3E428D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473159</xdr:colOff>
      <xdr:row>29</xdr:row>
      <xdr:rowOff>163287</xdr:rowOff>
    </xdr:from>
    <xdr:to>
      <xdr:col>15</xdr:col>
      <xdr:colOff>298244</xdr:colOff>
      <xdr:row>66</xdr:row>
      <xdr:rowOff>172811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757DC3-57F7-4B21-8AF0-A7DB7C419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381000</xdr:colOff>
      <xdr:row>29</xdr:row>
      <xdr:rowOff>149678</xdr:rowOff>
    </xdr:from>
    <xdr:to>
      <xdr:col>23</xdr:col>
      <xdr:colOff>206085</xdr:colOff>
      <xdr:row>66</xdr:row>
      <xdr:rowOff>159202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A7BC0F-E710-4209-A5B5-5DC4564EF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685800</xdr:colOff>
      <xdr:row>63</xdr:row>
      <xdr:rowOff>114300</xdr:rowOff>
    </xdr:from>
    <xdr:to>
      <xdr:col>67</xdr:col>
      <xdr:colOff>561975</xdr:colOff>
      <xdr:row>243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C11575-8070-4FB2-87A4-33B3366EF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37</xdr:row>
      <xdr:rowOff>0</xdr:rowOff>
    </xdr:from>
    <xdr:to>
      <xdr:col>34</xdr:col>
      <xdr:colOff>129885</xdr:colOff>
      <xdr:row>74</xdr:row>
      <xdr:rowOff>9524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F28C4C-E239-4B0D-8829-F01334531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571500</xdr:colOff>
      <xdr:row>29</xdr:row>
      <xdr:rowOff>59531</xdr:rowOff>
    </xdr:from>
    <xdr:to>
      <xdr:col>29</xdr:col>
      <xdr:colOff>341550</xdr:colOff>
      <xdr:row>66</xdr:row>
      <xdr:rowOff>69055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CC82BB-2B00-462F-923E-1A688AF87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77</xdr:col>
      <xdr:colOff>0</xdr:colOff>
      <xdr:row>31</xdr:row>
      <xdr:rowOff>0</xdr:rowOff>
    </xdr:from>
    <xdr:to>
      <xdr:col>109</xdr:col>
      <xdr:colOff>66675</xdr:colOff>
      <xdr:row>210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16E29F-3859-4F28-B44C-E457BA42F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666749</xdr:colOff>
      <xdr:row>37</xdr:row>
      <xdr:rowOff>111125</xdr:rowOff>
    </xdr:from>
    <xdr:to>
      <xdr:col>49</xdr:col>
      <xdr:colOff>492124</xdr:colOff>
      <xdr:row>82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F74F10-4683-4356-B287-856585271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939800</xdr:colOff>
      <xdr:row>83</xdr:row>
      <xdr:rowOff>170655</xdr:rowOff>
    </xdr:from>
    <xdr:to>
      <xdr:col>40</xdr:col>
      <xdr:colOff>937418</xdr:colOff>
      <xdr:row>113</xdr:row>
      <xdr:rowOff>113505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9DA13C-1843-42BC-8B88-770930A2B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95250</xdr:colOff>
      <xdr:row>86</xdr:row>
      <xdr:rowOff>4761</xdr:rowOff>
    </xdr:from>
    <xdr:to>
      <xdr:col>10</xdr:col>
      <xdr:colOff>419100</xdr:colOff>
      <xdr:row>120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04721F-0C89-4575-8281-90E1610F1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131</xdr:row>
      <xdr:rowOff>13607</xdr:rowOff>
    </xdr:from>
    <xdr:to>
      <xdr:col>15</xdr:col>
      <xdr:colOff>462642</xdr:colOff>
      <xdr:row>178</xdr:row>
      <xdr:rowOff>81643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6C5565-ADB5-4090-BE36-897890B78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553242</xdr:colOff>
      <xdr:row>86</xdr:row>
      <xdr:rowOff>60324</xdr:rowOff>
    </xdr:from>
    <xdr:to>
      <xdr:col>20</xdr:col>
      <xdr:colOff>628650</xdr:colOff>
      <xdr:row>121</xdr:row>
      <xdr:rowOff>-1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A77BCD-47A5-46A0-8725-797F307D0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873125</xdr:colOff>
      <xdr:row>88</xdr:row>
      <xdr:rowOff>46831</xdr:rowOff>
    </xdr:from>
    <xdr:to>
      <xdr:col>31</xdr:col>
      <xdr:colOff>590550</xdr:colOff>
      <xdr:row>123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E47EC3-86D5-4AC8-A54F-16411AD84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853281</xdr:colOff>
      <xdr:row>43</xdr:row>
      <xdr:rowOff>110726</xdr:rowOff>
    </xdr:from>
    <xdr:to>
      <xdr:col>59</xdr:col>
      <xdr:colOff>714374</xdr:colOff>
      <xdr:row>74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FF1D7-284F-4915-BD7E-67B1BE459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111124</xdr:colOff>
      <xdr:row>82</xdr:row>
      <xdr:rowOff>160337</xdr:rowOff>
    </xdr:from>
    <xdr:to>
      <xdr:col>53</xdr:col>
      <xdr:colOff>253999</xdr:colOff>
      <xdr:row>114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3FAC05-94F9-4F23-BE78-1A6082771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127001</xdr:colOff>
      <xdr:row>124</xdr:row>
      <xdr:rowOff>158750</xdr:rowOff>
    </xdr:from>
    <xdr:to>
      <xdr:col>47</xdr:col>
      <xdr:colOff>523876</xdr:colOff>
      <xdr:row>160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10AAAED-0D06-447C-8081-58319D76F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666750</xdr:colOff>
      <xdr:row>124</xdr:row>
      <xdr:rowOff>174625</xdr:rowOff>
    </xdr:from>
    <xdr:to>
      <xdr:col>60</xdr:col>
      <xdr:colOff>15875</xdr:colOff>
      <xdr:row>160</xdr:row>
      <xdr:rowOff>79375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578B34-0FB5-4C25-99BC-A4577FC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60</xdr:col>
      <xdr:colOff>127001</xdr:colOff>
      <xdr:row>125</xdr:row>
      <xdr:rowOff>31749</xdr:rowOff>
    </xdr:from>
    <xdr:to>
      <xdr:col>72</xdr:col>
      <xdr:colOff>190501</xdr:colOff>
      <xdr:row>160</xdr:row>
      <xdr:rowOff>111124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2A0A84B-8FDA-4A8D-95E2-3206BC2F3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781050</xdr:colOff>
      <xdr:row>164</xdr:row>
      <xdr:rowOff>38100</xdr:rowOff>
    </xdr:from>
    <xdr:to>
      <xdr:col>58</xdr:col>
      <xdr:colOff>923925</xdr:colOff>
      <xdr:row>196</xdr:row>
      <xdr:rowOff>20638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F62FE9-3554-489D-9C3F-E307F5DE8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168728</xdr:colOff>
      <xdr:row>131</xdr:row>
      <xdr:rowOff>97973</xdr:rowOff>
    </xdr:from>
    <xdr:to>
      <xdr:col>29</xdr:col>
      <xdr:colOff>789214</xdr:colOff>
      <xdr:row>173</xdr:row>
      <xdr:rowOff>117022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6EEDA0C-3E74-48B8-A7B8-62FEC1C82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0.63964</cdr:x>
      <cdr:y>0.19654</cdr:y>
    </cdr:from>
    <cdr:to>
      <cdr:x>0.79663</cdr:x>
      <cdr:y>0.3101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3049EDE-71E1-4250-94FC-FC087BE8DE05}"/>
            </a:ext>
          </a:extLst>
        </cdr:cNvPr>
        <cdr:cNvSpPr txBox="1"/>
      </cdr:nvSpPr>
      <cdr:spPr>
        <a:xfrm xmlns:a="http://schemas.openxmlformats.org/drawingml/2006/main">
          <a:off x="2926161" y="539162"/>
          <a:ext cx="718185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0.55791</cdr:x>
      <cdr:y>0.13026</cdr:y>
    </cdr:from>
    <cdr:to>
      <cdr:x>0.71491</cdr:x>
      <cdr:y>0.24381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526FB93-A994-4C8A-87A6-886A1485D10B}"/>
            </a:ext>
          </a:extLst>
        </cdr:cNvPr>
        <cdr:cNvSpPr txBox="1"/>
      </cdr:nvSpPr>
      <cdr:spPr>
        <a:xfrm xmlns:a="http://schemas.openxmlformats.org/drawingml/2006/main">
          <a:off x="2552288" y="357341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0.46821</cdr:x>
      <cdr:y>0.22441</cdr:y>
    </cdr:from>
    <cdr:to>
      <cdr:x>0.6252</cdr:x>
      <cdr:y>0.33796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15B48A1-1D14-4823-9DA3-751FAEBADA93}"/>
            </a:ext>
          </a:extLst>
        </cdr:cNvPr>
        <cdr:cNvSpPr txBox="1"/>
      </cdr:nvSpPr>
      <cdr:spPr>
        <a:xfrm xmlns:a="http://schemas.openxmlformats.org/drawingml/2006/main">
          <a:off x="2141951" y="615614"/>
          <a:ext cx="718184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0.75229</cdr:x>
      <cdr:y>0.3077</cdr:y>
    </cdr:from>
    <cdr:to>
      <cdr:x>0.90928</cdr:x>
      <cdr:y>0.42125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96CA415-F0AB-441B-A270-1730D286A734}"/>
            </a:ext>
          </a:extLst>
        </cdr:cNvPr>
        <cdr:cNvSpPr txBox="1"/>
      </cdr:nvSpPr>
      <cdr:spPr>
        <a:xfrm xmlns:a="http://schemas.openxmlformats.org/drawingml/2006/main">
          <a:off x="3441519" y="844084"/>
          <a:ext cx="718184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0.39111</cdr:x>
      <cdr:y>0.33418</cdr:y>
    </cdr:from>
    <cdr:to>
      <cdr:x>0.54808</cdr:x>
      <cdr:y>0.44772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F992E4D9-F2C1-463C-B52D-D30040A4533E}"/>
            </a:ext>
          </a:extLst>
        </cdr:cNvPr>
        <cdr:cNvSpPr txBox="1"/>
      </cdr:nvSpPr>
      <cdr:spPr>
        <a:xfrm xmlns:a="http://schemas.openxmlformats.org/drawingml/2006/main">
          <a:off x="1789200" y="916709"/>
          <a:ext cx="71809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0.68878</cdr:x>
      <cdr:y>0.39361</cdr:y>
    </cdr:from>
    <cdr:to>
      <cdr:x>0.84578</cdr:x>
      <cdr:y>0.50716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E1DCB143-E0DD-4B3E-BF2C-41BE4CABCF3D}"/>
            </a:ext>
          </a:extLst>
        </cdr:cNvPr>
        <cdr:cNvSpPr txBox="1"/>
      </cdr:nvSpPr>
      <cdr:spPr>
        <a:xfrm xmlns:a="http://schemas.openxmlformats.org/drawingml/2006/main">
          <a:off x="3150983" y="1079756"/>
          <a:ext cx="718231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0.34299</cdr:x>
      <cdr:y>0.27785</cdr:y>
    </cdr:from>
    <cdr:to>
      <cdr:x>0.49998</cdr:x>
      <cdr:y>0.3914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C819C64-A0C4-4770-B209-8AD5C0D515B9}"/>
            </a:ext>
          </a:extLst>
        </cdr:cNvPr>
        <cdr:cNvSpPr txBox="1"/>
      </cdr:nvSpPr>
      <cdr:spPr>
        <a:xfrm xmlns:a="http://schemas.openxmlformats.org/drawingml/2006/main">
          <a:off x="1569064" y="762200"/>
          <a:ext cx="71818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0.25465</cdr:x>
      <cdr:y>0.4769</cdr:y>
    </cdr:from>
    <cdr:to>
      <cdr:x>0.41162</cdr:x>
      <cdr:y>0.59045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751ED52-2867-4E86-9C1B-5848DAC5B69F}"/>
            </a:ext>
          </a:extLst>
        </cdr:cNvPr>
        <cdr:cNvSpPr txBox="1"/>
      </cdr:nvSpPr>
      <cdr:spPr>
        <a:xfrm xmlns:a="http://schemas.openxmlformats.org/drawingml/2006/main">
          <a:off x="1164934" y="1308225"/>
          <a:ext cx="71809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0.22573</cdr:x>
      <cdr:y>0.15687</cdr:y>
    </cdr:from>
    <cdr:to>
      <cdr:x>0.38273</cdr:x>
      <cdr:y>0.27042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44D9FDF4-EBFA-4FA4-A510-FB29725FFFDF}"/>
            </a:ext>
          </a:extLst>
        </cdr:cNvPr>
        <cdr:cNvSpPr txBox="1"/>
      </cdr:nvSpPr>
      <cdr:spPr>
        <a:xfrm xmlns:a="http://schemas.openxmlformats.org/drawingml/2006/main">
          <a:off x="1032659" y="430324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0.19244</cdr:x>
      <cdr:y>0.41403</cdr:y>
    </cdr:from>
    <cdr:to>
      <cdr:x>0.34943</cdr:x>
      <cdr:y>0.52758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39D7934B-0251-4B6B-BC11-E2CA5C44544E}"/>
            </a:ext>
          </a:extLst>
        </cdr:cNvPr>
        <cdr:cNvSpPr txBox="1"/>
      </cdr:nvSpPr>
      <cdr:spPr>
        <a:xfrm xmlns:a="http://schemas.openxmlformats.org/drawingml/2006/main">
          <a:off x="880360" y="1135779"/>
          <a:ext cx="718184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0.13835</cdr:x>
      <cdr:y>0.47117</cdr:y>
    </cdr:from>
    <cdr:to>
      <cdr:x>0.29534</cdr:x>
      <cdr:y>0.58472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10E73A1E-12CA-4BD9-9587-2D2665BA1BED}"/>
            </a:ext>
          </a:extLst>
        </cdr:cNvPr>
        <cdr:cNvSpPr txBox="1"/>
      </cdr:nvSpPr>
      <cdr:spPr>
        <a:xfrm xmlns:a="http://schemas.openxmlformats.org/drawingml/2006/main">
          <a:off x="632897" y="1292503"/>
          <a:ext cx="718185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0.16274</cdr:x>
      <cdr:y>0.68658</cdr:y>
    </cdr:from>
    <cdr:to>
      <cdr:x>0.31971</cdr:x>
      <cdr:y>0.80013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3DFB8002-093A-4A8B-AD59-99833FF6D369}"/>
            </a:ext>
          </a:extLst>
        </cdr:cNvPr>
        <cdr:cNvSpPr txBox="1"/>
      </cdr:nvSpPr>
      <cdr:spPr>
        <a:xfrm xmlns:a="http://schemas.openxmlformats.org/drawingml/2006/main">
          <a:off x="744469" y="1883436"/>
          <a:ext cx="718094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0.10267</cdr:x>
      <cdr:y>0.57962</cdr:y>
    </cdr:from>
    <cdr:to>
      <cdr:x>0.25967</cdr:x>
      <cdr:y>0.69317</cdr:y>
    </cdr:to>
    <cdr:sp macro="" textlink="">
      <cdr:nvSpPr>
        <cdr:cNvPr id="14" name="TextBox 20">
          <a:extLst xmlns:a="http://schemas.openxmlformats.org/drawingml/2006/main">
            <a:ext uri="{FF2B5EF4-FFF2-40B4-BE49-F238E27FC236}">
              <a16:creationId xmlns:a16="http://schemas.microsoft.com/office/drawing/2014/main" id="{F36B5F67-394A-46B9-BBE3-2035A3A317E2}"/>
            </a:ext>
          </a:extLst>
        </cdr:cNvPr>
        <cdr:cNvSpPr txBox="1"/>
      </cdr:nvSpPr>
      <cdr:spPr>
        <a:xfrm xmlns:a="http://schemas.openxmlformats.org/drawingml/2006/main">
          <a:off x="469677" y="1590024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0.29367</cdr:x>
      <cdr:y>0.12517</cdr:y>
    </cdr:from>
    <cdr:to>
      <cdr:x>0.45067</cdr:x>
      <cdr:y>0.23872</cdr:y>
    </cdr:to>
    <cdr:sp macro="" textlink="">
      <cdr:nvSpPr>
        <cdr:cNvPr id="16" name="TextBox 20">
          <a:extLst xmlns:a="http://schemas.openxmlformats.org/drawingml/2006/main">
            <a:ext uri="{FF2B5EF4-FFF2-40B4-BE49-F238E27FC236}">
              <a16:creationId xmlns:a16="http://schemas.microsoft.com/office/drawing/2014/main" id="{078F9007-35A0-4112-9657-6AD819956FB8}"/>
            </a:ext>
          </a:extLst>
        </cdr:cNvPr>
        <cdr:cNvSpPr txBox="1"/>
      </cdr:nvSpPr>
      <cdr:spPr>
        <a:xfrm xmlns:a="http://schemas.openxmlformats.org/drawingml/2006/main">
          <a:off x="1343478" y="343354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0.70114</cdr:x>
      <cdr:y>0.28304</cdr:y>
    </cdr:from>
    <cdr:to>
      <cdr:x>0.76841</cdr:x>
      <cdr:y>0.33996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61AAE285-18C9-4D1C-90D5-F15EA8264494}"/>
            </a:ext>
          </a:extLst>
        </cdr:cNvPr>
        <cdr:cNvSpPr txBox="1"/>
      </cdr:nvSpPr>
      <cdr:spPr>
        <a:xfrm xmlns:a="http://schemas.openxmlformats.org/drawingml/2006/main">
          <a:off x="4773005" y="1104245"/>
          <a:ext cx="457952" cy="22206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0.37839</cdr:x>
      <cdr:y>0.10407</cdr:y>
    </cdr:from>
    <cdr:to>
      <cdr:x>0.46082</cdr:x>
      <cdr:y>0.18345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2403B10A-9DAE-4F10-9566-96B5ADAD7594}"/>
            </a:ext>
          </a:extLst>
        </cdr:cNvPr>
        <cdr:cNvSpPr txBox="1"/>
      </cdr:nvSpPr>
      <cdr:spPr>
        <a:xfrm xmlns:a="http://schemas.openxmlformats.org/drawingml/2006/main">
          <a:off x="2575773" y="408403"/>
          <a:ext cx="56112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0.23329</cdr:x>
      <cdr:y>0.35308</cdr:y>
    </cdr:from>
    <cdr:to>
      <cdr:x>0.29104</cdr:x>
      <cdr:y>0.43245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FCB447C5-5886-4B0B-8071-D286E1F1CD8B}"/>
            </a:ext>
          </a:extLst>
        </cdr:cNvPr>
        <cdr:cNvSpPr txBox="1"/>
      </cdr:nvSpPr>
      <cdr:spPr>
        <a:xfrm xmlns:a="http://schemas.openxmlformats.org/drawingml/2006/main">
          <a:off x="1588063" y="1385581"/>
          <a:ext cx="39313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0.32617</cdr:x>
      <cdr:y>0.29517</cdr:y>
    </cdr:from>
    <cdr:to>
      <cdr:x>0.39366</cdr:x>
      <cdr:y>0.37455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D95D315B-95F8-486D-840D-1D6829020061}"/>
            </a:ext>
          </a:extLst>
        </cdr:cNvPr>
        <cdr:cNvSpPr txBox="1"/>
      </cdr:nvSpPr>
      <cdr:spPr>
        <a:xfrm xmlns:a="http://schemas.openxmlformats.org/drawingml/2006/main">
          <a:off x="2220328" y="1158341"/>
          <a:ext cx="45937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0.30784</cdr:x>
      <cdr:y>0.46926</cdr:y>
    </cdr:from>
    <cdr:to>
      <cdr:x>0.375</cdr:x>
      <cdr:y>0.54863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20DFB7D6-4B4E-4C15-83B0-52C7E3E904E7}"/>
            </a:ext>
          </a:extLst>
        </cdr:cNvPr>
        <cdr:cNvSpPr txBox="1"/>
      </cdr:nvSpPr>
      <cdr:spPr>
        <a:xfrm xmlns:a="http://schemas.openxmlformats.org/drawingml/2006/main">
          <a:off x="2095515" y="1841500"/>
          <a:ext cx="457186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0.29632</cdr:x>
      <cdr:y>0.36375</cdr:y>
    </cdr:from>
    <cdr:to>
      <cdr:x>0.35634</cdr:x>
      <cdr:y>0.44312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977DA423-F17F-45F6-A2F3-A8ADD69CDF86}"/>
            </a:ext>
          </a:extLst>
        </cdr:cNvPr>
        <cdr:cNvSpPr txBox="1"/>
      </cdr:nvSpPr>
      <cdr:spPr>
        <a:xfrm xmlns:a="http://schemas.openxmlformats.org/drawingml/2006/main">
          <a:off x="2017129" y="1427456"/>
          <a:ext cx="40857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0.12324</cdr:x>
      <cdr:y>0.59099</cdr:y>
    </cdr:from>
    <cdr:to>
      <cdr:x>0.18657</cdr:x>
      <cdr:y>0.67037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D046AFA9-3EE1-42CC-A00E-F9829790B5E3}"/>
            </a:ext>
          </a:extLst>
        </cdr:cNvPr>
        <cdr:cNvSpPr txBox="1"/>
      </cdr:nvSpPr>
      <cdr:spPr>
        <a:xfrm xmlns:a="http://schemas.openxmlformats.org/drawingml/2006/main">
          <a:off x="838899" y="2319226"/>
          <a:ext cx="43110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0.51088</cdr:x>
      <cdr:y>0.15067</cdr:y>
    </cdr:from>
    <cdr:to>
      <cdr:x>0.58582</cdr:x>
      <cdr:y>0.23005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1E2E2BB3-B590-480F-8FD9-A1048A6AF5E7}"/>
            </a:ext>
          </a:extLst>
        </cdr:cNvPr>
        <cdr:cNvSpPr txBox="1"/>
      </cdr:nvSpPr>
      <cdr:spPr>
        <a:xfrm xmlns:a="http://schemas.openxmlformats.org/drawingml/2006/main">
          <a:off x="3477629" y="591276"/>
          <a:ext cx="51017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0.11567</cdr:x>
      <cdr:y>0.67355</cdr:y>
    </cdr:from>
    <cdr:to>
      <cdr:x>0.17351</cdr:x>
      <cdr:y>0.75292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EC3B011C-A2C8-41AD-AB56-8D6BBB9B0B02}"/>
            </a:ext>
          </a:extLst>
        </cdr:cNvPr>
        <cdr:cNvSpPr txBox="1"/>
      </cdr:nvSpPr>
      <cdr:spPr>
        <a:xfrm xmlns:a="http://schemas.openxmlformats.org/drawingml/2006/main">
          <a:off x="787401" y="2643200"/>
          <a:ext cx="39370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  <cdr:relSizeAnchor xmlns:cdr="http://schemas.openxmlformats.org/drawingml/2006/chartDrawing">
    <cdr:from>
      <cdr:x>0.17351</cdr:x>
      <cdr:y>0.70227</cdr:y>
    </cdr:from>
    <cdr:to>
      <cdr:x>0.23134</cdr:x>
      <cdr:y>0.78164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2BC8F50F-3B56-4D45-AF12-917431C77651}"/>
            </a:ext>
          </a:extLst>
        </cdr:cNvPr>
        <cdr:cNvSpPr txBox="1"/>
      </cdr:nvSpPr>
      <cdr:spPr>
        <a:xfrm xmlns:a="http://schemas.openxmlformats.org/drawingml/2006/main">
          <a:off x="1181100" y="2755900"/>
          <a:ext cx="39370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0.15299</cdr:x>
      <cdr:y>0.48867</cdr:y>
    </cdr:from>
    <cdr:to>
      <cdr:x>0.21632</cdr:x>
      <cdr:y>0.56805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58ACB6A0-EBB2-47F2-891C-5C3A456883B0}"/>
            </a:ext>
          </a:extLst>
        </cdr:cNvPr>
        <cdr:cNvSpPr txBox="1"/>
      </cdr:nvSpPr>
      <cdr:spPr>
        <a:xfrm xmlns:a="http://schemas.openxmlformats.org/drawingml/2006/main">
          <a:off x="1041400" y="1917700"/>
          <a:ext cx="43110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0.1959</cdr:x>
      <cdr:y>0.43689</cdr:y>
    </cdr:from>
    <cdr:to>
      <cdr:x>0.25365</cdr:x>
      <cdr:y>0.51627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9444C9C3-DDF1-49A0-8F6D-031067DB588E}"/>
            </a:ext>
          </a:extLst>
        </cdr:cNvPr>
        <cdr:cNvSpPr txBox="1"/>
      </cdr:nvSpPr>
      <cdr:spPr>
        <a:xfrm xmlns:a="http://schemas.openxmlformats.org/drawingml/2006/main">
          <a:off x="1333500" y="1714500"/>
          <a:ext cx="39313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0.85075</cdr:x>
      <cdr:y>0.58252</cdr:y>
    </cdr:from>
    <cdr:to>
      <cdr:x>0.91802</cdr:x>
      <cdr:y>0.6619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1E27FAB2-02D7-4525-B4F9-F6303895D6D3}"/>
            </a:ext>
          </a:extLst>
        </cdr:cNvPr>
        <cdr:cNvSpPr txBox="1"/>
      </cdr:nvSpPr>
      <cdr:spPr>
        <a:xfrm xmlns:a="http://schemas.openxmlformats.org/drawingml/2006/main">
          <a:off x="5791200" y="2286000"/>
          <a:ext cx="45793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0.90299</cdr:x>
      <cdr:y>0.61489</cdr:y>
    </cdr:from>
    <cdr:to>
      <cdr:x>0.97026</cdr:x>
      <cdr:y>0.69426</cdr:y>
    </cdr:to>
    <cdr:sp macro="" textlink="">
      <cdr:nvSpPr>
        <cdr:cNvPr id="15" name="TextBox 17">
          <a:extLst xmlns:a="http://schemas.openxmlformats.org/drawingml/2006/main">
            <a:ext uri="{FF2B5EF4-FFF2-40B4-BE49-F238E27FC236}">
              <a16:creationId xmlns:a16="http://schemas.microsoft.com/office/drawing/2014/main" id="{1E27FAB2-02D7-4525-B4F9-F6303895D6D3}"/>
            </a:ext>
          </a:extLst>
        </cdr:cNvPr>
        <cdr:cNvSpPr txBox="1"/>
      </cdr:nvSpPr>
      <cdr:spPr>
        <a:xfrm xmlns:a="http://schemas.openxmlformats.org/drawingml/2006/main">
          <a:off x="6146800" y="2413000"/>
          <a:ext cx="45793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0.60634</cdr:x>
      <cdr:y>0.10032</cdr:y>
    </cdr:from>
    <cdr:to>
      <cdr:x>0.67361</cdr:x>
      <cdr:y>0.1797</cdr:y>
    </cdr:to>
    <cdr:sp macro="" textlink="">
      <cdr:nvSpPr>
        <cdr:cNvPr id="16" name="TextBox 17">
          <a:extLst xmlns:a="http://schemas.openxmlformats.org/drawingml/2006/main">
            <a:ext uri="{FF2B5EF4-FFF2-40B4-BE49-F238E27FC236}">
              <a16:creationId xmlns:a16="http://schemas.microsoft.com/office/drawing/2014/main" id="{1E27FAB2-02D7-4525-B4F9-F6303895D6D3}"/>
            </a:ext>
          </a:extLst>
        </cdr:cNvPr>
        <cdr:cNvSpPr txBox="1"/>
      </cdr:nvSpPr>
      <cdr:spPr>
        <a:xfrm xmlns:a="http://schemas.openxmlformats.org/drawingml/2006/main">
          <a:off x="4127500" y="393700"/>
          <a:ext cx="45793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0.37839</cdr:x>
      <cdr:y>0.10407</cdr:y>
    </cdr:from>
    <cdr:to>
      <cdr:x>0.46082</cdr:x>
      <cdr:y>0.18345</cdr:y>
    </cdr:to>
    <cdr:sp macro="" textlink="">
      <cdr:nvSpPr>
        <cdr:cNvPr id="18" name="TextBox 20">
          <a:extLst xmlns:a="http://schemas.openxmlformats.org/drawingml/2006/main">
            <a:ext uri="{FF2B5EF4-FFF2-40B4-BE49-F238E27FC236}">
              <a16:creationId xmlns:a16="http://schemas.microsoft.com/office/drawing/2014/main" id="{2403B10A-9DAE-4F10-9566-96B5ADAD7594}"/>
            </a:ext>
          </a:extLst>
        </cdr:cNvPr>
        <cdr:cNvSpPr txBox="1"/>
      </cdr:nvSpPr>
      <cdr:spPr>
        <a:xfrm xmlns:a="http://schemas.openxmlformats.org/drawingml/2006/main">
          <a:off x="2575773" y="408403"/>
          <a:ext cx="56112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0.23329</cdr:x>
      <cdr:y>0.35308</cdr:y>
    </cdr:from>
    <cdr:to>
      <cdr:x>0.29104</cdr:x>
      <cdr:y>0.43245</cdr:y>
    </cdr:to>
    <cdr:sp macro="" textlink="">
      <cdr:nvSpPr>
        <cdr:cNvPr id="19" name="TextBox 20">
          <a:extLst xmlns:a="http://schemas.openxmlformats.org/drawingml/2006/main">
            <a:ext uri="{FF2B5EF4-FFF2-40B4-BE49-F238E27FC236}">
              <a16:creationId xmlns:a16="http://schemas.microsoft.com/office/drawing/2014/main" id="{FCB447C5-5886-4B0B-8071-D286E1F1CD8B}"/>
            </a:ext>
          </a:extLst>
        </cdr:cNvPr>
        <cdr:cNvSpPr txBox="1"/>
      </cdr:nvSpPr>
      <cdr:spPr>
        <a:xfrm xmlns:a="http://schemas.openxmlformats.org/drawingml/2006/main">
          <a:off x="1588063" y="1385581"/>
          <a:ext cx="39313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0.32617</cdr:x>
      <cdr:y>0.29517</cdr:y>
    </cdr:from>
    <cdr:to>
      <cdr:x>0.39366</cdr:x>
      <cdr:y>0.37455</cdr:y>
    </cdr:to>
    <cdr:sp macro="" textlink="">
      <cdr:nvSpPr>
        <cdr:cNvPr id="20" name="TextBox 17">
          <a:extLst xmlns:a="http://schemas.openxmlformats.org/drawingml/2006/main">
            <a:ext uri="{FF2B5EF4-FFF2-40B4-BE49-F238E27FC236}">
              <a16:creationId xmlns:a16="http://schemas.microsoft.com/office/drawing/2014/main" id="{D95D315B-95F8-486D-840D-1D6829020061}"/>
            </a:ext>
          </a:extLst>
        </cdr:cNvPr>
        <cdr:cNvSpPr txBox="1"/>
      </cdr:nvSpPr>
      <cdr:spPr>
        <a:xfrm xmlns:a="http://schemas.openxmlformats.org/drawingml/2006/main">
          <a:off x="2220328" y="1158341"/>
          <a:ext cx="45937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0.30784</cdr:x>
      <cdr:y>0.46926</cdr:y>
    </cdr:from>
    <cdr:to>
      <cdr:x>0.375</cdr:x>
      <cdr:y>0.54863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20DFB7D6-4B4E-4C15-83B0-52C7E3E904E7}"/>
            </a:ext>
          </a:extLst>
        </cdr:cNvPr>
        <cdr:cNvSpPr txBox="1"/>
      </cdr:nvSpPr>
      <cdr:spPr>
        <a:xfrm xmlns:a="http://schemas.openxmlformats.org/drawingml/2006/main">
          <a:off x="2095515" y="1841500"/>
          <a:ext cx="457186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0.29632</cdr:x>
      <cdr:y>0.36375</cdr:y>
    </cdr:from>
    <cdr:to>
      <cdr:x>0.35634</cdr:x>
      <cdr:y>0.44312</cdr:y>
    </cdr:to>
    <cdr:sp macro="" textlink="">
      <cdr:nvSpPr>
        <cdr:cNvPr id="22" name="TextBox 17">
          <a:extLst xmlns:a="http://schemas.openxmlformats.org/drawingml/2006/main">
            <a:ext uri="{FF2B5EF4-FFF2-40B4-BE49-F238E27FC236}">
              <a16:creationId xmlns:a16="http://schemas.microsoft.com/office/drawing/2014/main" id="{977DA423-F17F-45F6-A2F3-A8ADD69CDF86}"/>
            </a:ext>
          </a:extLst>
        </cdr:cNvPr>
        <cdr:cNvSpPr txBox="1"/>
      </cdr:nvSpPr>
      <cdr:spPr>
        <a:xfrm xmlns:a="http://schemas.openxmlformats.org/drawingml/2006/main">
          <a:off x="2017129" y="1427456"/>
          <a:ext cx="40857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0.12324</cdr:x>
      <cdr:y>0.59099</cdr:y>
    </cdr:from>
    <cdr:to>
      <cdr:x>0.18657</cdr:x>
      <cdr:y>0.67037</cdr:y>
    </cdr:to>
    <cdr:sp macro="" textlink="">
      <cdr:nvSpPr>
        <cdr:cNvPr id="23" name="TextBox 17">
          <a:extLst xmlns:a="http://schemas.openxmlformats.org/drawingml/2006/main">
            <a:ext uri="{FF2B5EF4-FFF2-40B4-BE49-F238E27FC236}">
              <a16:creationId xmlns:a16="http://schemas.microsoft.com/office/drawing/2014/main" id="{D046AFA9-3EE1-42CC-A00E-F9829790B5E3}"/>
            </a:ext>
          </a:extLst>
        </cdr:cNvPr>
        <cdr:cNvSpPr txBox="1"/>
      </cdr:nvSpPr>
      <cdr:spPr>
        <a:xfrm xmlns:a="http://schemas.openxmlformats.org/drawingml/2006/main">
          <a:off x="838899" y="2319226"/>
          <a:ext cx="43110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0.51088</cdr:x>
      <cdr:y>0.15067</cdr:y>
    </cdr:from>
    <cdr:to>
      <cdr:x>0.58582</cdr:x>
      <cdr:y>0.23005</cdr:y>
    </cdr:to>
    <cdr:sp macro="" textlink="">
      <cdr:nvSpPr>
        <cdr:cNvPr id="24" name="TextBox 17">
          <a:extLst xmlns:a="http://schemas.openxmlformats.org/drawingml/2006/main">
            <a:ext uri="{FF2B5EF4-FFF2-40B4-BE49-F238E27FC236}">
              <a16:creationId xmlns:a16="http://schemas.microsoft.com/office/drawing/2014/main" id="{1E2E2BB3-B590-480F-8FD9-A1048A6AF5E7}"/>
            </a:ext>
          </a:extLst>
        </cdr:cNvPr>
        <cdr:cNvSpPr txBox="1"/>
      </cdr:nvSpPr>
      <cdr:spPr>
        <a:xfrm xmlns:a="http://schemas.openxmlformats.org/drawingml/2006/main">
          <a:off x="3477629" y="591276"/>
          <a:ext cx="51017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0.11567</cdr:x>
      <cdr:y>0.67355</cdr:y>
    </cdr:from>
    <cdr:to>
      <cdr:x>0.17351</cdr:x>
      <cdr:y>0.75292</cdr:y>
    </cdr:to>
    <cdr:sp macro="" textlink="">
      <cdr:nvSpPr>
        <cdr:cNvPr id="25" name="TextBox 17">
          <a:extLst xmlns:a="http://schemas.openxmlformats.org/drawingml/2006/main">
            <a:ext uri="{FF2B5EF4-FFF2-40B4-BE49-F238E27FC236}">
              <a16:creationId xmlns:a16="http://schemas.microsoft.com/office/drawing/2014/main" id="{EC3B011C-A2C8-41AD-AB56-8D6BBB9B0B02}"/>
            </a:ext>
          </a:extLst>
        </cdr:cNvPr>
        <cdr:cNvSpPr txBox="1"/>
      </cdr:nvSpPr>
      <cdr:spPr>
        <a:xfrm xmlns:a="http://schemas.openxmlformats.org/drawingml/2006/main">
          <a:off x="787401" y="2643200"/>
          <a:ext cx="39370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  <cdr:relSizeAnchor xmlns:cdr="http://schemas.openxmlformats.org/drawingml/2006/chartDrawing">
    <cdr:from>
      <cdr:x>0.17351</cdr:x>
      <cdr:y>0.70227</cdr:y>
    </cdr:from>
    <cdr:to>
      <cdr:x>0.23134</cdr:x>
      <cdr:y>0.78164</cdr:y>
    </cdr:to>
    <cdr:sp macro="" textlink="">
      <cdr:nvSpPr>
        <cdr:cNvPr id="26" name="TextBox 17">
          <a:extLst xmlns:a="http://schemas.openxmlformats.org/drawingml/2006/main">
            <a:ext uri="{FF2B5EF4-FFF2-40B4-BE49-F238E27FC236}">
              <a16:creationId xmlns:a16="http://schemas.microsoft.com/office/drawing/2014/main" id="{2BC8F50F-3B56-4D45-AF12-917431C77651}"/>
            </a:ext>
          </a:extLst>
        </cdr:cNvPr>
        <cdr:cNvSpPr txBox="1"/>
      </cdr:nvSpPr>
      <cdr:spPr>
        <a:xfrm xmlns:a="http://schemas.openxmlformats.org/drawingml/2006/main">
          <a:off x="1181100" y="2755900"/>
          <a:ext cx="39370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0.15299</cdr:x>
      <cdr:y>0.48867</cdr:y>
    </cdr:from>
    <cdr:to>
      <cdr:x>0.21632</cdr:x>
      <cdr:y>0.56805</cdr:y>
    </cdr:to>
    <cdr:sp macro="" textlink="">
      <cdr:nvSpPr>
        <cdr:cNvPr id="27" name="TextBox 17">
          <a:extLst xmlns:a="http://schemas.openxmlformats.org/drawingml/2006/main">
            <a:ext uri="{FF2B5EF4-FFF2-40B4-BE49-F238E27FC236}">
              <a16:creationId xmlns:a16="http://schemas.microsoft.com/office/drawing/2014/main" id="{58ACB6A0-EBB2-47F2-891C-5C3A456883B0}"/>
            </a:ext>
          </a:extLst>
        </cdr:cNvPr>
        <cdr:cNvSpPr txBox="1"/>
      </cdr:nvSpPr>
      <cdr:spPr>
        <a:xfrm xmlns:a="http://schemas.openxmlformats.org/drawingml/2006/main">
          <a:off x="1041400" y="1917700"/>
          <a:ext cx="43110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0.1959</cdr:x>
      <cdr:y>0.43689</cdr:y>
    </cdr:from>
    <cdr:to>
      <cdr:x>0.25365</cdr:x>
      <cdr:y>0.51627</cdr:y>
    </cdr:to>
    <cdr:sp macro="" textlink="">
      <cdr:nvSpPr>
        <cdr:cNvPr id="28" name="TextBox 20">
          <a:extLst xmlns:a="http://schemas.openxmlformats.org/drawingml/2006/main">
            <a:ext uri="{FF2B5EF4-FFF2-40B4-BE49-F238E27FC236}">
              <a16:creationId xmlns:a16="http://schemas.microsoft.com/office/drawing/2014/main" id="{9444C9C3-DDF1-49A0-8F6D-031067DB588E}"/>
            </a:ext>
          </a:extLst>
        </cdr:cNvPr>
        <cdr:cNvSpPr txBox="1"/>
      </cdr:nvSpPr>
      <cdr:spPr>
        <a:xfrm xmlns:a="http://schemas.openxmlformats.org/drawingml/2006/main">
          <a:off x="1333500" y="1714500"/>
          <a:ext cx="39313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0.85075</cdr:x>
      <cdr:y>0.58252</cdr:y>
    </cdr:from>
    <cdr:to>
      <cdr:x>0.91802</cdr:x>
      <cdr:y>0.6619</cdr:y>
    </cdr:to>
    <cdr:sp macro="" textlink="">
      <cdr:nvSpPr>
        <cdr:cNvPr id="29" name="TextBox 17">
          <a:extLst xmlns:a="http://schemas.openxmlformats.org/drawingml/2006/main">
            <a:ext uri="{FF2B5EF4-FFF2-40B4-BE49-F238E27FC236}">
              <a16:creationId xmlns:a16="http://schemas.microsoft.com/office/drawing/2014/main" id="{1E27FAB2-02D7-4525-B4F9-F6303895D6D3}"/>
            </a:ext>
          </a:extLst>
        </cdr:cNvPr>
        <cdr:cNvSpPr txBox="1"/>
      </cdr:nvSpPr>
      <cdr:spPr>
        <a:xfrm xmlns:a="http://schemas.openxmlformats.org/drawingml/2006/main">
          <a:off x="5791200" y="2286000"/>
          <a:ext cx="45793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0.91175</cdr:x>
      <cdr:y>0.72715</cdr:y>
    </cdr:from>
    <cdr:to>
      <cdr:x>0.97902</cdr:x>
      <cdr:y>0.78608</cdr:y>
    </cdr:to>
    <cdr:sp macro="" textlink="">
      <cdr:nvSpPr>
        <cdr:cNvPr id="30" name="TextBox 17">
          <a:extLst xmlns:a="http://schemas.openxmlformats.org/drawingml/2006/main">
            <a:ext uri="{FF2B5EF4-FFF2-40B4-BE49-F238E27FC236}">
              <a16:creationId xmlns:a16="http://schemas.microsoft.com/office/drawing/2014/main" id="{1E27FAB2-02D7-4525-B4F9-F6303895D6D3}"/>
            </a:ext>
          </a:extLst>
        </cdr:cNvPr>
        <cdr:cNvSpPr txBox="1"/>
      </cdr:nvSpPr>
      <cdr:spPr>
        <a:xfrm xmlns:a="http://schemas.openxmlformats.org/drawingml/2006/main">
          <a:off x="6198481" y="2853545"/>
          <a:ext cx="457333" cy="23125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0.60634</cdr:x>
      <cdr:y>0.10032</cdr:y>
    </cdr:from>
    <cdr:to>
      <cdr:x>0.67361</cdr:x>
      <cdr:y>0.1797</cdr:y>
    </cdr:to>
    <cdr:sp macro="" textlink="">
      <cdr:nvSpPr>
        <cdr:cNvPr id="31" name="TextBox 17">
          <a:extLst xmlns:a="http://schemas.openxmlformats.org/drawingml/2006/main">
            <a:ext uri="{FF2B5EF4-FFF2-40B4-BE49-F238E27FC236}">
              <a16:creationId xmlns:a16="http://schemas.microsoft.com/office/drawing/2014/main" id="{1E27FAB2-02D7-4525-B4F9-F6303895D6D3}"/>
            </a:ext>
          </a:extLst>
        </cdr:cNvPr>
        <cdr:cNvSpPr txBox="1"/>
      </cdr:nvSpPr>
      <cdr:spPr>
        <a:xfrm xmlns:a="http://schemas.openxmlformats.org/drawingml/2006/main">
          <a:off x="4127500" y="393700"/>
          <a:ext cx="45793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0.56921</cdr:x>
      <cdr:y>0.32405</cdr:y>
    </cdr:from>
    <cdr:to>
      <cdr:x>0.63756</cdr:x>
      <cdr:y>0.38536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646833DB-E664-413D-9AC4-BDB93CDB3DA8}"/>
            </a:ext>
          </a:extLst>
        </cdr:cNvPr>
        <cdr:cNvSpPr txBox="1"/>
      </cdr:nvSpPr>
      <cdr:spPr>
        <a:xfrm xmlns:a="http://schemas.openxmlformats.org/drawingml/2006/main">
          <a:off x="3807257" y="1180598"/>
          <a:ext cx="457152" cy="2233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0.33939</cdr:x>
      <cdr:y>0.11675</cdr:y>
    </cdr:from>
    <cdr:to>
      <cdr:x>0.42314</cdr:x>
      <cdr:y>0.20225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F21AD4FA-1C47-4B4E-89D2-1D9EB632390A}"/>
            </a:ext>
          </a:extLst>
        </cdr:cNvPr>
        <cdr:cNvSpPr txBox="1"/>
      </cdr:nvSpPr>
      <cdr:spPr>
        <a:xfrm xmlns:a="http://schemas.openxmlformats.org/drawingml/2006/main">
          <a:off x="2270084" y="425349"/>
          <a:ext cx="560175" cy="3115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0.19672</cdr:x>
      <cdr:y>0.37625</cdr:y>
    </cdr:from>
    <cdr:to>
      <cdr:x>0.25539</cdr:x>
      <cdr:y>0.46174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33C8401B-7AEC-445D-A7F3-A58259B0FD97}"/>
            </a:ext>
          </a:extLst>
        </cdr:cNvPr>
        <cdr:cNvSpPr txBox="1"/>
      </cdr:nvSpPr>
      <cdr:spPr>
        <a:xfrm xmlns:a="http://schemas.openxmlformats.org/drawingml/2006/main">
          <a:off x="1315766" y="1370790"/>
          <a:ext cx="392456" cy="3114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0.26577</cdr:x>
      <cdr:y>0.3284</cdr:y>
    </cdr:from>
    <cdr:to>
      <cdr:x>0.33434</cdr:x>
      <cdr:y>0.4139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36A2ACA6-33A0-4ED5-9653-4EF69A6389CD}"/>
            </a:ext>
          </a:extLst>
        </cdr:cNvPr>
        <cdr:cNvSpPr txBox="1"/>
      </cdr:nvSpPr>
      <cdr:spPr>
        <a:xfrm xmlns:a="http://schemas.openxmlformats.org/drawingml/2006/main">
          <a:off x="1777626" y="1196450"/>
          <a:ext cx="458647" cy="3115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0.2598</cdr:x>
      <cdr:y>0.5072</cdr:y>
    </cdr:from>
    <cdr:to>
      <cdr:x>0.32804</cdr:x>
      <cdr:y>0.59269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6112817D-F75D-468C-B9FA-658A7FB19FFE}"/>
            </a:ext>
          </a:extLst>
        </cdr:cNvPr>
        <cdr:cNvSpPr txBox="1"/>
      </cdr:nvSpPr>
      <cdr:spPr>
        <a:xfrm xmlns:a="http://schemas.openxmlformats.org/drawingml/2006/main">
          <a:off x="1737725" y="1847881"/>
          <a:ext cx="456405" cy="3114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0.24651</cdr:x>
      <cdr:y>0.37903</cdr:y>
    </cdr:from>
    <cdr:to>
      <cdr:x>0.3075</cdr:x>
      <cdr:y>0.46452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CF56DE40-EB14-417B-AE84-43E366960571}"/>
            </a:ext>
          </a:extLst>
        </cdr:cNvPr>
        <cdr:cNvSpPr txBox="1"/>
      </cdr:nvSpPr>
      <cdr:spPr>
        <a:xfrm xmlns:a="http://schemas.openxmlformats.org/drawingml/2006/main">
          <a:off x="1648854" y="1380912"/>
          <a:ext cx="407883" cy="3114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0.1118</cdr:x>
      <cdr:y>0.59184</cdr:y>
    </cdr:from>
    <cdr:to>
      <cdr:x>0.17615</cdr:x>
      <cdr:y>0.67734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8E87C77B-0B0E-4337-9801-B49D183ABCE4}"/>
            </a:ext>
          </a:extLst>
        </cdr:cNvPr>
        <cdr:cNvSpPr txBox="1"/>
      </cdr:nvSpPr>
      <cdr:spPr>
        <a:xfrm xmlns:a="http://schemas.openxmlformats.org/drawingml/2006/main">
          <a:off x="747807" y="2156253"/>
          <a:ext cx="430376" cy="3115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0.41071</cdr:x>
      <cdr:y>0.18728</cdr:y>
    </cdr:from>
    <cdr:to>
      <cdr:x>0.48685</cdr:x>
      <cdr:y>0.27278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361FBAA3-41CA-4C89-9C6A-3E0B88654904}"/>
            </a:ext>
          </a:extLst>
        </cdr:cNvPr>
        <cdr:cNvSpPr txBox="1"/>
      </cdr:nvSpPr>
      <cdr:spPr>
        <a:xfrm xmlns:a="http://schemas.openxmlformats.org/drawingml/2006/main">
          <a:off x="2747124" y="682305"/>
          <a:ext cx="509275" cy="3115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0.10728</cdr:x>
      <cdr:y>0.66334</cdr:y>
    </cdr:from>
    <cdr:to>
      <cdr:x>0.16604</cdr:x>
      <cdr:y>0.74883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6EDE2CB4-7D24-4CE0-9AA7-080B3590699F}"/>
            </a:ext>
          </a:extLst>
        </cdr:cNvPr>
        <cdr:cNvSpPr txBox="1"/>
      </cdr:nvSpPr>
      <cdr:spPr>
        <a:xfrm xmlns:a="http://schemas.openxmlformats.org/drawingml/2006/main">
          <a:off x="717530" y="2416743"/>
          <a:ext cx="393067" cy="3114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  <cdr:relSizeAnchor xmlns:cdr="http://schemas.openxmlformats.org/drawingml/2006/chartDrawing">
    <cdr:from>
      <cdr:x>0.16762</cdr:x>
      <cdr:y>0.71461</cdr:y>
    </cdr:from>
    <cdr:to>
      <cdr:x>0.22638</cdr:x>
      <cdr:y>0.8001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DD7FEB4A-A892-4590-81BC-348CA686E636}"/>
            </a:ext>
          </a:extLst>
        </cdr:cNvPr>
        <cdr:cNvSpPr txBox="1"/>
      </cdr:nvSpPr>
      <cdr:spPr>
        <a:xfrm xmlns:a="http://schemas.openxmlformats.org/drawingml/2006/main">
          <a:off x="1121180" y="2603532"/>
          <a:ext cx="393001" cy="3114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0.12779</cdr:x>
      <cdr:y>0.50487</cdr:y>
    </cdr:from>
    <cdr:to>
      <cdr:x>0.19213</cdr:x>
      <cdr:y>0.59037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22CDC832-131B-48D9-B47E-129E887B5FE7}"/>
            </a:ext>
          </a:extLst>
        </cdr:cNvPr>
        <cdr:cNvSpPr txBox="1"/>
      </cdr:nvSpPr>
      <cdr:spPr>
        <a:xfrm xmlns:a="http://schemas.openxmlformats.org/drawingml/2006/main">
          <a:off x="854733" y="1839385"/>
          <a:ext cx="430376" cy="3115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0.16347</cdr:x>
      <cdr:y>0.45781</cdr:y>
    </cdr:from>
    <cdr:to>
      <cdr:x>0.22215</cdr:x>
      <cdr:y>0.54331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3723B9EA-7ACD-442F-A659-94F03E891675}"/>
            </a:ext>
          </a:extLst>
        </cdr:cNvPr>
        <cdr:cNvSpPr txBox="1"/>
      </cdr:nvSpPr>
      <cdr:spPr>
        <a:xfrm xmlns:a="http://schemas.openxmlformats.org/drawingml/2006/main">
          <a:off x="1093422" y="1667935"/>
          <a:ext cx="392457" cy="3115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0.64843</cdr:x>
      <cdr:y>0.67567</cdr:y>
    </cdr:from>
    <cdr:to>
      <cdr:x>0.71678</cdr:x>
      <cdr:y>0.76117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2266DC97-DE78-4BB8-9AD1-6E575CEC452F}"/>
            </a:ext>
          </a:extLst>
        </cdr:cNvPr>
        <cdr:cNvSpPr txBox="1"/>
      </cdr:nvSpPr>
      <cdr:spPr>
        <a:xfrm xmlns:a="http://schemas.openxmlformats.org/drawingml/2006/main">
          <a:off x="4337140" y="2461680"/>
          <a:ext cx="457153" cy="3115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0.70724</cdr:x>
      <cdr:y>0.60778</cdr:y>
    </cdr:from>
    <cdr:to>
      <cdr:x>0.77559</cdr:x>
      <cdr:y>0.67125</cdr:y>
    </cdr:to>
    <cdr:sp macro="" textlink="">
      <cdr:nvSpPr>
        <cdr:cNvPr id="15" name="TextBox 17">
          <a:extLst xmlns:a="http://schemas.openxmlformats.org/drawingml/2006/main">
            <a:ext uri="{FF2B5EF4-FFF2-40B4-BE49-F238E27FC236}">
              <a16:creationId xmlns:a16="http://schemas.microsoft.com/office/drawing/2014/main" id="{E53BCC3E-D72F-4558-ACAF-994E9CD76D73}"/>
            </a:ext>
          </a:extLst>
        </cdr:cNvPr>
        <cdr:cNvSpPr txBox="1"/>
      </cdr:nvSpPr>
      <cdr:spPr>
        <a:xfrm xmlns:a="http://schemas.openxmlformats.org/drawingml/2006/main">
          <a:off x="4730493" y="2214325"/>
          <a:ext cx="457152" cy="23125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0.47131</cdr:x>
      <cdr:y>0.15338</cdr:y>
    </cdr:from>
    <cdr:to>
      <cdr:x>0.53966</cdr:x>
      <cdr:y>0.23888</cdr:y>
    </cdr:to>
    <cdr:sp macro="" textlink="">
      <cdr:nvSpPr>
        <cdr:cNvPr id="16" name="TextBox 17">
          <a:extLst xmlns:a="http://schemas.openxmlformats.org/drawingml/2006/main">
            <a:ext uri="{FF2B5EF4-FFF2-40B4-BE49-F238E27FC236}">
              <a16:creationId xmlns:a16="http://schemas.microsoft.com/office/drawing/2014/main" id="{89C41E80-AD73-40E3-9DCF-710C02486E2A}"/>
            </a:ext>
          </a:extLst>
        </cdr:cNvPr>
        <cdr:cNvSpPr txBox="1"/>
      </cdr:nvSpPr>
      <cdr:spPr>
        <a:xfrm xmlns:a="http://schemas.openxmlformats.org/drawingml/2006/main">
          <a:off x="3152432" y="558800"/>
          <a:ext cx="457153" cy="3115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0.1662</cdr:x>
      <cdr:y>0.17438</cdr:y>
    </cdr:from>
    <cdr:to>
      <cdr:x>0.34743</cdr:x>
      <cdr:y>0.28657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98B644F-CF23-41F2-985B-D1E91F5CD7C1}"/>
            </a:ext>
          </a:extLst>
        </cdr:cNvPr>
        <cdr:cNvSpPr txBox="1"/>
      </cdr:nvSpPr>
      <cdr:spPr>
        <a:xfrm xmlns:a="http://schemas.openxmlformats.org/drawingml/2006/main">
          <a:off x="759883" y="478348"/>
          <a:ext cx="828586" cy="30777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0.44648</cdr:x>
      <cdr:y>0.64352</cdr:y>
    </cdr:from>
    <cdr:to>
      <cdr:x>0.55706</cdr:x>
      <cdr:y>0.75572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18D87780-ADC9-43E9-B2D2-8218EDC44041}"/>
            </a:ext>
          </a:extLst>
        </cdr:cNvPr>
        <cdr:cNvSpPr txBox="1"/>
      </cdr:nvSpPr>
      <cdr:spPr>
        <a:xfrm xmlns:a="http://schemas.openxmlformats.org/drawingml/2006/main">
          <a:off x="2041307" y="1765300"/>
          <a:ext cx="505581" cy="30777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0.53265</cdr:x>
      <cdr:y>0.54205</cdr:y>
    </cdr:from>
    <cdr:to>
      <cdr:x>0.71388</cdr:x>
      <cdr:y>0.65425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835BA691-94D7-4440-AB97-D7D126A9C6D3}"/>
            </a:ext>
          </a:extLst>
        </cdr:cNvPr>
        <cdr:cNvSpPr txBox="1"/>
      </cdr:nvSpPr>
      <cdr:spPr>
        <a:xfrm xmlns:a="http://schemas.openxmlformats.org/drawingml/2006/main">
          <a:off x="2435271" y="1486948"/>
          <a:ext cx="828586" cy="30778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0.60795</cdr:x>
      <cdr:y>0.62191</cdr:y>
    </cdr:from>
    <cdr:to>
      <cdr:x>0.78918</cdr:x>
      <cdr:y>0.7341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02769CD9-B9B8-44C9-B607-98A6223A5EB5}"/>
            </a:ext>
          </a:extLst>
        </cdr:cNvPr>
        <cdr:cNvSpPr txBox="1"/>
      </cdr:nvSpPr>
      <cdr:spPr>
        <a:xfrm xmlns:a="http://schemas.openxmlformats.org/drawingml/2006/main">
          <a:off x="2779560" y="1706015"/>
          <a:ext cx="828586" cy="30778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0.31258</cdr:x>
      <cdr:y>0.15934</cdr:y>
    </cdr:from>
    <cdr:to>
      <cdr:x>0.49381</cdr:x>
      <cdr:y>0.27153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211D3E57-97B1-498A-9EFE-0674928E12AB}"/>
            </a:ext>
          </a:extLst>
        </cdr:cNvPr>
        <cdr:cNvSpPr txBox="1"/>
      </cdr:nvSpPr>
      <cdr:spPr>
        <a:xfrm xmlns:a="http://schemas.openxmlformats.org/drawingml/2006/main">
          <a:off x="1429132" y="437091"/>
          <a:ext cx="828586" cy="30777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0.69144</cdr:x>
      <cdr:y>0.6142</cdr:y>
    </cdr:from>
    <cdr:to>
      <cdr:x>0.87267</cdr:x>
      <cdr:y>0.72639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AA551F7F-CC57-40B8-A749-B4F51ABE77E0}"/>
            </a:ext>
          </a:extLst>
        </cdr:cNvPr>
        <cdr:cNvSpPr txBox="1"/>
      </cdr:nvSpPr>
      <cdr:spPr>
        <a:xfrm xmlns:a="http://schemas.openxmlformats.org/drawingml/2006/main">
          <a:off x="3161248" y="1684861"/>
          <a:ext cx="828586" cy="30778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</xdr:rowOff>
    </xdr:from>
    <xdr:to>
      <xdr:col>3</xdr:col>
      <xdr:colOff>95250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8B94C-EB6D-4A54-BFEE-AD8B0A7A0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11</xdr:row>
      <xdr:rowOff>166687</xdr:rowOff>
    </xdr:from>
    <xdr:to>
      <xdr:col>12</xdr:col>
      <xdr:colOff>133350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D0928E-95EE-40E4-B29B-18CD76E27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122465</xdr:colOff>
      <xdr:row>12</xdr:row>
      <xdr:rowOff>166686</xdr:rowOff>
    </xdr:from>
    <xdr:to>
      <xdr:col>17</xdr:col>
      <xdr:colOff>122464</xdr:colOff>
      <xdr:row>29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61AC4F-952F-4070-86B6-CFE511662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757236</xdr:colOff>
      <xdr:row>26</xdr:row>
      <xdr:rowOff>33337</xdr:rowOff>
    </xdr:from>
    <xdr:to>
      <xdr:col>20</xdr:col>
      <xdr:colOff>190499</xdr:colOff>
      <xdr:row>41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C54FF8-0D34-467F-BBDA-72C0E4E83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752475</xdr:colOff>
      <xdr:row>10</xdr:row>
      <xdr:rowOff>50006</xdr:rowOff>
    </xdr:from>
    <xdr:to>
      <xdr:col>21</xdr:col>
      <xdr:colOff>1000125</xdr:colOff>
      <xdr:row>23</xdr:row>
      <xdr:rowOff>178594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948B72-DB83-4B06-B7A8-0DD4A4F56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1782536</xdr:colOff>
      <xdr:row>21</xdr:row>
      <xdr:rowOff>29255</xdr:rowOff>
    </xdr:from>
    <xdr:to>
      <xdr:col>25</xdr:col>
      <xdr:colOff>353786</xdr:colOff>
      <xdr:row>39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72BFF3-2BB4-4331-A0E6-31C988ECD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390525</xdr:colOff>
      <xdr:row>13</xdr:row>
      <xdr:rowOff>123825</xdr:rowOff>
    </xdr:from>
    <xdr:to>
      <xdr:col>28</xdr:col>
      <xdr:colOff>352425</xdr:colOff>
      <xdr:row>28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355FC4-DF1F-41CC-8F7A-1B7C699FB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542924</xdr:colOff>
      <xdr:row>12</xdr:row>
      <xdr:rowOff>19050</xdr:rowOff>
    </xdr:from>
    <xdr:to>
      <xdr:col>31</xdr:col>
      <xdr:colOff>1181099</xdr:colOff>
      <xdr:row>26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3051BA-D99A-4C86-9C90-FCFEB1186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896710</xdr:colOff>
      <xdr:row>13</xdr:row>
      <xdr:rowOff>148997</xdr:rowOff>
    </xdr:from>
    <xdr:to>
      <xdr:col>35</xdr:col>
      <xdr:colOff>459921</xdr:colOff>
      <xdr:row>28</xdr:row>
      <xdr:rowOff>34697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F44019-4E3E-473A-8B1A-A8C61DDFC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1256280</xdr:colOff>
      <xdr:row>17</xdr:row>
      <xdr:rowOff>51708</xdr:rowOff>
    </xdr:from>
    <xdr:to>
      <xdr:col>40</xdr:col>
      <xdr:colOff>109879</xdr:colOff>
      <xdr:row>33</xdr:row>
      <xdr:rowOff>104096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23D676-5A82-4026-98E0-D4C6AD41A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61231</xdr:colOff>
      <xdr:row>17</xdr:row>
      <xdr:rowOff>166007</xdr:rowOff>
    </xdr:from>
    <xdr:to>
      <xdr:col>48</xdr:col>
      <xdr:colOff>346981</xdr:colOff>
      <xdr:row>32</xdr:row>
      <xdr:rowOff>51707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DC106C-64B9-42D5-BA1C-FEA59EC63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0.28307</cdr:x>
      <cdr:y>0.36453</cdr:y>
    </cdr:from>
    <cdr:to>
      <cdr:x>0.42153</cdr:x>
      <cdr:y>0.47653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1891199" y="1149530"/>
          <a:ext cx="925066" cy="35318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0.6441</cdr:x>
      <cdr:y>0.30312</cdr:y>
    </cdr:from>
    <cdr:to>
      <cdr:x>0.72858</cdr:x>
      <cdr:y>0.41513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4303300" y="955891"/>
          <a:ext cx="564420" cy="35321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0.71076</cdr:x>
      <cdr:y>0.64953</cdr:y>
    </cdr:from>
    <cdr:to>
      <cdr:x>0.84922</cdr:x>
      <cdr:y>0.76153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4748663" y="2048280"/>
          <a:ext cx="925066" cy="35318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0.75105</cdr:x>
      <cdr:y>0.35243</cdr:y>
    </cdr:from>
    <cdr:to>
      <cdr:x>0.88951</cdr:x>
      <cdr:y>0.46444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5017845" y="1111373"/>
          <a:ext cx="925065" cy="35321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0.38379</cdr:x>
      <cdr:y>0.21216</cdr:y>
    </cdr:from>
    <cdr:to>
      <cdr:x>0.52225</cdr:x>
      <cdr:y>0.32416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2564163" y="669038"/>
          <a:ext cx="925066" cy="35318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0.11549</cdr:x>
      <cdr:y>0.67726</cdr:y>
    </cdr:from>
    <cdr:to>
      <cdr:x>0.25395</cdr:x>
      <cdr:y>0.79062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771602" y="2135726"/>
          <a:ext cx="925066" cy="35747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N</a:t>
          </a:r>
        </a:p>
      </cdr:txBody>
    </cdr:sp>
  </cdr:relSizeAnchor>
  <cdr:relSizeAnchor xmlns:cdr="http://schemas.openxmlformats.org/drawingml/2006/chartDrawing">
    <cdr:from>
      <cdr:x>0.17724</cdr:x>
      <cdr:y>0.15204</cdr:y>
    </cdr:from>
    <cdr:to>
      <cdr:x>0.3157</cdr:x>
      <cdr:y>0.2654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560CA10C-90FB-42EF-9B2D-1862FFF11ABA}"/>
            </a:ext>
          </a:extLst>
        </cdr:cNvPr>
        <cdr:cNvSpPr txBox="1"/>
      </cdr:nvSpPr>
      <cdr:spPr>
        <a:xfrm xmlns:a="http://schemas.openxmlformats.org/drawingml/2006/main">
          <a:off x="1184138" y="479452"/>
          <a:ext cx="925066" cy="35747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0.16846</cdr:x>
      <cdr:y>0.20979</cdr:y>
    </cdr:from>
    <cdr:to>
      <cdr:x>0.30005</cdr:x>
      <cdr:y>0.3122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1258450" y="753626"/>
          <a:ext cx="983020" cy="36788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0.45954</cdr:x>
      <cdr:y>0.13689</cdr:y>
    </cdr:from>
    <cdr:to>
      <cdr:x>0.53983</cdr:x>
      <cdr:y>0.2393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2514673" y="411361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0.53072</cdr:x>
      <cdr:y>0.27952</cdr:y>
    </cdr:from>
    <cdr:to>
      <cdr:x>0.66232</cdr:x>
      <cdr:y>0.38193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2904183" y="8399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0.59861</cdr:x>
      <cdr:y>0.14956</cdr:y>
    </cdr:from>
    <cdr:to>
      <cdr:x>0.7302</cdr:x>
      <cdr:y>0.25198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275658" y="4494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0.23092</cdr:x>
      <cdr:y>0.1876</cdr:y>
    </cdr:from>
    <cdr:to>
      <cdr:x>0.36251</cdr:x>
      <cdr:y>0.29002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1263634" y="5637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0.63957</cdr:x>
      <cdr:y>0.54649</cdr:y>
    </cdr:from>
    <cdr:to>
      <cdr:x>0.77116</cdr:x>
      <cdr:y>0.64891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3498836" y="1642283"/>
          <a:ext cx="719883" cy="30778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0.68918</cdr:x>
      <cdr:y>0.32777</cdr:y>
    </cdr:from>
    <cdr:to>
      <cdr:x>0.82078</cdr:x>
      <cdr:y>0.43142</cdr:y>
    </cdr:to>
    <cdr:sp macro="" textlink="">
      <cdr:nvSpPr>
        <cdr:cNvPr id="8" name="TextBox 19">
          <a:extLst xmlns:a="http://schemas.openxmlformats.org/drawingml/2006/main">
            <a:ext uri="{FF2B5EF4-FFF2-40B4-BE49-F238E27FC236}">
              <a16:creationId xmlns:a16="http://schemas.microsoft.com/office/drawing/2014/main" id="{BE7AB741-7472-4938-A761-2927C50BF32B}"/>
            </a:ext>
          </a:extLst>
        </cdr:cNvPr>
        <cdr:cNvSpPr txBox="1"/>
      </cdr:nvSpPr>
      <cdr:spPr>
        <a:xfrm xmlns:a="http://schemas.openxmlformats.org/drawingml/2006/main">
          <a:off x="3770264" y="984988"/>
          <a:ext cx="719937" cy="31148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0.76457</cdr:x>
      <cdr:y>0.50794</cdr:y>
    </cdr:from>
    <cdr:to>
      <cdr:x>0.89616</cdr:x>
      <cdr:y>0.6116</cdr:y>
    </cdr:to>
    <cdr:sp macro="" textlink="">
      <cdr:nvSpPr>
        <cdr:cNvPr id="9" name="TextBox 19">
          <a:extLst xmlns:a="http://schemas.openxmlformats.org/drawingml/2006/main">
            <a:ext uri="{FF2B5EF4-FFF2-40B4-BE49-F238E27FC236}">
              <a16:creationId xmlns:a16="http://schemas.microsoft.com/office/drawing/2014/main" id="{BE7AB741-7472-4938-A761-2927C50BF32B}"/>
            </a:ext>
          </a:extLst>
        </cdr:cNvPr>
        <cdr:cNvSpPr txBox="1"/>
      </cdr:nvSpPr>
      <cdr:spPr>
        <a:xfrm xmlns:a="http://schemas.openxmlformats.org/drawingml/2006/main">
          <a:off x="4182690" y="1526431"/>
          <a:ext cx="719883" cy="3115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0.81957</cdr:x>
      <cdr:y>0.60693</cdr:y>
    </cdr:from>
    <cdr:to>
      <cdr:x>0.95116</cdr:x>
      <cdr:y>0.71059</cdr:y>
    </cdr:to>
    <cdr:sp macro="" textlink="">
      <cdr:nvSpPr>
        <cdr:cNvPr id="10" name="TextBox 19">
          <a:extLst xmlns:a="http://schemas.openxmlformats.org/drawingml/2006/main">
            <a:ext uri="{FF2B5EF4-FFF2-40B4-BE49-F238E27FC236}">
              <a16:creationId xmlns:a16="http://schemas.microsoft.com/office/drawing/2014/main" id="{EB3B0820-AF0C-40B3-9798-92A3A29C1983}"/>
            </a:ext>
          </a:extLst>
        </cdr:cNvPr>
        <cdr:cNvSpPr txBox="1"/>
      </cdr:nvSpPr>
      <cdr:spPr>
        <a:xfrm xmlns:a="http://schemas.openxmlformats.org/drawingml/2006/main">
          <a:off x="4483589" y="1823916"/>
          <a:ext cx="719883" cy="3115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0.14128</cdr:x>
      <cdr:y>0.16156</cdr:y>
    </cdr:from>
    <cdr:to>
      <cdr:x>0.22702</cdr:x>
      <cdr:y>0.27971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723973" y="420886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0.36134</cdr:x>
      <cdr:y>0.50526</cdr:y>
    </cdr:from>
    <cdr:to>
      <cdr:x>0.50186</cdr:x>
      <cdr:y>0.6234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1851670" y="131623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0.49331</cdr:x>
      <cdr:y>0.61129</cdr:y>
    </cdr:from>
    <cdr:to>
      <cdr:x>0.63383</cdr:x>
      <cdr:y>0.72943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2527945" y="15924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0.70149</cdr:x>
      <cdr:y>0.45041</cdr:y>
    </cdr:from>
    <cdr:to>
      <cdr:x>0.84201</cdr:x>
      <cdr:y>0.56856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3594745" y="11733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0.14326</cdr:x>
      <cdr:y>0.21008</cdr:y>
    </cdr:from>
    <cdr:to>
      <cdr:x>0.29208</cdr:x>
      <cdr:y>0.32286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693210" y="5732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0.45909</cdr:x>
      <cdr:y>0.60745</cdr:y>
    </cdr:from>
    <cdr:to>
      <cdr:x>0.54989</cdr:x>
      <cdr:y>0.72023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3223382" y="2123024"/>
          <a:ext cx="637533" cy="39416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0.51408</cdr:x>
      <cdr:y>0.54649</cdr:y>
    </cdr:from>
    <cdr:to>
      <cdr:x>0.6629</cdr:x>
      <cdr:y>0.65928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3609487" y="1909992"/>
          <a:ext cx="1044907" cy="3942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0.57246</cdr:x>
      <cdr:y>0.49173</cdr:y>
    </cdr:from>
    <cdr:to>
      <cdr:x>0.72128</cdr:x>
      <cdr:y>0.60451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4019429" y="1718594"/>
          <a:ext cx="1044908" cy="39416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0.2769</cdr:x>
      <cdr:y>0.16819</cdr:y>
    </cdr:from>
    <cdr:to>
      <cdr:x>0.42572</cdr:x>
      <cdr:y>0.28098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1339834" y="4589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0.7509</cdr:x>
      <cdr:y>0.59926</cdr:y>
    </cdr:from>
    <cdr:to>
      <cdr:x>0.89972</cdr:x>
      <cdr:y>0.71204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5272263" y="2094399"/>
          <a:ext cx="1044908" cy="39416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0.82535</cdr:x>
      <cdr:y>0.5505</cdr:y>
    </cdr:from>
    <cdr:to>
      <cdr:x>0.97417</cdr:x>
      <cdr:y>0.66465</cdr:y>
    </cdr:to>
    <cdr:sp macro="" textlink="">
      <cdr:nvSpPr>
        <cdr:cNvPr id="8" name="TextBox 23">
          <a:extLst xmlns:a="http://schemas.openxmlformats.org/drawingml/2006/main">
            <a:ext uri="{FF2B5EF4-FFF2-40B4-BE49-F238E27FC236}">
              <a16:creationId xmlns:a16="http://schemas.microsoft.com/office/drawing/2014/main" id="{94AB0B00-FFF9-4228-9A70-EDC90D917683}"/>
            </a:ext>
          </a:extLst>
        </cdr:cNvPr>
        <cdr:cNvSpPr txBox="1"/>
      </cdr:nvSpPr>
      <cdr:spPr>
        <a:xfrm xmlns:a="http://schemas.openxmlformats.org/drawingml/2006/main">
          <a:off x="5795039" y="1923994"/>
          <a:ext cx="1044908" cy="39895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0.37622</cdr:x>
      <cdr:y>0.41732</cdr:y>
    </cdr:from>
    <cdr:to>
      <cdr:x>0.53347</cdr:x>
      <cdr:y>0.53087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5D546FD-EBB0-49F7-9E8E-9A346F3EE129}"/>
            </a:ext>
          </a:extLst>
        </cdr:cNvPr>
        <cdr:cNvSpPr txBox="1"/>
      </cdr:nvSpPr>
      <cdr:spPr>
        <a:xfrm xmlns:a="http://schemas.openxmlformats.org/drawingml/2006/main">
          <a:off x="1720076" y="1144790"/>
          <a:ext cx="718966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>
              <a:latin typeface="+mn-lt"/>
              <a:ea typeface="+mn-ea"/>
              <a:cs typeface="+mn-cs"/>
            </a:rPr>
            <a:t>Ma</a:t>
          </a:r>
        </a:p>
      </cdr:txBody>
    </cdr:sp>
  </cdr:relSizeAnchor>
  <cdr:relSizeAnchor xmlns:cdr="http://schemas.openxmlformats.org/drawingml/2006/chartDrawing">
    <cdr:from>
      <cdr:x>0.23234</cdr:x>
      <cdr:y>0.14648</cdr:y>
    </cdr:from>
    <cdr:to>
      <cdr:x>0.32828</cdr:x>
      <cdr:y>0.25869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17762D0E-557B-4D6A-905A-3ABA222E9ADC}"/>
            </a:ext>
          </a:extLst>
        </cdr:cNvPr>
        <cdr:cNvSpPr txBox="1"/>
      </cdr:nvSpPr>
      <cdr:spPr>
        <a:xfrm xmlns:a="http://schemas.openxmlformats.org/drawingml/2006/main">
          <a:off x="1062245" y="401829"/>
          <a:ext cx="438670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0.54664</cdr:x>
      <cdr:y>0.36871</cdr:y>
    </cdr:from>
    <cdr:to>
      <cdr:x>0.70389</cdr:x>
      <cdr:y>0.48226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8DFC8E65-390C-403D-9138-6D96D17B793A}"/>
            </a:ext>
          </a:extLst>
        </cdr:cNvPr>
        <cdr:cNvSpPr txBox="1"/>
      </cdr:nvSpPr>
      <cdr:spPr>
        <a:xfrm xmlns:a="http://schemas.openxmlformats.org/drawingml/2006/main">
          <a:off x="2499233" y="1011443"/>
          <a:ext cx="718966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0.15696</cdr:x>
      <cdr:y>0.55304</cdr:y>
    </cdr:from>
    <cdr:to>
      <cdr:x>0.30207</cdr:x>
      <cdr:y>0.66057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778935" y="15829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0.34358</cdr:x>
      <cdr:y>0.30345</cdr:y>
    </cdr:from>
    <cdr:to>
      <cdr:x>0.43212</cdr:x>
      <cdr:y>0.41228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1707362" y="868553"/>
          <a:ext cx="439984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  <cdr:relSizeAnchor xmlns:cdr="http://schemas.openxmlformats.org/drawingml/2006/chartDrawing">
    <cdr:from>
      <cdr:x>0.39616</cdr:x>
      <cdr:y>0.46984</cdr:y>
    </cdr:from>
    <cdr:to>
      <cdr:x>0.54127</cdr:x>
      <cdr:y>0.57867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1968649" y="1344805"/>
          <a:ext cx="721099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0.46334</cdr:x>
      <cdr:y>0.573</cdr:y>
    </cdr:from>
    <cdr:to>
      <cdr:x>0.60845</cdr:x>
      <cdr:y>0.68183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2302488" y="1640076"/>
          <a:ext cx="72110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0.2099</cdr:x>
      <cdr:y>0.15085</cdr:y>
    </cdr:from>
    <cdr:to>
      <cdr:x>0.355</cdr:x>
      <cdr:y>0.25837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1043065" y="431784"/>
          <a:ext cx="721049" cy="3077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0.52668</cdr:x>
      <cdr:y>0.16701</cdr:y>
    </cdr:from>
    <cdr:to>
      <cdr:x>0.67179</cdr:x>
      <cdr:y>0.27584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2617246" y="478026"/>
          <a:ext cx="721099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0.64363</cdr:x>
      <cdr:y>0.54021</cdr:y>
    </cdr:from>
    <cdr:to>
      <cdr:x>0.73217</cdr:x>
      <cdr:y>0.64904</cdr:y>
    </cdr:to>
    <cdr:sp macro="" textlink="">
      <cdr:nvSpPr>
        <cdr:cNvPr id="8" name="TextBox 18">
          <a:extLst xmlns:a="http://schemas.openxmlformats.org/drawingml/2006/main">
            <a:ext uri="{FF2B5EF4-FFF2-40B4-BE49-F238E27FC236}">
              <a16:creationId xmlns:a16="http://schemas.microsoft.com/office/drawing/2014/main" id="{2A2E0E35-B7A2-47B9-A047-C000DC68C59F}"/>
            </a:ext>
          </a:extLst>
        </cdr:cNvPr>
        <cdr:cNvSpPr txBox="1"/>
      </cdr:nvSpPr>
      <cdr:spPr>
        <a:xfrm xmlns:a="http://schemas.openxmlformats.org/drawingml/2006/main">
          <a:off x="3194050" y="1546225"/>
          <a:ext cx="43936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0.74728</cdr:x>
      <cdr:y>0.32723</cdr:y>
    </cdr:from>
    <cdr:to>
      <cdr:x>0.83582</cdr:x>
      <cdr:y>0.43606</cdr:y>
    </cdr:to>
    <cdr:sp macro="" textlink="">
      <cdr:nvSpPr>
        <cdr:cNvPr id="9" name="TextBox 18">
          <a:extLst xmlns:a="http://schemas.openxmlformats.org/drawingml/2006/main">
            <a:ext uri="{FF2B5EF4-FFF2-40B4-BE49-F238E27FC236}">
              <a16:creationId xmlns:a16="http://schemas.microsoft.com/office/drawing/2014/main" id="{2A2E0E35-B7A2-47B9-A047-C000DC68C59F}"/>
            </a:ext>
          </a:extLst>
        </cdr:cNvPr>
        <cdr:cNvSpPr txBox="1"/>
      </cdr:nvSpPr>
      <cdr:spPr>
        <a:xfrm xmlns:a="http://schemas.openxmlformats.org/drawingml/2006/main">
          <a:off x="3708400" y="936625"/>
          <a:ext cx="43936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0.16215</cdr:x>
      <cdr:y>0.58383</cdr:y>
    </cdr:from>
    <cdr:to>
      <cdr:x>0.30506</cdr:x>
      <cdr:y>0.69468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817035" y="16210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0.41967</cdr:x>
      <cdr:y>0.15159</cdr:y>
    </cdr:from>
    <cdr:to>
      <cdr:x>0.50687</cdr:x>
      <cdr:y>0.26244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2114623" y="420885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0.56976</cdr:x>
      <cdr:y>0.36771</cdr:y>
    </cdr:from>
    <cdr:to>
      <cdr:x>0.71267</cdr:x>
      <cdr:y>0.47856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2870845" y="1020960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0.59811</cdr:x>
      <cdr:y>0.51522</cdr:y>
    </cdr:from>
    <cdr:to>
      <cdr:x>0.74102</cdr:x>
      <cdr:y>0.62607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013720" y="14305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0.23377</cdr:x>
      <cdr:y>0.47749</cdr:y>
    </cdr:from>
    <cdr:to>
      <cdr:x>0.37668</cdr:x>
      <cdr:y>0.58834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1177909" y="1325760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0.70775</cdr:x>
      <cdr:y>0.54953</cdr:y>
    </cdr:from>
    <cdr:to>
      <cdr:x>0.85066</cdr:x>
      <cdr:y>0.66038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3566170" y="152578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0.78135</cdr:x>
      <cdr:y>0.55689</cdr:y>
    </cdr:from>
    <cdr:to>
      <cdr:x>0.92426</cdr:x>
      <cdr:y>0.66908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CBDCE9FC-E9ED-4AF7-AC98-A5BC19A4BD13}"/>
            </a:ext>
          </a:extLst>
        </cdr:cNvPr>
        <cdr:cNvSpPr txBox="1"/>
      </cdr:nvSpPr>
      <cdr:spPr>
        <a:xfrm xmlns:a="http://schemas.openxmlformats.org/drawingml/2006/main">
          <a:off x="3937000" y="1546225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0.24829</cdr:x>
      <cdr:y>0.14128</cdr:y>
    </cdr:from>
    <cdr:to>
      <cdr:x>0.38162</cdr:x>
      <cdr:y>0.25347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1340910" y="387548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0.71783</cdr:x>
      <cdr:y>0.48155</cdr:y>
    </cdr:from>
    <cdr:to>
      <cdr:x>0.79918</cdr:x>
      <cdr:y>0.59375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3876748" y="1320998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0.81023</cdr:x>
      <cdr:y>0.52669</cdr:y>
    </cdr:from>
    <cdr:to>
      <cdr:x>0.94356</cdr:x>
      <cdr:y>0.63889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4375795" y="1444823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0.44562</cdr:x>
      <cdr:y>0.21419</cdr:y>
    </cdr:from>
    <cdr:to>
      <cdr:x>0.57895</cdr:x>
      <cdr:y>0.32639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2406634" y="587573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0.39427</cdr:x>
      <cdr:y>0.40918</cdr:y>
    </cdr:from>
    <cdr:to>
      <cdr:x>0.52975</cdr:x>
      <cdr:y>0.50965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2095500" y="1268611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  <cdr:relSizeAnchor xmlns:cdr="http://schemas.openxmlformats.org/drawingml/2006/chartDrawing">
    <cdr:from>
      <cdr:x>0.52152</cdr:x>
      <cdr:y>0.49213</cdr:y>
    </cdr:from>
    <cdr:to>
      <cdr:x>0.60418</cdr:x>
      <cdr:y>0.5914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2771848" y="1525786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0.61541</cdr:x>
      <cdr:y>0.66724</cdr:y>
    </cdr:from>
    <cdr:to>
      <cdr:x>0.7509</cdr:x>
      <cdr:y>0.76651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3270895" y="206871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0.64946</cdr:x>
      <cdr:y>0.47062</cdr:y>
    </cdr:from>
    <cdr:to>
      <cdr:x>0.78495</cdr:x>
      <cdr:y>0.56989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451870" y="145911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0.13022</cdr:x>
      <cdr:y>0.18491</cdr:y>
    </cdr:from>
    <cdr:to>
      <cdr:x>0.26571</cdr:x>
      <cdr:y>0.28418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692134" y="5732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0</xdr:rowOff>
    </xdr:from>
    <xdr:to>
      <xdr:col>3</xdr:col>
      <xdr:colOff>1028700</xdr:colOff>
      <xdr:row>31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D7A16-23D8-4CC7-AB0F-F51DC2E3B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1228725</xdr:colOff>
      <xdr:row>9</xdr:row>
      <xdr:rowOff>100011</xdr:rowOff>
    </xdr:from>
    <xdr:to>
      <xdr:col>7</xdr:col>
      <xdr:colOff>1047750</xdr:colOff>
      <xdr:row>28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65E84A-21BA-41AE-9B93-9FECCB3D6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612776</xdr:colOff>
      <xdr:row>30</xdr:row>
      <xdr:rowOff>111653</xdr:rowOff>
    </xdr:from>
    <xdr:to>
      <xdr:col>10</xdr:col>
      <xdr:colOff>31751</xdr:colOff>
      <xdr:row>48</xdr:row>
      <xdr:rowOff>2116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2E0A86-4CD0-41F3-B18E-630D86CE7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608229</xdr:colOff>
      <xdr:row>12</xdr:row>
      <xdr:rowOff>160480</xdr:rowOff>
    </xdr:from>
    <xdr:to>
      <xdr:col>12</xdr:col>
      <xdr:colOff>356346</xdr:colOff>
      <xdr:row>29</xdr:row>
      <xdr:rowOff>133493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520D2E-E8E7-4E5E-84C0-52854287A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1103840</xdr:colOff>
      <xdr:row>11</xdr:row>
      <xdr:rowOff>91016</xdr:rowOff>
    </xdr:from>
    <xdr:to>
      <xdr:col>18</xdr:col>
      <xdr:colOff>415924</xdr:colOff>
      <xdr:row>25</xdr:row>
      <xdr:rowOff>167216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4751CB-C70B-478D-9B14-FC801928F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10557</xdr:colOff>
      <xdr:row>24</xdr:row>
      <xdr:rowOff>105881</xdr:rowOff>
    </xdr:from>
    <xdr:to>
      <xdr:col>15</xdr:col>
      <xdr:colOff>36222</xdr:colOff>
      <xdr:row>38</xdr:row>
      <xdr:rowOff>182081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D9197B-BDF3-467F-9A41-2C472B256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1085850</xdr:colOff>
      <xdr:row>13</xdr:row>
      <xdr:rowOff>54504</xdr:rowOff>
    </xdr:from>
    <xdr:to>
      <xdr:col>21</xdr:col>
      <xdr:colOff>1159669</xdr:colOff>
      <xdr:row>27</xdr:row>
      <xdr:rowOff>130704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D8C744-D9CF-4160-86B1-66D3FF7BF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565544</xdr:colOff>
      <xdr:row>11</xdr:row>
      <xdr:rowOff>3571</xdr:rowOff>
    </xdr:from>
    <xdr:to>
      <xdr:col>27</xdr:col>
      <xdr:colOff>285749</xdr:colOff>
      <xdr:row>25</xdr:row>
      <xdr:rowOff>178593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BFA8C1-5ADE-4FCC-898C-D697C1510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0.49603</cdr:x>
      <cdr:y>0.44377</cdr:y>
    </cdr:from>
    <cdr:to>
      <cdr:x>0.63034</cdr:x>
      <cdr:y>0.54362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9A7E7AA0-EEF7-4578-88B5-9A8A96DA1095}"/>
            </a:ext>
          </a:extLst>
        </cdr:cNvPr>
        <cdr:cNvSpPr txBox="1"/>
      </cdr:nvSpPr>
      <cdr:spPr>
        <a:xfrm xmlns:a="http://schemas.openxmlformats.org/drawingml/2006/main">
          <a:off x="2655250" y="1384297"/>
          <a:ext cx="71899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0.73079</cdr:x>
      <cdr:y>0.51094</cdr:y>
    </cdr:from>
    <cdr:to>
      <cdr:x>0.81273</cdr:x>
      <cdr:y>0.61079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D4481B3B-E19D-44B3-88C6-F3DDE7B10A2A}"/>
            </a:ext>
          </a:extLst>
        </cdr:cNvPr>
        <cdr:cNvSpPr txBox="1"/>
      </cdr:nvSpPr>
      <cdr:spPr>
        <a:xfrm xmlns:a="http://schemas.openxmlformats.org/drawingml/2006/main">
          <a:off x="3911970" y="1593832"/>
          <a:ext cx="438638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0.61312</cdr:x>
      <cdr:y>0.46514</cdr:y>
    </cdr:from>
    <cdr:to>
      <cdr:x>0.74742</cdr:x>
      <cdr:y>0.565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D8E015A9-E25F-4AFF-AE9B-F829A276943C}"/>
            </a:ext>
          </a:extLst>
        </cdr:cNvPr>
        <cdr:cNvSpPr txBox="1"/>
      </cdr:nvSpPr>
      <cdr:spPr>
        <a:xfrm xmlns:a="http://schemas.openxmlformats.org/drawingml/2006/main">
          <a:off x="3282040" y="1450981"/>
          <a:ext cx="71894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0.13793</cdr:x>
      <cdr:y>0.54758</cdr:y>
    </cdr:from>
    <cdr:to>
      <cdr:x>0.27224</cdr:x>
      <cdr:y>0.64744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BFA337C2-13AD-4A34-9C7C-63D09558F7AE}"/>
            </a:ext>
          </a:extLst>
        </cdr:cNvPr>
        <cdr:cNvSpPr txBox="1"/>
      </cdr:nvSpPr>
      <cdr:spPr>
        <a:xfrm xmlns:a="http://schemas.openxmlformats.org/drawingml/2006/main">
          <a:off x="738332" y="1708150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0.42955</cdr:x>
      <cdr:y>0.3465</cdr:y>
    </cdr:from>
    <cdr:to>
      <cdr:x>0.56385</cdr:x>
      <cdr:y>0.44636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591B18B9-5D98-4D8A-A8B3-CDE086B1BB39}"/>
            </a:ext>
          </a:extLst>
        </cdr:cNvPr>
        <cdr:cNvSpPr txBox="1"/>
      </cdr:nvSpPr>
      <cdr:spPr>
        <a:xfrm xmlns:a="http://schemas.openxmlformats.org/drawingml/2006/main">
          <a:off x="2299396" y="1080890"/>
          <a:ext cx="71894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0.17174</cdr:x>
      <cdr:y>0.27017</cdr:y>
    </cdr:from>
    <cdr:to>
      <cdr:x>0.30604</cdr:x>
      <cdr:y>0.37002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6F5D4248-5741-4169-AA55-F50039055639}"/>
            </a:ext>
          </a:extLst>
        </cdr:cNvPr>
        <cdr:cNvSpPr txBox="1"/>
      </cdr:nvSpPr>
      <cdr:spPr>
        <a:xfrm xmlns:a="http://schemas.openxmlformats.org/drawingml/2006/main">
          <a:off x="919322" y="842768"/>
          <a:ext cx="718947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0.34433</cdr:x>
      <cdr:y>0.1694</cdr:y>
    </cdr:from>
    <cdr:to>
      <cdr:x>0.47865</cdr:x>
      <cdr:y>0.26926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A4E22008-0F3C-4DC4-A371-D3AEAEB69D3A}"/>
            </a:ext>
          </a:extLst>
        </cdr:cNvPr>
        <cdr:cNvSpPr txBox="1"/>
      </cdr:nvSpPr>
      <cdr:spPr>
        <a:xfrm xmlns:a="http://schemas.openxmlformats.org/drawingml/2006/main">
          <a:off x="1843232" y="528443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0.49948</cdr:x>
      <cdr:y>0.14537</cdr:y>
    </cdr:from>
    <cdr:to>
      <cdr:x>0.62656</cdr:x>
      <cdr:y>0.22999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9F65FB5F-CE57-4105-883E-751C467AF6B8}"/>
            </a:ext>
          </a:extLst>
        </cdr:cNvPr>
        <cdr:cNvSpPr txBox="1"/>
      </cdr:nvSpPr>
      <cdr:spPr>
        <a:xfrm xmlns:a="http://schemas.openxmlformats.org/drawingml/2006/main">
          <a:off x="2826004" y="535182"/>
          <a:ext cx="71899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0.68602</cdr:x>
      <cdr:y>0.18936</cdr:y>
    </cdr:from>
    <cdr:to>
      <cdr:x>0.81309</cdr:x>
      <cdr:y>0.27397</cdr:y>
    </cdr:to>
    <cdr:sp macro="" textlink="">
      <cdr:nvSpPr>
        <cdr:cNvPr id="3" name="TextBox 21">
          <a:extLst xmlns:a="http://schemas.openxmlformats.org/drawingml/2006/main">
            <a:ext uri="{FF2B5EF4-FFF2-40B4-BE49-F238E27FC236}">
              <a16:creationId xmlns:a16="http://schemas.microsoft.com/office/drawing/2014/main" id="{A2F1B4B0-DB60-4D6B-B86F-F44CDB577E2A}"/>
            </a:ext>
          </a:extLst>
        </cdr:cNvPr>
        <cdr:cNvSpPr txBox="1"/>
      </cdr:nvSpPr>
      <cdr:spPr>
        <a:xfrm xmlns:a="http://schemas.openxmlformats.org/drawingml/2006/main">
          <a:off x="3881419" y="697116"/>
          <a:ext cx="71894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0.12346</cdr:x>
      <cdr:y>0.52609</cdr:y>
    </cdr:from>
    <cdr:to>
      <cdr:x>0.25053</cdr:x>
      <cdr:y>0.6107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2BCC36C2-BBFB-4B7B-B259-EDF089129508}"/>
            </a:ext>
          </a:extLst>
        </cdr:cNvPr>
        <cdr:cNvSpPr txBox="1"/>
      </cdr:nvSpPr>
      <cdr:spPr>
        <a:xfrm xmlns:a="http://schemas.openxmlformats.org/drawingml/2006/main">
          <a:off x="698500" y="1936750"/>
          <a:ext cx="71894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0.6314</cdr:x>
      <cdr:y>0.67198</cdr:y>
    </cdr:from>
    <cdr:to>
      <cdr:x>0.7662</cdr:x>
      <cdr:y>0.76582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4F038C86-5805-4F16-829D-5C5DCD50F475}"/>
            </a:ext>
          </a:extLst>
        </cdr:cNvPr>
        <cdr:cNvSpPr txBox="1"/>
      </cdr:nvSpPr>
      <cdr:spPr>
        <a:xfrm xmlns:a="http://schemas.openxmlformats.org/drawingml/2006/main">
          <a:off x="3367893" y="2230629"/>
          <a:ext cx="71899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0.40933</cdr:x>
      <cdr:y>0.3912</cdr:y>
    </cdr:from>
    <cdr:to>
      <cdr:x>0.54412</cdr:x>
      <cdr:y>0.48504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0C5B314C-D7E6-40FE-A7FF-AD6D80458B88}"/>
            </a:ext>
          </a:extLst>
        </cdr:cNvPr>
        <cdr:cNvSpPr txBox="1"/>
      </cdr:nvSpPr>
      <cdr:spPr>
        <a:xfrm xmlns:a="http://schemas.openxmlformats.org/drawingml/2006/main">
          <a:off x="2183364" y="1298572"/>
          <a:ext cx="71894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0.18095</cdr:x>
      <cdr:y>0.16738</cdr:y>
    </cdr:from>
    <cdr:to>
      <cdr:x>0.31575</cdr:x>
      <cdr:y>0.26122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AB1D6309-60F2-4C59-8367-CB999FEBE30B}"/>
            </a:ext>
          </a:extLst>
        </cdr:cNvPr>
        <cdr:cNvSpPr txBox="1"/>
      </cdr:nvSpPr>
      <cdr:spPr>
        <a:xfrm xmlns:a="http://schemas.openxmlformats.org/drawingml/2006/main">
          <a:off x="965200" y="555625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0.71124</cdr:x>
      <cdr:y>0.6056</cdr:y>
    </cdr:from>
    <cdr:to>
      <cdr:x>0.83337</cdr:x>
      <cdr:y>0.70259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C3EA7CE0-DD67-4C02-AF3B-85E7CE0C8C54}"/>
            </a:ext>
          </a:extLst>
        </cdr:cNvPr>
        <cdr:cNvSpPr txBox="1"/>
      </cdr:nvSpPr>
      <cdr:spPr>
        <a:xfrm xmlns:a="http://schemas.openxmlformats.org/drawingml/2006/main">
          <a:off x="4187043" y="1944879"/>
          <a:ext cx="71899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0.42104</cdr:x>
      <cdr:y>0.24419</cdr:y>
    </cdr:from>
    <cdr:to>
      <cdr:x>0.54316</cdr:x>
      <cdr:y>0.34118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7A90B3D3-A4AF-4B82-A347-E6EEA27A5955}"/>
            </a:ext>
          </a:extLst>
        </cdr:cNvPr>
        <cdr:cNvSpPr txBox="1"/>
      </cdr:nvSpPr>
      <cdr:spPr>
        <a:xfrm xmlns:a="http://schemas.openxmlformats.org/drawingml/2006/main">
          <a:off x="2478639" y="784222"/>
          <a:ext cx="71894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0.18013</cdr:x>
      <cdr:y>0.59713</cdr:y>
    </cdr:from>
    <cdr:to>
      <cdr:x>0.30227</cdr:x>
      <cdr:y>0.69412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121D0AFE-9C19-4A99-B748-526EBBDED70D}"/>
            </a:ext>
          </a:extLst>
        </cdr:cNvPr>
        <cdr:cNvSpPr txBox="1"/>
      </cdr:nvSpPr>
      <cdr:spPr>
        <a:xfrm xmlns:a="http://schemas.openxmlformats.org/drawingml/2006/main">
          <a:off x="1060450" y="1917700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Zo8</a:t>
          </a:r>
        </a:p>
      </cdr:txBody>
    </cdr:sp>
  </cdr:relSizeAnchor>
  <cdr:relSizeAnchor xmlns:cdr="http://schemas.openxmlformats.org/drawingml/2006/chartDrawing">
    <cdr:from>
      <cdr:x>0.19146</cdr:x>
      <cdr:y>0.3391</cdr:y>
    </cdr:from>
    <cdr:to>
      <cdr:x>0.31359</cdr:x>
      <cdr:y>0.43609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B92E792-6F0F-489F-A23E-D4C41A08EF5E}"/>
            </a:ext>
          </a:extLst>
        </cdr:cNvPr>
        <cdr:cNvSpPr txBox="1"/>
      </cdr:nvSpPr>
      <cdr:spPr>
        <a:xfrm xmlns:a="http://schemas.openxmlformats.org/drawingml/2006/main">
          <a:off x="1127125" y="1089025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  <cdr:relSizeAnchor xmlns:cdr="http://schemas.openxmlformats.org/drawingml/2006/chartDrawing">
    <cdr:from>
      <cdr:x>0.33222</cdr:x>
      <cdr:y>0.12852</cdr:y>
    </cdr:from>
    <cdr:to>
      <cdr:x>0.45436</cdr:x>
      <cdr:y>0.22551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DB92E792-6F0F-489F-A23E-D4C41A08EF5E}"/>
            </a:ext>
          </a:extLst>
        </cdr:cNvPr>
        <cdr:cNvSpPr txBox="1"/>
      </cdr:nvSpPr>
      <cdr:spPr>
        <a:xfrm xmlns:a="http://schemas.openxmlformats.org/drawingml/2006/main">
          <a:off x="1955800" y="412750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0.52476</cdr:x>
      <cdr:y>0.49036</cdr:y>
    </cdr:from>
    <cdr:to>
      <cdr:x>0.6469</cdr:x>
      <cdr:y>0.58735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DB92E792-6F0F-489F-A23E-D4C41A08EF5E}"/>
            </a:ext>
          </a:extLst>
        </cdr:cNvPr>
        <cdr:cNvSpPr txBox="1"/>
      </cdr:nvSpPr>
      <cdr:spPr>
        <a:xfrm xmlns:a="http://schemas.openxmlformats.org/drawingml/2006/main">
          <a:off x="3089275" y="1574800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0.70456</cdr:x>
      <cdr:y>0.14352</cdr:y>
    </cdr:from>
    <cdr:to>
      <cdr:x>0.83965</cdr:x>
      <cdr:y>0.25707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9A263580-8421-4204-91FE-775D3AE5E56C}"/>
            </a:ext>
          </a:extLst>
        </cdr:cNvPr>
        <cdr:cNvSpPr txBox="1"/>
      </cdr:nvSpPr>
      <cdr:spPr>
        <a:xfrm xmlns:a="http://schemas.openxmlformats.org/drawingml/2006/main">
          <a:off x="3749927" y="393700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0.36747</cdr:x>
      <cdr:y>0.43221</cdr:y>
    </cdr:from>
    <cdr:to>
      <cdr:x>0.50254</cdr:x>
      <cdr:y>0.54576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64498054-0D49-497F-8AB8-2AC225D8EB80}"/>
            </a:ext>
          </a:extLst>
        </cdr:cNvPr>
        <cdr:cNvSpPr txBox="1"/>
      </cdr:nvSpPr>
      <cdr:spPr>
        <a:xfrm xmlns:a="http://schemas.openxmlformats.org/drawingml/2006/main">
          <a:off x="1955800" y="1185652"/>
          <a:ext cx="718918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0.46787</cdr:x>
      <cdr:y>0.14055</cdr:y>
    </cdr:from>
    <cdr:to>
      <cdr:x>0.60297</cdr:x>
      <cdr:y>0.2541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43F16057-073E-4643-86C4-BA35B10F3126}"/>
            </a:ext>
          </a:extLst>
        </cdr:cNvPr>
        <cdr:cNvSpPr txBox="1"/>
      </cdr:nvSpPr>
      <cdr:spPr>
        <a:xfrm xmlns:a="http://schemas.openxmlformats.org/drawingml/2006/main">
          <a:off x="2490198" y="385556"/>
          <a:ext cx="719035" cy="3114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0.86491</cdr:x>
      <cdr:y>0.56763</cdr:y>
    </cdr:from>
    <cdr:to>
      <cdr:x>1</cdr:x>
      <cdr:y>0.68118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B29C9CDC-3444-4114-91EE-62218FF9C8A6}"/>
            </a:ext>
          </a:extLst>
        </cdr:cNvPr>
        <cdr:cNvSpPr txBox="1"/>
      </cdr:nvSpPr>
      <cdr:spPr>
        <a:xfrm xmlns:a="http://schemas.openxmlformats.org/drawingml/2006/main">
          <a:off x="4603382" y="1557127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0.12945</cdr:x>
      <cdr:y>0.6093</cdr:y>
    </cdr:from>
    <cdr:to>
      <cdr:x>0.26454</cdr:x>
      <cdr:y>0.72285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DA5BB5B-4315-40BC-90E0-B2A2F25B15A0}"/>
            </a:ext>
          </a:extLst>
        </cdr:cNvPr>
        <cdr:cNvSpPr txBox="1"/>
      </cdr:nvSpPr>
      <cdr:spPr>
        <a:xfrm xmlns:a="http://schemas.openxmlformats.org/drawingml/2006/main">
          <a:off x="688975" y="1671427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0.40942</cdr:x>
      <cdr:y>0.15343</cdr:y>
    </cdr:from>
    <cdr:to>
      <cdr:x>0.50537</cdr:x>
      <cdr:y>0.26563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328B2ACB-5946-4464-93F6-6F25813A3124}"/>
            </a:ext>
          </a:extLst>
        </cdr:cNvPr>
        <cdr:cNvSpPr txBox="1"/>
      </cdr:nvSpPr>
      <cdr:spPr>
        <a:xfrm xmlns:a="http://schemas.openxmlformats.org/drawingml/2006/main">
          <a:off x="1871870" y="420879"/>
          <a:ext cx="438670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0.62888</cdr:x>
      <cdr:y>0.4451</cdr:y>
    </cdr:from>
    <cdr:to>
      <cdr:x>0.78613</cdr:x>
      <cdr:y>0.55729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2974A11-08F8-4548-8A11-83ECEAD303E2}"/>
            </a:ext>
          </a:extLst>
        </cdr:cNvPr>
        <cdr:cNvSpPr txBox="1"/>
      </cdr:nvSpPr>
      <cdr:spPr>
        <a:xfrm xmlns:a="http://schemas.openxmlformats.org/drawingml/2006/main">
          <a:off x="2875233" y="1220986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0.67047</cdr:x>
      <cdr:y>0.64648</cdr:y>
    </cdr:from>
    <cdr:to>
      <cdr:x>0.82772</cdr:x>
      <cdr:y>0.75869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4E4410A3-5F1D-426F-9A27-B2461711DB70}"/>
            </a:ext>
          </a:extLst>
        </cdr:cNvPr>
        <cdr:cNvSpPr txBox="1"/>
      </cdr:nvSpPr>
      <cdr:spPr>
        <a:xfrm xmlns:a="http://schemas.openxmlformats.org/drawingml/2006/main">
          <a:off x="3065392" y="1773430"/>
          <a:ext cx="718966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0.81088</cdr:x>
      <cdr:y>0.58796</cdr:y>
    </cdr:from>
    <cdr:to>
      <cdr:x>0.96813</cdr:x>
      <cdr:y>0.70152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37C6F893-C1ED-4E0B-A101-AFCFC615B9C6}"/>
            </a:ext>
          </a:extLst>
        </cdr:cNvPr>
        <cdr:cNvSpPr txBox="1"/>
      </cdr:nvSpPr>
      <cdr:spPr>
        <a:xfrm xmlns:a="http://schemas.openxmlformats.org/drawingml/2006/main">
          <a:off x="3707346" y="161290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0.68488</cdr:x>
      <cdr:y>0.2213</cdr:y>
    </cdr:from>
    <cdr:to>
      <cdr:x>0.84232</cdr:x>
      <cdr:y>0.33485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B3D94A03-3719-4E8F-BC35-1CB0D2F35EAC}"/>
            </a:ext>
          </a:extLst>
        </cdr:cNvPr>
        <cdr:cNvSpPr txBox="1"/>
      </cdr:nvSpPr>
      <cdr:spPr>
        <a:xfrm xmlns:a="http://schemas.openxmlformats.org/drawingml/2006/main">
          <a:off x="3409780" y="607068"/>
          <a:ext cx="783841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0.36674</cdr:x>
      <cdr:y>0.26852</cdr:y>
    </cdr:from>
    <cdr:to>
      <cdr:x>0.52416</cdr:x>
      <cdr:y>0.38207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7732E943-AEE9-49C4-9082-4927C97E2D99}"/>
            </a:ext>
          </a:extLst>
        </cdr:cNvPr>
        <cdr:cNvSpPr txBox="1"/>
      </cdr:nvSpPr>
      <cdr:spPr>
        <a:xfrm xmlns:a="http://schemas.openxmlformats.org/drawingml/2006/main">
          <a:off x="1825886" y="736595"/>
          <a:ext cx="783742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0.55955</cdr:x>
      <cdr:y>0.254</cdr:y>
    </cdr:from>
    <cdr:to>
      <cdr:x>0.717</cdr:x>
      <cdr:y>0.36755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CD386C8E-12F7-4E95-9E01-931BA704F3C5}"/>
            </a:ext>
          </a:extLst>
        </cdr:cNvPr>
        <cdr:cNvSpPr txBox="1"/>
      </cdr:nvSpPr>
      <cdr:spPr>
        <a:xfrm xmlns:a="http://schemas.openxmlformats.org/drawingml/2006/main">
          <a:off x="2785808" y="696772"/>
          <a:ext cx="783891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0.81277</cdr:x>
      <cdr:y>0.29377</cdr:y>
    </cdr:from>
    <cdr:to>
      <cdr:x>0.97021</cdr:x>
      <cdr:y>0.40732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A20A84BC-AFBF-46D7-B208-6B34B76235D9}"/>
            </a:ext>
          </a:extLst>
        </cdr:cNvPr>
        <cdr:cNvSpPr txBox="1"/>
      </cdr:nvSpPr>
      <cdr:spPr>
        <a:xfrm xmlns:a="http://schemas.openxmlformats.org/drawingml/2006/main">
          <a:off x="4046499" y="805874"/>
          <a:ext cx="783841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0.14669</cdr:x>
      <cdr:y>0.33733</cdr:y>
    </cdr:from>
    <cdr:to>
      <cdr:x>0.30413</cdr:x>
      <cdr:y>0.45088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A20A84BC-AFBF-46D7-B208-6B34B76235D9}"/>
            </a:ext>
          </a:extLst>
        </cdr:cNvPr>
        <cdr:cNvSpPr txBox="1"/>
      </cdr:nvSpPr>
      <cdr:spPr>
        <a:xfrm xmlns:a="http://schemas.openxmlformats.org/drawingml/2006/main">
          <a:off x="730344" y="925358"/>
          <a:ext cx="783841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0.79022</cdr:x>
      <cdr:y>0.59672</cdr:y>
    </cdr:from>
    <cdr:to>
      <cdr:x>0.94781</cdr:x>
      <cdr:y>0.71027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57437764-8496-42D9-9297-39B1F2B89E78}"/>
            </a:ext>
          </a:extLst>
        </cdr:cNvPr>
        <cdr:cNvSpPr txBox="1"/>
      </cdr:nvSpPr>
      <cdr:spPr>
        <a:xfrm xmlns:a="http://schemas.openxmlformats.org/drawingml/2006/main">
          <a:off x="3605373" y="1636919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0.3782</cdr:x>
      <cdr:y>0.53125</cdr:y>
    </cdr:from>
    <cdr:to>
      <cdr:x>0.53577</cdr:x>
      <cdr:y>0.6448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D5C81F75-8361-4D96-B025-86095AFEAC76}"/>
            </a:ext>
          </a:extLst>
        </cdr:cNvPr>
        <cdr:cNvSpPr txBox="1"/>
      </cdr:nvSpPr>
      <cdr:spPr>
        <a:xfrm xmlns:a="http://schemas.openxmlformats.org/drawingml/2006/main">
          <a:off x="1725521" y="1457321"/>
          <a:ext cx="718918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0.48489</cdr:x>
      <cdr:y>0.16667</cdr:y>
    </cdr:from>
    <cdr:to>
      <cdr:x>0.64249</cdr:x>
      <cdr:y>0.28021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CA6C151C-BCC1-4B51-ABC3-B5C4BF752995}"/>
            </a:ext>
          </a:extLst>
        </cdr:cNvPr>
        <cdr:cNvSpPr txBox="1"/>
      </cdr:nvSpPr>
      <cdr:spPr>
        <a:xfrm xmlns:a="http://schemas.openxmlformats.org/drawingml/2006/main">
          <a:off x="2212294" y="457200"/>
          <a:ext cx="719035" cy="3114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0.19657</cdr:x>
      <cdr:y>0.11458</cdr:y>
    </cdr:from>
    <cdr:to>
      <cdr:x>0.35415</cdr:x>
      <cdr:y>0.22813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3CD18951-4807-471D-85A3-7B4BA0242D40}"/>
            </a:ext>
          </a:extLst>
        </cdr:cNvPr>
        <cdr:cNvSpPr txBox="1"/>
      </cdr:nvSpPr>
      <cdr:spPr>
        <a:xfrm xmlns:a="http://schemas.openxmlformats.org/drawingml/2006/main">
          <a:off x="896846" y="314321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0.60798</cdr:x>
      <cdr:y>0.49792</cdr:y>
    </cdr:from>
    <cdr:to>
      <cdr:x>0.75618</cdr:x>
      <cdr:y>0.60707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E890D785-0B4C-4167-A0B8-00695A7F8924}"/>
            </a:ext>
          </a:extLst>
        </cdr:cNvPr>
        <cdr:cNvSpPr txBox="1"/>
      </cdr:nvSpPr>
      <cdr:spPr>
        <a:xfrm xmlns:a="http://schemas.openxmlformats.org/drawingml/2006/main">
          <a:off x="2949813" y="1421031"/>
          <a:ext cx="719000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0.33587</cdr:x>
      <cdr:y>0.58935</cdr:y>
    </cdr:from>
    <cdr:to>
      <cdr:x>0.48404</cdr:x>
      <cdr:y>0.6985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AACC7EC1-D264-462C-A404-BCFA8DB468A1}"/>
            </a:ext>
          </a:extLst>
        </cdr:cNvPr>
        <cdr:cNvSpPr txBox="1"/>
      </cdr:nvSpPr>
      <cdr:spPr>
        <a:xfrm xmlns:a="http://schemas.openxmlformats.org/drawingml/2006/main">
          <a:off x="1629576" y="1681966"/>
          <a:ext cx="71890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0.47055</cdr:x>
      <cdr:y>0.51009</cdr:y>
    </cdr:from>
    <cdr:to>
      <cdr:x>0.61876</cdr:x>
      <cdr:y>0.61922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85B1347F-AFBD-4562-A467-13AC74DD5EF5}"/>
            </a:ext>
          </a:extLst>
        </cdr:cNvPr>
        <cdr:cNvSpPr txBox="1"/>
      </cdr:nvSpPr>
      <cdr:spPr>
        <a:xfrm xmlns:a="http://schemas.openxmlformats.org/drawingml/2006/main">
          <a:off x="2283034" y="1455755"/>
          <a:ext cx="719046" cy="31146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0.1798</cdr:x>
      <cdr:y>0.48922</cdr:y>
    </cdr:from>
    <cdr:to>
      <cdr:x>0.32798</cdr:x>
      <cdr:y>0.59837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709B16FF-B69A-4381-8112-9A6569FBF676}"/>
            </a:ext>
          </a:extLst>
        </cdr:cNvPr>
        <cdr:cNvSpPr txBox="1"/>
      </cdr:nvSpPr>
      <cdr:spPr>
        <a:xfrm xmlns:a="http://schemas.openxmlformats.org/drawingml/2006/main">
          <a:off x="872331" y="1396206"/>
          <a:ext cx="71895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0.7074</cdr:x>
      <cdr:y>0.1805</cdr:y>
    </cdr:from>
    <cdr:to>
      <cdr:x>0.85566</cdr:x>
      <cdr:y>0.28965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46FAA96E-5653-4393-9E60-C09AEDE07FBF}"/>
            </a:ext>
          </a:extLst>
        </cdr:cNvPr>
        <cdr:cNvSpPr txBox="1"/>
      </cdr:nvSpPr>
      <cdr:spPr>
        <a:xfrm xmlns:a="http://schemas.openxmlformats.org/drawingml/2006/main">
          <a:off x="3432175" y="515144"/>
          <a:ext cx="7193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289214</xdr:colOff>
      <xdr:row>11</xdr:row>
      <xdr:rowOff>23812</xdr:rowOff>
    </xdr:from>
    <xdr:to>
      <xdr:col>3</xdr:col>
      <xdr:colOff>381000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FA866-D7B2-4DBF-9479-B10C399AC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9</xdr:row>
      <xdr:rowOff>185737</xdr:rowOff>
    </xdr:from>
    <xdr:to>
      <xdr:col>8</xdr:col>
      <xdr:colOff>600075</xdr:colOff>
      <xdr:row>24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6A3204-B117-4C30-8AD6-02D7A36C1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409575</xdr:colOff>
      <xdr:row>14</xdr:row>
      <xdr:rowOff>14287</xdr:rowOff>
    </xdr:from>
    <xdr:to>
      <xdr:col>13</xdr:col>
      <xdr:colOff>571500</xdr:colOff>
      <xdr:row>28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9A6A9A-877E-4244-9CEF-7F9497B97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371475</xdr:colOff>
      <xdr:row>15</xdr:row>
      <xdr:rowOff>42862</xdr:rowOff>
    </xdr:from>
    <xdr:to>
      <xdr:col>17</xdr:col>
      <xdr:colOff>466725</xdr:colOff>
      <xdr:row>29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AF0E2A-150D-4A81-9FA0-F1D2EADA7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0.70133</cdr:x>
      <cdr:y>0.46067</cdr:y>
    </cdr:from>
    <cdr:to>
      <cdr:x>0.85857</cdr:x>
      <cdr:y>0.57422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BF61B793-E376-4C67-9F6E-BA83F805DC59}"/>
            </a:ext>
          </a:extLst>
        </cdr:cNvPr>
        <cdr:cNvSpPr txBox="1"/>
      </cdr:nvSpPr>
      <cdr:spPr>
        <a:xfrm xmlns:a="http://schemas.openxmlformats.org/drawingml/2006/main">
          <a:off x="3206493" y="1263716"/>
          <a:ext cx="718881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0.24838</cdr:x>
      <cdr:y>0.11805</cdr:y>
    </cdr:from>
    <cdr:to>
      <cdr:x>0.40559</cdr:x>
      <cdr:y>0.2316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F85D6AB8-E650-4A10-9389-7745CBF0EE38}"/>
            </a:ext>
          </a:extLst>
        </cdr:cNvPr>
        <cdr:cNvSpPr txBox="1"/>
      </cdr:nvSpPr>
      <cdr:spPr>
        <a:xfrm xmlns:a="http://schemas.openxmlformats.org/drawingml/2006/main">
          <a:off x="1135581" y="323831"/>
          <a:ext cx="718774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Zo8</a:t>
          </a:r>
        </a:p>
      </cdr:txBody>
    </cdr:sp>
  </cdr:relSizeAnchor>
  <cdr:relSizeAnchor xmlns:cdr="http://schemas.openxmlformats.org/drawingml/2006/chartDrawing">
    <cdr:from>
      <cdr:x>0.62849</cdr:x>
      <cdr:y>0.50505</cdr:y>
    </cdr:from>
    <cdr:to>
      <cdr:x>0.78574</cdr:x>
      <cdr:y>0.6186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357EE85-A8D9-4326-BE88-A3AA2291C396}"/>
            </a:ext>
          </a:extLst>
        </cdr:cNvPr>
        <cdr:cNvSpPr txBox="1"/>
      </cdr:nvSpPr>
      <cdr:spPr>
        <a:xfrm xmlns:a="http://schemas.openxmlformats.org/drawingml/2006/main">
          <a:off x="2873472" y="1385454"/>
          <a:ext cx="718934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0.82193</cdr:x>
      <cdr:y>0.61647</cdr:y>
    </cdr:from>
    <cdr:to>
      <cdr:x>0.97917</cdr:x>
      <cdr:y>0.73002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492E3B87-1192-48D8-BB47-440028C3010B}"/>
            </a:ext>
          </a:extLst>
        </cdr:cNvPr>
        <cdr:cNvSpPr txBox="1"/>
      </cdr:nvSpPr>
      <cdr:spPr>
        <a:xfrm xmlns:a="http://schemas.openxmlformats.org/drawingml/2006/main">
          <a:off x="3757870" y="1691111"/>
          <a:ext cx="71888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0.14179</cdr:x>
      <cdr:y>0.26989</cdr:y>
    </cdr:from>
    <cdr:to>
      <cdr:x>0.29903</cdr:x>
      <cdr:y>0.38344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2509192-CA2E-4BA1-99C8-FBD7F914B116}"/>
            </a:ext>
          </a:extLst>
        </cdr:cNvPr>
        <cdr:cNvSpPr txBox="1"/>
      </cdr:nvSpPr>
      <cdr:spPr>
        <a:xfrm xmlns:a="http://schemas.openxmlformats.org/drawingml/2006/main">
          <a:off x="648278" y="740352"/>
          <a:ext cx="718881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Zo2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86632</xdr:colOff>
      <xdr:row>12</xdr:row>
      <xdr:rowOff>181655</xdr:rowOff>
    </xdr:from>
    <xdr:to>
      <xdr:col>3</xdr:col>
      <xdr:colOff>181882</xdr:colOff>
      <xdr:row>27</xdr:row>
      <xdr:rowOff>67355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108D1-A468-4CAF-A564-E40E3A5E7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13</xdr:row>
      <xdr:rowOff>23812</xdr:rowOff>
    </xdr:from>
    <xdr:to>
      <xdr:col>6</xdr:col>
      <xdr:colOff>1238250</xdr:colOff>
      <xdr:row>27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CD397-9B06-478B-85D0-A061F3D9B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620013</xdr:colOff>
      <xdr:row>68</xdr:row>
      <xdr:rowOff>113811</xdr:rowOff>
    </xdr:from>
    <xdr:to>
      <xdr:col>12</xdr:col>
      <xdr:colOff>406612</xdr:colOff>
      <xdr:row>106</xdr:row>
      <xdr:rowOff>82521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F182FC-F710-401F-BCA7-A16C9CA71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</xdr:colOff>
      <xdr:row>8</xdr:row>
      <xdr:rowOff>39687</xdr:rowOff>
    </xdr:from>
    <xdr:to>
      <xdr:col>14</xdr:col>
      <xdr:colOff>1387475</xdr:colOff>
      <xdr:row>22</xdr:row>
      <xdr:rowOff>115887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D938A1-BE3D-4AD0-AFC4-5067851AC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381000</xdr:colOff>
      <xdr:row>10</xdr:row>
      <xdr:rowOff>166687</xdr:rowOff>
    </xdr:from>
    <xdr:to>
      <xdr:col>18</xdr:col>
      <xdr:colOff>323850</xdr:colOff>
      <xdr:row>25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B4FAE3-C10C-4D3C-B9DA-F2A624024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904875</xdr:colOff>
      <xdr:row>10</xdr:row>
      <xdr:rowOff>71437</xdr:rowOff>
    </xdr:from>
    <xdr:to>
      <xdr:col>21</xdr:col>
      <xdr:colOff>495300</xdr:colOff>
      <xdr:row>24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306EF1-DE64-4F03-A7AF-39CAC7239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217198</xdr:colOff>
      <xdr:row>21</xdr:row>
      <xdr:rowOff>162285</xdr:rowOff>
    </xdr:from>
    <xdr:to>
      <xdr:col>30</xdr:col>
      <xdr:colOff>397379</xdr:colOff>
      <xdr:row>36</xdr:row>
      <xdr:rowOff>47985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1FED6F-BB8F-483E-A1D5-BF5F806AA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1474369</xdr:colOff>
      <xdr:row>13</xdr:row>
      <xdr:rowOff>29860</xdr:rowOff>
    </xdr:from>
    <xdr:to>
      <xdr:col>34</xdr:col>
      <xdr:colOff>1645318</xdr:colOff>
      <xdr:row>27</xdr:row>
      <xdr:rowOff>106061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950B09-9C96-40C0-82AB-64C53659E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762793</xdr:colOff>
      <xdr:row>29</xdr:row>
      <xdr:rowOff>794</xdr:rowOff>
    </xdr:from>
    <xdr:to>
      <xdr:col>37</xdr:col>
      <xdr:colOff>934244</xdr:colOff>
      <xdr:row>43</xdr:row>
      <xdr:rowOff>76994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1A7FD0-940F-429A-B215-8B59AFF29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48419</xdr:colOff>
      <xdr:row>45</xdr:row>
      <xdr:rowOff>145255</xdr:rowOff>
    </xdr:from>
    <xdr:to>
      <xdr:col>39</xdr:col>
      <xdr:colOff>219868</xdr:colOff>
      <xdr:row>60</xdr:row>
      <xdr:rowOff>30955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DAB316-B703-4BCC-BF0D-B3F834D0E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474921</xdr:colOff>
      <xdr:row>30</xdr:row>
      <xdr:rowOff>494</xdr:rowOff>
    </xdr:from>
    <xdr:to>
      <xdr:col>41</xdr:col>
      <xdr:colOff>648752</xdr:colOff>
      <xdr:row>44</xdr:row>
      <xdr:rowOff>76694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6BA4CF-ADDE-4D1D-999B-39F015E50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509587</xdr:colOff>
      <xdr:row>42</xdr:row>
      <xdr:rowOff>23812</xdr:rowOff>
    </xdr:from>
    <xdr:to>
      <xdr:col>44</xdr:col>
      <xdr:colOff>604837</xdr:colOff>
      <xdr:row>56</xdr:row>
      <xdr:rowOff>100012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4AA520-D3C5-4913-AF7A-D7DCB9FBF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959644</xdr:colOff>
      <xdr:row>39</xdr:row>
      <xdr:rowOff>66674</xdr:rowOff>
    </xdr:from>
    <xdr:to>
      <xdr:col>48</xdr:col>
      <xdr:colOff>631513</xdr:colOff>
      <xdr:row>53</xdr:row>
      <xdr:rowOff>142874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EE9858-2A73-48EF-B4DC-3C9F3EBC3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354883</xdr:colOff>
      <xdr:row>16</xdr:row>
      <xdr:rowOff>67902</xdr:rowOff>
    </xdr:from>
    <xdr:to>
      <xdr:col>48</xdr:col>
      <xdr:colOff>1283570</xdr:colOff>
      <xdr:row>30</xdr:row>
      <xdr:rowOff>122594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094DFD1-2530-434D-A1E0-28D47E59B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374338</xdr:colOff>
      <xdr:row>28</xdr:row>
      <xdr:rowOff>36501</xdr:rowOff>
    </xdr:from>
    <xdr:to>
      <xdr:col>51</xdr:col>
      <xdr:colOff>349693</xdr:colOff>
      <xdr:row>42</xdr:row>
      <xdr:rowOff>111236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B63B164-1289-43EC-9469-25F6A2A1B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113109</xdr:colOff>
      <xdr:row>21</xdr:row>
      <xdr:rowOff>52387</xdr:rowOff>
    </xdr:from>
    <xdr:to>
      <xdr:col>59</xdr:col>
      <xdr:colOff>83736</xdr:colOff>
      <xdr:row>38</xdr:row>
      <xdr:rowOff>53578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0817CD0-6FD4-41B2-8FC6-1AD50A7F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969818</xdr:colOff>
      <xdr:row>108</xdr:row>
      <xdr:rowOff>171309</xdr:rowOff>
    </xdr:from>
    <xdr:to>
      <xdr:col>12</xdr:col>
      <xdr:colOff>731253</xdr:colOff>
      <xdr:row>146</xdr:row>
      <xdr:rowOff>135069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644F2E7-1C4C-4160-AF23-40689DEFB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1219200</xdr:colOff>
      <xdr:row>31</xdr:row>
      <xdr:rowOff>38100</xdr:rowOff>
    </xdr:from>
    <xdr:to>
      <xdr:col>5</xdr:col>
      <xdr:colOff>520700</xdr:colOff>
      <xdr:row>51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1CE76B5-5AE3-4765-B5C6-E74FCB187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533400</xdr:colOff>
      <xdr:row>31</xdr:row>
      <xdr:rowOff>38100</xdr:rowOff>
    </xdr:from>
    <xdr:to>
      <xdr:col>10</xdr:col>
      <xdr:colOff>228600</xdr:colOff>
      <xdr:row>51</xdr:row>
      <xdr:rowOff>139700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AF5DA85-54F1-48A3-BD11-8A3F92536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355600</xdr:colOff>
      <xdr:row>31</xdr:row>
      <xdr:rowOff>50800</xdr:rowOff>
    </xdr:from>
    <xdr:to>
      <xdr:col>14</xdr:col>
      <xdr:colOff>939800</xdr:colOff>
      <xdr:row>51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0606F13-4AED-40C3-ADA3-5C543AD59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1275820</xdr:colOff>
      <xdr:row>32</xdr:row>
      <xdr:rowOff>48155</xdr:rowOff>
    </xdr:from>
    <xdr:to>
      <xdr:col>19</xdr:col>
      <xdr:colOff>85195</xdr:colOff>
      <xdr:row>52</xdr:row>
      <xdr:rowOff>162455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3D2718A-4ED2-4CA3-92BB-3F6FED9CD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89477</xdr:colOff>
      <xdr:row>22</xdr:row>
      <xdr:rowOff>88611</xdr:rowOff>
    </xdr:from>
    <xdr:to>
      <xdr:col>26</xdr:col>
      <xdr:colOff>321253</xdr:colOff>
      <xdr:row>36</xdr:row>
      <xdr:rowOff>169574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A0162F5-50E2-4A96-9E7D-8BC9F1268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1549400</xdr:colOff>
      <xdr:row>31</xdr:row>
      <xdr:rowOff>76200</xdr:rowOff>
    </xdr:from>
    <xdr:to>
      <xdr:col>22</xdr:col>
      <xdr:colOff>1765300</xdr:colOff>
      <xdr:row>51</xdr:row>
      <xdr:rowOff>165100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AA2470A-A37C-447F-AA82-3F739005B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504393</xdr:colOff>
      <xdr:row>35</xdr:row>
      <xdr:rowOff>130967</xdr:rowOff>
    </xdr:from>
    <xdr:to>
      <xdr:col>26</xdr:col>
      <xdr:colOff>379918</xdr:colOff>
      <xdr:row>56</xdr:row>
      <xdr:rowOff>9740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EDFB25F-37D0-4C26-8F8C-1BED04E6A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1535295</xdr:colOff>
      <xdr:row>57</xdr:row>
      <xdr:rowOff>1830</xdr:rowOff>
    </xdr:from>
    <xdr:to>
      <xdr:col>25</xdr:col>
      <xdr:colOff>1748082</xdr:colOff>
      <xdr:row>75</xdr:row>
      <xdr:rowOff>180119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33FA40C-DF22-4C9D-834A-71690526B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1549123</xdr:colOff>
      <xdr:row>65</xdr:row>
      <xdr:rowOff>141305</xdr:rowOff>
    </xdr:from>
    <xdr:to>
      <xdr:col>39</xdr:col>
      <xdr:colOff>925078</xdr:colOff>
      <xdr:row>87</xdr:row>
      <xdr:rowOff>34331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C46D6E3-FCDF-4C99-BD5B-16450471E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744902</xdr:colOff>
      <xdr:row>61</xdr:row>
      <xdr:rowOff>24423</xdr:rowOff>
    </xdr:from>
    <xdr:to>
      <xdr:col>40</xdr:col>
      <xdr:colOff>720479</xdr:colOff>
      <xdr:row>82</xdr:row>
      <xdr:rowOff>97692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DB83091-8718-4EF2-B6FD-6D482F609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40</xdr:col>
      <xdr:colOff>854808</xdr:colOff>
      <xdr:row>61</xdr:row>
      <xdr:rowOff>61058</xdr:rowOff>
    </xdr:from>
    <xdr:to>
      <xdr:col>44</xdr:col>
      <xdr:colOff>1392116</xdr:colOff>
      <xdr:row>83</xdr:row>
      <xdr:rowOff>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03D6F6E-5B59-4E63-A8F2-4EC02EA47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45</xdr:col>
      <xdr:colOff>24423</xdr:colOff>
      <xdr:row>57</xdr:row>
      <xdr:rowOff>158750</xdr:rowOff>
    </xdr:from>
    <xdr:to>
      <xdr:col>49</xdr:col>
      <xdr:colOff>1453173</xdr:colOff>
      <xdr:row>80</xdr:row>
      <xdr:rowOff>61058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5A4F08D-773B-42B6-96A8-9885475E6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45</xdr:col>
      <xdr:colOff>123703</xdr:colOff>
      <xdr:row>82</xdr:row>
      <xdr:rowOff>0</xdr:rowOff>
    </xdr:from>
    <xdr:to>
      <xdr:col>49</xdr:col>
      <xdr:colOff>1521526</xdr:colOff>
      <xdr:row>106</xdr:row>
      <xdr:rowOff>148442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6A664E0-6F04-4375-BF8C-EA82876AD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14845</xdr:colOff>
      <xdr:row>136</xdr:row>
      <xdr:rowOff>13855</xdr:rowOff>
    </xdr:from>
    <xdr:to>
      <xdr:col>12</xdr:col>
      <xdr:colOff>183078</xdr:colOff>
      <xdr:row>150</xdr:row>
      <xdr:rowOff>159328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FFBE4BD-C0BB-4A07-A128-CA9C9C019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522019</xdr:colOff>
      <xdr:row>241</xdr:row>
      <xdr:rowOff>112817</xdr:rowOff>
    </xdr:from>
    <xdr:to>
      <xdr:col>13</xdr:col>
      <xdr:colOff>616032</xdr:colOff>
      <xdr:row>256</xdr:row>
      <xdr:rowOff>72737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5ADF4FB-FC32-4921-9FF1-468F86AEE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878278</xdr:colOff>
      <xdr:row>242</xdr:row>
      <xdr:rowOff>0</xdr:rowOff>
    </xdr:from>
    <xdr:to>
      <xdr:col>16</xdr:col>
      <xdr:colOff>687778</xdr:colOff>
      <xdr:row>256</xdr:row>
      <xdr:rowOff>145472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0F42C4F-30C1-4FA8-8033-5145D7276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34</xdr:col>
      <xdr:colOff>1618334</xdr:colOff>
      <xdr:row>87</xdr:row>
      <xdr:rowOff>123380</xdr:rowOff>
    </xdr:from>
    <xdr:to>
      <xdr:col>45</xdr:col>
      <xdr:colOff>158706</xdr:colOff>
      <xdr:row>126</xdr:row>
      <xdr:rowOff>111474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D94C3D1-11BA-442D-BAF9-C45D8248C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30</xdr:col>
      <xdr:colOff>534498</xdr:colOff>
      <xdr:row>26</xdr:row>
      <xdr:rowOff>131495</xdr:rowOff>
    </xdr:from>
    <xdr:to>
      <xdr:col>33</xdr:col>
      <xdr:colOff>544180</xdr:colOff>
      <xdr:row>41</xdr:row>
      <xdr:rowOff>17195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3880A9F-89F6-4451-8A99-4C1C099E0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26</xdr:col>
      <xdr:colOff>1063625</xdr:colOff>
      <xdr:row>56</xdr:row>
      <xdr:rowOff>0</xdr:rowOff>
    </xdr:from>
    <xdr:to>
      <xdr:col>29</xdr:col>
      <xdr:colOff>1100931</xdr:colOff>
      <xdr:row>70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1F065EF-A61B-4889-AF98-1C792B4FA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934640</xdr:colOff>
      <xdr:row>9</xdr:row>
      <xdr:rowOff>51196</xdr:rowOff>
    </xdr:from>
    <xdr:to>
      <xdr:col>10</xdr:col>
      <xdr:colOff>1113234</xdr:colOff>
      <xdr:row>23</xdr:row>
      <xdr:rowOff>127396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DF57E83-2C70-4DBA-8E5A-94EB5F38C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24</xdr:col>
      <xdr:colOff>1297912</xdr:colOff>
      <xdr:row>77</xdr:row>
      <xdr:rowOff>31401</xdr:rowOff>
    </xdr:from>
    <xdr:to>
      <xdr:col>30</xdr:col>
      <xdr:colOff>1371180</xdr:colOff>
      <xdr:row>107</xdr:row>
      <xdr:rowOff>73270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3D62F12-A5B7-4736-89E3-0586F06B3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31</xdr:col>
      <xdr:colOff>0</xdr:colOff>
      <xdr:row>113</xdr:row>
      <xdr:rowOff>0</xdr:rowOff>
    </xdr:from>
    <xdr:to>
      <xdr:col>34</xdr:col>
      <xdr:colOff>174486</xdr:colOff>
      <xdr:row>127</xdr:row>
      <xdr:rowOff>105508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B0E86BC9-EF34-47CF-9DCD-FF6518BBD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0.50106</cdr:x>
      <cdr:y>0.19289</cdr:y>
    </cdr:from>
    <cdr:to>
      <cdr:x>0.65821</cdr:x>
      <cdr:y>0.30644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9551E2F-12B5-491C-A8F0-8B833A866141}"/>
            </a:ext>
          </a:extLst>
        </cdr:cNvPr>
        <cdr:cNvSpPr txBox="1"/>
      </cdr:nvSpPr>
      <cdr:spPr>
        <a:xfrm xmlns:a="http://schemas.openxmlformats.org/drawingml/2006/main">
          <a:off x="2287783" y="533275"/>
          <a:ext cx="717518" cy="3139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Kr2</a:t>
          </a:r>
        </a:p>
      </cdr:txBody>
    </cdr:sp>
  </cdr:relSizeAnchor>
  <cdr:relSizeAnchor xmlns:cdr="http://schemas.openxmlformats.org/drawingml/2006/chartDrawing">
    <cdr:from>
      <cdr:x>0.56917</cdr:x>
      <cdr:y>0.24226</cdr:y>
    </cdr:from>
    <cdr:to>
      <cdr:x>0.72635</cdr:x>
      <cdr:y>0.35581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7AF5BCC8-C1BF-4861-A887-CBBE30C34FDF}"/>
            </a:ext>
          </a:extLst>
        </cdr:cNvPr>
        <cdr:cNvSpPr txBox="1"/>
      </cdr:nvSpPr>
      <cdr:spPr>
        <a:xfrm xmlns:a="http://schemas.openxmlformats.org/drawingml/2006/main">
          <a:off x="2598739" y="669769"/>
          <a:ext cx="717653" cy="31393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0.41876</cdr:x>
      <cdr:y>0.16738</cdr:y>
    </cdr:from>
    <cdr:to>
      <cdr:x>0.57592</cdr:x>
      <cdr:y>0.28093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D0355D8D-5114-4C74-A2DB-28380636E34F}"/>
            </a:ext>
          </a:extLst>
        </cdr:cNvPr>
        <cdr:cNvSpPr txBox="1"/>
      </cdr:nvSpPr>
      <cdr:spPr>
        <a:xfrm xmlns:a="http://schemas.openxmlformats.org/drawingml/2006/main">
          <a:off x="1911982" y="462752"/>
          <a:ext cx="717607" cy="3139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0.51918</cdr:x>
      <cdr:y>0.33102</cdr:y>
    </cdr:from>
    <cdr:to>
      <cdr:x>0.65418</cdr:x>
      <cdr:y>0.44457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127CA6C7-881B-4737-BD52-2831A070F8DD}"/>
            </a:ext>
          </a:extLst>
        </cdr:cNvPr>
        <cdr:cNvSpPr txBox="1"/>
      </cdr:nvSpPr>
      <cdr:spPr>
        <a:xfrm xmlns:a="http://schemas.openxmlformats.org/drawingml/2006/main">
          <a:off x="2763464" y="908050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0.31855</cdr:x>
      <cdr:y>0.16486</cdr:y>
    </cdr:from>
    <cdr:to>
      <cdr:x>0.45354</cdr:x>
      <cdr:y>0.2784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9551E2F-12B5-491C-A8F0-8B833A866141}"/>
            </a:ext>
          </a:extLst>
        </cdr:cNvPr>
        <cdr:cNvSpPr txBox="1"/>
      </cdr:nvSpPr>
      <cdr:spPr>
        <a:xfrm xmlns:a="http://schemas.openxmlformats.org/drawingml/2006/main">
          <a:off x="1693968" y="455776"/>
          <a:ext cx="717804" cy="3139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Ge1</a:t>
          </a:r>
        </a:p>
      </cdr:txBody>
    </cdr:sp>
  </cdr:relSizeAnchor>
  <cdr:relSizeAnchor xmlns:cdr="http://schemas.openxmlformats.org/drawingml/2006/chartDrawing">
    <cdr:from>
      <cdr:x>0.38555</cdr:x>
      <cdr:y>0.22761</cdr:y>
    </cdr:from>
    <cdr:to>
      <cdr:x>0.52056</cdr:x>
      <cdr:y>0.34116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7AF5BCC8-C1BF-4861-A887-CBBE30C34FDF}"/>
            </a:ext>
          </a:extLst>
        </cdr:cNvPr>
        <cdr:cNvSpPr txBox="1"/>
      </cdr:nvSpPr>
      <cdr:spPr>
        <a:xfrm xmlns:a="http://schemas.openxmlformats.org/drawingml/2006/main">
          <a:off x="2050243" y="629271"/>
          <a:ext cx="717941" cy="3139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0.26973</cdr:x>
      <cdr:y>0.305</cdr:y>
    </cdr:from>
    <cdr:to>
      <cdr:x>0.40473</cdr:x>
      <cdr:y>0.41855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D0355D8D-5114-4C74-A2DB-28380636E34F}"/>
            </a:ext>
          </a:extLst>
        </cdr:cNvPr>
        <cdr:cNvSpPr txBox="1"/>
      </cdr:nvSpPr>
      <cdr:spPr>
        <a:xfrm xmlns:a="http://schemas.openxmlformats.org/drawingml/2006/main">
          <a:off x="1435708" y="83668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0.63964</cdr:x>
      <cdr:y>0.19654</cdr:y>
    </cdr:from>
    <cdr:to>
      <cdr:x>0.79663</cdr:x>
      <cdr:y>0.3101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73049EDE-71E1-4250-94FC-FC087BE8DE05}"/>
            </a:ext>
          </a:extLst>
        </cdr:cNvPr>
        <cdr:cNvSpPr txBox="1"/>
      </cdr:nvSpPr>
      <cdr:spPr>
        <a:xfrm xmlns:a="http://schemas.openxmlformats.org/drawingml/2006/main">
          <a:off x="2926161" y="539162"/>
          <a:ext cx="718185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0.39111</cdr:x>
      <cdr:y>0.33418</cdr:y>
    </cdr:from>
    <cdr:to>
      <cdr:x>0.54808</cdr:x>
      <cdr:y>0.44772</cdr:y>
    </cdr:to>
    <cdr:sp macro="" textlink="">
      <cdr:nvSpPr>
        <cdr:cNvPr id="41" name="TextBox 20">
          <a:extLst xmlns:a="http://schemas.openxmlformats.org/drawingml/2006/main">
            <a:ext uri="{FF2B5EF4-FFF2-40B4-BE49-F238E27FC236}">
              <a16:creationId xmlns:a16="http://schemas.microsoft.com/office/drawing/2014/main" id="{F992E4D9-F2C1-463C-B52D-D30040A4533E}"/>
            </a:ext>
          </a:extLst>
        </cdr:cNvPr>
        <cdr:cNvSpPr txBox="1"/>
      </cdr:nvSpPr>
      <cdr:spPr>
        <a:xfrm xmlns:a="http://schemas.openxmlformats.org/drawingml/2006/main">
          <a:off x="1789200" y="916709"/>
          <a:ext cx="71809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0.25465</cdr:x>
      <cdr:y>0.4769</cdr:y>
    </cdr:from>
    <cdr:to>
      <cdr:x>0.41162</cdr:x>
      <cdr:y>0.59045</cdr:y>
    </cdr:to>
    <cdr:sp macro="" textlink="">
      <cdr:nvSpPr>
        <cdr:cNvPr id="44" name="TextBox 20">
          <a:extLst xmlns:a="http://schemas.openxmlformats.org/drawingml/2006/main">
            <a:ext uri="{FF2B5EF4-FFF2-40B4-BE49-F238E27FC236}">
              <a16:creationId xmlns:a16="http://schemas.microsoft.com/office/drawing/2014/main" id="{0751ED52-2867-4E86-9C1B-5848DAC5B69F}"/>
            </a:ext>
          </a:extLst>
        </cdr:cNvPr>
        <cdr:cNvSpPr txBox="1"/>
      </cdr:nvSpPr>
      <cdr:spPr>
        <a:xfrm xmlns:a="http://schemas.openxmlformats.org/drawingml/2006/main">
          <a:off x="1164934" y="1308225"/>
          <a:ext cx="71809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0.62108</cdr:x>
      <cdr:y>0.46304</cdr:y>
    </cdr:from>
    <cdr:to>
      <cdr:x>0.77815</cdr:x>
      <cdr:y>0.57748</cdr:y>
    </cdr:to>
    <cdr:sp macro="" textlink="">
      <cdr:nvSpPr>
        <cdr:cNvPr id="133" name="TextBox 20">
          <a:extLst xmlns:a="http://schemas.openxmlformats.org/drawingml/2006/main">
            <a:ext uri="{FF2B5EF4-FFF2-40B4-BE49-F238E27FC236}">
              <a16:creationId xmlns:a16="http://schemas.microsoft.com/office/drawing/2014/main" id="{905798C2-F94E-4FEA-9C26-82FDE62B9092}"/>
            </a:ext>
          </a:extLst>
        </cdr:cNvPr>
        <cdr:cNvSpPr txBox="1"/>
      </cdr:nvSpPr>
      <cdr:spPr>
        <a:xfrm xmlns:a="http://schemas.openxmlformats.org/drawingml/2006/main">
          <a:off x="3315527" y="1260241"/>
          <a:ext cx="838482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0.49601</cdr:x>
      <cdr:y>0.46122</cdr:y>
    </cdr:from>
    <cdr:to>
      <cdr:x>0.6531</cdr:x>
      <cdr:y>0.57566</cdr:y>
    </cdr:to>
    <cdr:sp macro="" textlink="">
      <cdr:nvSpPr>
        <cdr:cNvPr id="134" name="TextBox 17">
          <a:extLst xmlns:a="http://schemas.openxmlformats.org/drawingml/2006/main">
            <a:ext uri="{FF2B5EF4-FFF2-40B4-BE49-F238E27FC236}">
              <a16:creationId xmlns:a16="http://schemas.microsoft.com/office/drawing/2014/main" id="{0A7FA06C-D4A2-4694-80B9-41F3CBAC657F}"/>
            </a:ext>
          </a:extLst>
        </cdr:cNvPr>
        <cdr:cNvSpPr txBox="1"/>
      </cdr:nvSpPr>
      <cdr:spPr>
        <a:xfrm xmlns:a="http://schemas.openxmlformats.org/drawingml/2006/main">
          <a:off x="2647854" y="1255292"/>
          <a:ext cx="838590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0.34278</cdr:x>
      <cdr:y>0.16816</cdr:y>
    </cdr:from>
    <cdr:to>
      <cdr:x>0.49988</cdr:x>
      <cdr:y>0.2826</cdr:y>
    </cdr:to>
    <cdr:sp macro="" textlink="">
      <cdr:nvSpPr>
        <cdr:cNvPr id="135" name="TextBox 20">
          <a:extLst xmlns:a="http://schemas.openxmlformats.org/drawingml/2006/main">
            <a:ext uri="{FF2B5EF4-FFF2-40B4-BE49-F238E27FC236}">
              <a16:creationId xmlns:a16="http://schemas.microsoft.com/office/drawing/2014/main" id="{340A5676-3483-495F-B30F-6D5AE542029A}"/>
            </a:ext>
          </a:extLst>
        </cdr:cNvPr>
        <cdr:cNvSpPr txBox="1"/>
      </cdr:nvSpPr>
      <cdr:spPr>
        <a:xfrm xmlns:a="http://schemas.openxmlformats.org/drawingml/2006/main">
          <a:off x="1829865" y="457672"/>
          <a:ext cx="838643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0.42603</cdr:x>
      <cdr:y>0.34342</cdr:y>
    </cdr:from>
    <cdr:to>
      <cdr:x>0.58312</cdr:x>
      <cdr:y>0.45786</cdr:y>
    </cdr:to>
    <cdr:sp macro="" textlink="">
      <cdr:nvSpPr>
        <cdr:cNvPr id="136" name="TextBox 17">
          <a:extLst xmlns:a="http://schemas.openxmlformats.org/drawingml/2006/main">
            <a:ext uri="{FF2B5EF4-FFF2-40B4-BE49-F238E27FC236}">
              <a16:creationId xmlns:a16="http://schemas.microsoft.com/office/drawing/2014/main" id="{65DBA6F7-2EB4-4FA5-AA63-CABC4B8E58EE}"/>
            </a:ext>
          </a:extLst>
        </cdr:cNvPr>
        <cdr:cNvSpPr txBox="1"/>
      </cdr:nvSpPr>
      <cdr:spPr>
        <a:xfrm xmlns:a="http://schemas.openxmlformats.org/drawingml/2006/main">
          <a:off x="2274277" y="934694"/>
          <a:ext cx="838590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0.18677</cdr:x>
      <cdr:y>0.26446</cdr:y>
    </cdr:from>
    <cdr:to>
      <cdr:x>0.34385</cdr:x>
      <cdr:y>0.3789</cdr:y>
    </cdr:to>
    <cdr:sp macro="" textlink="">
      <cdr:nvSpPr>
        <cdr:cNvPr id="137" name="TextBox 17">
          <a:extLst xmlns:a="http://schemas.openxmlformats.org/drawingml/2006/main">
            <a:ext uri="{FF2B5EF4-FFF2-40B4-BE49-F238E27FC236}">
              <a16:creationId xmlns:a16="http://schemas.microsoft.com/office/drawing/2014/main" id="{1A917477-E8A5-43CE-A988-75E1A5C6C9A6}"/>
            </a:ext>
          </a:extLst>
        </cdr:cNvPr>
        <cdr:cNvSpPr txBox="1"/>
      </cdr:nvSpPr>
      <cdr:spPr>
        <a:xfrm xmlns:a="http://schemas.openxmlformats.org/drawingml/2006/main">
          <a:off x="997035" y="719776"/>
          <a:ext cx="838536" cy="3114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0.73113</cdr:x>
      <cdr:y>0.4971</cdr:y>
    </cdr:from>
    <cdr:to>
      <cdr:x>0.88822</cdr:x>
      <cdr:y>0.61154</cdr:y>
    </cdr:to>
    <cdr:sp macro="" textlink="">
      <cdr:nvSpPr>
        <cdr:cNvPr id="138" name="TextBox 17">
          <a:extLst xmlns:a="http://schemas.openxmlformats.org/drawingml/2006/main">
            <a:ext uri="{FF2B5EF4-FFF2-40B4-BE49-F238E27FC236}">
              <a16:creationId xmlns:a16="http://schemas.microsoft.com/office/drawing/2014/main" id="{55542CDB-B40D-48EA-BB1C-A38E7BD9AC90}"/>
            </a:ext>
          </a:extLst>
        </cdr:cNvPr>
        <cdr:cNvSpPr txBox="1"/>
      </cdr:nvSpPr>
      <cdr:spPr>
        <a:xfrm xmlns:a="http://schemas.openxmlformats.org/drawingml/2006/main">
          <a:off x="3903010" y="1352946"/>
          <a:ext cx="838590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0.09679</cdr:x>
      <cdr:y>0.49105</cdr:y>
    </cdr:from>
    <cdr:to>
      <cdr:x>0.25387</cdr:x>
      <cdr:y>0.60549</cdr:y>
    </cdr:to>
    <cdr:sp macro="" textlink="">
      <cdr:nvSpPr>
        <cdr:cNvPr id="139" name="TextBox 17">
          <a:extLst xmlns:a="http://schemas.openxmlformats.org/drawingml/2006/main">
            <a:ext uri="{FF2B5EF4-FFF2-40B4-BE49-F238E27FC236}">
              <a16:creationId xmlns:a16="http://schemas.microsoft.com/office/drawing/2014/main" id="{8392A0DC-2647-467D-A654-2F42C1837F00}"/>
            </a:ext>
          </a:extLst>
        </cdr:cNvPr>
        <cdr:cNvSpPr txBox="1"/>
      </cdr:nvSpPr>
      <cdr:spPr>
        <a:xfrm xmlns:a="http://schemas.openxmlformats.org/drawingml/2006/main">
          <a:off x="516714" y="1336489"/>
          <a:ext cx="838537" cy="3114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0.64216</cdr:x>
      <cdr:y>0.11637</cdr:y>
    </cdr:from>
    <cdr:to>
      <cdr:x>0.7995</cdr:x>
      <cdr:y>0.22992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490ADB2C-7A4D-48FD-B392-1ADB985A17F4}"/>
            </a:ext>
          </a:extLst>
        </cdr:cNvPr>
        <cdr:cNvSpPr txBox="1"/>
      </cdr:nvSpPr>
      <cdr:spPr>
        <a:xfrm xmlns:a="http://schemas.openxmlformats.org/drawingml/2006/main">
          <a:off x="2932598" y="319233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Ka1</a:t>
          </a:r>
        </a:p>
      </cdr:txBody>
    </cdr:sp>
  </cdr:relSizeAnchor>
  <cdr:relSizeAnchor xmlns:cdr="http://schemas.openxmlformats.org/drawingml/2006/chartDrawing">
    <cdr:from>
      <cdr:x>0.38872</cdr:x>
      <cdr:y>0.15186</cdr:y>
    </cdr:from>
    <cdr:to>
      <cdr:x>0.54606</cdr:x>
      <cdr:y>0.26541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913FAAC8-085A-4B06-955C-B117C0D84462}"/>
            </a:ext>
          </a:extLst>
        </cdr:cNvPr>
        <cdr:cNvSpPr txBox="1"/>
      </cdr:nvSpPr>
      <cdr:spPr>
        <a:xfrm xmlns:a="http://schemas.openxmlformats.org/drawingml/2006/main">
          <a:off x="1775196" y="416580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0.15523</cdr:x>
      <cdr:y>0.4213</cdr:y>
    </cdr:from>
    <cdr:to>
      <cdr:x>0.31258</cdr:x>
      <cdr:y>0.53485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54DCB2E2-7AEC-4D6A-B812-68FAE2BD4112}"/>
            </a:ext>
          </a:extLst>
        </cdr:cNvPr>
        <cdr:cNvSpPr txBox="1"/>
      </cdr:nvSpPr>
      <cdr:spPr>
        <a:xfrm xmlns:a="http://schemas.openxmlformats.org/drawingml/2006/main">
          <a:off x="708890" y="1155714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0.17205</cdr:x>
      <cdr:y>0.2963</cdr:y>
    </cdr:from>
    <cdr:to>
      <cdr:x>0.32931</cdr:x>
      <cdr:y>0.40849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39224A1B-F446-4BC1-927F-A883121BD6D8}"/>
            </a:ext>
          </a:extLst>
        </cdr:cNvPr>
        <cdr:cNvSpPr txBox="1"/>
      </cdr:nvSpPr>
      <cdr:spPr>
        <a:xfrm xmlns:a="http://schemas.openxmlformats.org/drawingml/2006/main">
          <a:off x="786626" y="812810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0.36984</cdr:x>
      <cdr:y>0.3831</cdr:y>
    </cdr:from>
    <cdr:to>
      <cdr:x>0.46578</cdr:x>
      <cdr:y>0.49531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26438812-57FB-47CE-AD6F-579A72DF4D26}"/>
            </a:ext>
          </a:extLst>
        </cdr:cNvPr>
        <cdr:cNvSpPr txBox="1"/>
      </cdr:nvSpPr>
      <cdr:spPr>
        <a:xfrm xmlns:a="http://schemas.openxmlformats.org/drawingml/2006/main">
          <a:off x="1690895" y="1050924"/>
          <a:ext cx="438670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0.4393</cdr:x>
      <cdr:y>0.32408</cdr:y>
    </cdr:from>
    <cdr:to>
      <cdr:x>0.59655</cdr:x>
      <cdr:y>0.43627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0800F8BA-1EB8-4744-B6BE-E7B364785559}"/>
            </a:ext>
          </a:extLst>
        </cdr:cNvPr>
        <cdr:cNvSpPr txBox="1"/>
      </cdr:nvSpPr>
      <cdr:spPr>
        <a:xfrm xmlns:a="http://schemas.openxmlformats.org/drawingml/2006/main">
          <a:off x="2008458" y="889006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0.44339</cdr:x>
      <cdr:y>0.18866</cdr:y>
    </cdr:from>
    <cdr:to>
      <cdr:x>0.60064</cdr:x>
      <cdr:y>0.30086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1B9F995C-C42E-4CE7-A537-D521F2D54A04}"/>
            </a:ext>
          </a:extLst>
        </cdr:cNvPr>
        <cdr:cNvSpPr txBox="1"/>
      </cdr:nvSpPr>
      <cdr:spPr>
        <a:xfrm xmlns:a="http://schemas.openxmlformats.org/drawingml/2006/main">
          <a:off x="2027167" y="517525"/>
          <a:ext cx="718966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0.24456</cdr:x>
      <cdr:y>0.21297</cdr:y>
    </cdr:from>
    <cdr:to>
      <cdr:x>0.40181</cdr:x>
      <cdr:y>0.32516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EBF7D4EF-1B72-4363-8EA6-BA2C3251ECFF}"/>
            </a:ext>
          </a:extLst>
        </cdr:cNvPr>
        <cdr:cNvSpPr txBox="1"/>
      </cdr:nvSpPr>
      <cdr:spPr>
        <a:xfrm xmlns:a="http://schemas.openxmlformats.org/drawingml/2006/main">
          <a:off x="1118108" y="584213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0.53611</cdr:x>
      <cdr:y>0.18519</cdr:y>
    </cdr:from>
    <cdr:to>
      <cdr:x>0.69337</cdr:x>
      <cdr:y>0.29874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31F94C35-96F4-4798-A2E5-B53565BB9C5F}"/>
            </a:ext>
          </a:extLst>
        </cdr:cNvPr>
        <cdr:cNvSpPr txBox="1"/>
      </cdr:nvSpPr>
      <cdr:spPr>
        <a:xfrm xmlns:a="http://schemas.openxmlformats.org/drawingml/2006/main">
          <a:off x="2451100" y="508007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0.1588</cdr:x>
      <cdr:y>0.42528</cdr:y>
    </cdr:from>
    <cdr:to>
      <cdr:x>0.31605</cdr:x>
      <cdr:y>0.53883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84B27BD2-751A-4CD7-991C-C34D6EF9CF6E}"/>
            </a:ext>
          </a:extLst>
        </cdr:cNvPr>
        <cdr:cNvSpPr txBox="1"/>
      </cdr:nvSpPr>
      <cdr:spPr>
        <a:xfrm xmlns:a="http://schemas.openxmlformats.org/drawingml/2006/main">
          <a:off x="726021" y="116662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  <cdr:relSizeAnchor xmlns:cdr="http://schemas.openxmlformats.org/drawingml/2006/chartDrawing">
    <cdr:from>
      <cdr:x>0.62778</cdr:x>
      <cdr:y>0.37667</cdr:y>
    </cdr:from>
    <cdr:to>
      <cdr:x>0.78503</cdr:x>
      <cdr:y>0.49022</cdr:y>
    </cdr:to>
    <cdr:sp macro="" textlink="">
      <cdr:nvSpPr>
        <cdr:cNvPr id="11" name="TextBox 20">
          <a:extLst xmlns:a="http://schemas.openxmlformats.org/drawingml/2006/main">
            <a:ext uri="{FF2B5EF4-FFF2-40B4-BE49-F238E27FC236}">
              <a16:creationId xmlns:a16="http://schemas.microsoft.com/office/drawing/2014/main" id="{7A0FF005-D68E-4819-94B0-FB720DC6282E}"/>
            </a:ext>
          </a:extLst>
        </cdr:cNvPr>
        <cdr:cNvSpPr txBox="1"/>
      </cdr:nvSpPr>
      <cdr:spPr>
        <a:xfrm xmlns:a="http://schemas.openxmlformats.org/drawingml/2006/main">
          <a:off x="2870200" y="103327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0.70486</cdr:x>
      <cdr:y>0.62667</cdr:y>
    </cdr:from>
    <cdr:to>
      <cdr:x>0.86212</cdr:x>
      <cdr:y>0.74022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CAEB9777-6EFE-4664-9E2A-C15D8ADCBA18}"/>
            </a:ext>
          </a:extLst>
        </cdr:cNvPr>
        <cdr:cNvSpPr txBox="1"/>
      </cdr:nvSpPr>
      <cdr:spPr>
        <a:xfrm xmlns:a="http://schemas.openxmlformats.org/drawingml/2006/main">
          <a:off x="3222625" y="171907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0.77979</cdr:x>
      <cdr:y>0.17003</cdr:y>
    </cdr:from>
    <cdr:to>
      <cdr:x>0.92553</cdr:x>
      <cdr:y>0.28358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596D2216-0AE4-4943-9CE1-3D63251F649B}"/>
            </a:ext>
          </a:extLst>
        </cdr:cNvPr>
        <cdr:cNvSpPr txBox="1"/>
      </cdr:nvSpPr>
      <cdr:spPr>
        <a:xfrm xmlns:a="http://schemas.openxmlformats.org/drawingml/2006/main">
          <a:off x="3844721" y="466437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0.13858</cdr:x>
      <cdr:y>0.15096</cdr:y>
    </cdr:from>
    <cdr:to>
      <cdr:x>0.2843</cdr:x>
      <cdr:y>0.26451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8269B81D-D67C-477D-B2CD-6715F094F178}"/>
            </a:ext>
          </a:extLst>
        </cdr:cNvPr>
        <cdr:cNvSpPr txBox="1"/>
      </cdr:nvSpPr>
      <cdr:spPr>
        <a:xfrm xmlns:a="http://schemas.openxmlformats.org/drawingml/2006/main">
          <a:off x="683265" y="414122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0.50381</cdr:x>
      <cdr:y>0.57521</cdr:y>
    </cdr:from>
    <cdr:to>
      <cdr:x>0.64956</cdr:x>
      <cdr:y>0.68876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A20BF1BC-2E63-4D04-B630-1B623B9354B4}"/>
            </a:ext>
          </a:extLst>
        </cdr:cNvPr>
        <cdr:cNvSpPr txBox="1"/>
      </cdr:nvSpPr>
      <cdr:spPr>
        <a:xfrm xmlns:a="http://schemas.openxmlformats.org/drawingml/2006/main">
          <a:off x="2484004" y="1577912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0.12296</cdr:x>
      <cdr:y>0.5867</cdr:y>
    </cdr:from>
    <cdr:to>
      <cdr:x>0.27992</cdr:x>
      <cdr:y>0.70025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596D2216-0AE4-4943-9CE1-3D63251F649B}"/>
            </a:ext>
          </a:extLst>
        </cdr:cNvPr>
        <cdr:cNvSpPr txBox="1"/>
      </cdr:nvSpPr>
      <cdr:spPr>
        <a:xfrm xmlns:a="http://schemas.openxmlformats.org/drawingml/2006/main">
          <a:off x="562925" y="1609437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0.25887</cdr:x>
      <cdr:y>0.11119</cdr:y>
    </cdr:from>
    <cdr:to>
      <cdr:x>0.41584</cdr:x>
      <cdr:y>0.22474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A20BF1BC-2E63-4D04-B630-1B623B9354B4}"/>
            </a:ext>
          </a:extLst>
        </cdr:cNvPr>
        <cdr:cNvSpPr txBox="1"/>
      </cdr:nvSpPr>
      <cdr:spPr>
        <a:xfrm xmlns:a="http://schemas.openxmlformats.org/drawingml/2006/main">
          <a:off x="1185142" y="305027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0.63964</cdr:x>
      <cdr:y>0.19654</cdr:y>
    </cdr:from>
    <cdr:to>
      <cdr:x>0.79663</cdr:x>
      <cdr:y>0.3101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3049EDE-71E1-4250-94FC-FC087BE8DE05}"/>
            </a:ext>
          </a:extLst>
        </cdr:cNvPr>
        <cdr:cNvSpPr txBox="1"/>
      </cdr:nvSpPr>
      <cdr:spPr>
        <a:xfrm xmlns:a="http://schemas.openxmlformats.org/drawingml/2006/main">
          <a:off x="2926161" y="539162"/>
          <a:ext cx="718185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0.55791</cdr:x>
      <cdr:y>0.13026</cdr:y>
    </cdr:from>
    <cdr:to>
      <cdr:x>0.71491</cdr:x>
      <cdr:y>0.24381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526FB93-A994-4C8A-87A6-886A1485D10B}"/>
            </a:ext>
          </a:extLst>
        </cdr:cNvPr>
        <cdr:cNvSpPr txBox="1"/>
      </cdr:nvSpPr>
      <cdr:spPr>
        <a:xfrm xmlns:a="http://schemas.openxmlformats.org/drawingml/2006/main">
          <a:off x="2552288" y="357341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0.46821</cdr:x>
      <cdr:y>0.22441</cdr:y>
    </cdr:from>
    <cdr:to>
      <cdr:x>0.6252</cdr:x>
      <cdr:y>0.33796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15B48A1-1D14-4823-9DA3-751FAEBADA93}"/>
            </a:ext>
          </a:extLst>
        </cdr:cNvPr>
        <cdr:cNvSpPr txBox="1"/>
      </cdr:nvSpPr>
      <cdr:spPr>
        <a:xfrm xmlns:a="http://schemas.openxmlformats.org/drawingml/2006/main">
          <a:off x="2141951" y="615614"/>
          <a:ext cx="718184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0.75229</cdr:x>
      <cdr:y>0.3077</cdr:y>
    </cdr:from>
    <cdr:to>
      <cdr:x>0.90928</cdr:x>
      <cdr:y>0.42125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96CA415-F0AB-441B-A270-1730D286A734}"/>
            </a:ext>
          </a:extLst>
        </cdr:cNvPr>
        <cdr:cNvSpPr txBox="1"/>
      </cdr:nvSpPr>
      <cdr:spPr>
        <a:xfrm xmlns:a="http://schemas.openxmlformats.org/drawingml/2006/main">
          <a:off x="3441519" y="844084"/>
          <a:ext cx="718184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0.39111</cdr:x>
      <cdr:y>0.33418</cdr:y>
    </cdr:from>
    <cdr:to>
      <cdr:x>0.54808</cdr:x>
      <cdr:y>0.44772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F992E4D9-F2C1-463C-B52D-D30040A4533E}"/>
            </a:ext>
          </a:extLst>
        </cdr:cNvPr>
        <cdr:cNvSpPr txBox="1"/>
      </cdr:nvSpPr>
      <cdr:spPr>
        <a:xfrm xmlns:a="http://schemas.openxmlformats.org/drawingml/2006/main">
          <a:off x="1789200" y="916709"/>
          <a:ext cx="71809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0.68878</cdr:x>
      <cdr:y>0.39361</cdr:y>
    </cdr:from>
    <cdr:to>
      <cdr:x>0.84578</cdr:x>
      <cdr:y>0.50716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E1DCB143-E0DD-4B3E-BF2C-41BE4CABCF3D}"/>
            </a:ext>
          </a:extLst>
        </cdr:cNvPr>
        <cdr:cNvSpPr txBox="1"/>
      </cdr:nvSpPr>
      <cdr:spPr>
        <a:xfrm xmlns:a="http://schemas.openxmlformats.org/drawingml/2006/main">
          <a:off x="3150983" y="1079756"/>
          <a:ext cx="718231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0.34299</cdr:x>
      <cdr:y>0.27785</cdr:y>
    </cdr:from>
    <cdr:to>
      <cdr:x>0.49998</cdr:x>
      <cdr:y>0.3914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C819C64-A0C4-4770-B209-8AD5C0D515B9}"/>
            </a:ext>
          </a:extLst>
        </cdr:cNvPr>
        <cdr:cNvSpPr txBox="1"/>
      </cdr:nvSpPr>
      <cdr:spPr>
        <a:xfrm xmlns:a="http://schemas.openxmlformats.org/drawingml/2006/main">
          <a:off x="1569064" y="762200"/>
          <a:ext cx="71818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0.25465</cdr:x>
      <cdr:y>0.4769</cdr:y>
    </cdr:from>
    <cdr:to>
      <cdr:x>0.41162</cdr:x>
      <cdr:y>0.59045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751ED52-2867-4E86-9C1B-5848DAC5B69F}"/>
            </a:ext>
          </a:extLst>
        </cdr:cNvPr>
        <cdr:cNvSpPr txBox="1"/>
      </cdr:nvSpPr>
      <cdr:spPr>
        <a:xfrm xmlns:a="http://schemas.openxmlformats.org/drawingml/2006/main">
          <a:off x="1164934" y="1308225"/>
          <a:ext cx="71809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0.22573</cdr:x>
      <cdr:y>0.15687</cdr:y>
    </cdr:from>
    <cdr:to>
      <cdr:x>0.38273</cdr:x>
      <cdr:y>0.27042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44D9FDF4-EBFA-4FA4-A510-FB29725FFFDF}"/>
            </a:ext>
          </a:extLst>
        </cdr:cNvPr>
        <cdr:cNvSpPr txBox="1"/>
      </cdr:nvSpPr>
      <cdr:spPr>
        <a:xfrm xmlns:a="http://schemas.openxmlformats.org/drawingml/2006/main">
          <a:off x="1032659" y="430324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0.19244</cdr:x>
      <cdr:y>0.41403</cdr:y>
    </cdr:from>
    <cdr:to>
      <cdr:x>0.34943</cdr:x>
      <cdr:y>0.52758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39D7934B-0251-4B6B-BC11-E2CA5C44544E}"/>
            </a:ext>
          </a:extLst>
        </cdr:cNvPr>
        <cdr:cNvSpPr txBox="1"/>
      </cdr:nvSpPr>
      <cdr:spPr>
        <a:xfrm xmlns:a="http://schemas.openxmlformats.org/drawingml/2006/main">
          <a:off x="880360" y="1135779"/>
          <a:ext cx="718184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0.13835</cdr:x>
      <cdr:y>0.47117</cdr:y>
    </cdr:from>
    <cdr:to>
      <cdr:x>0.29534</cdr:x>
      <cdr:y>0.58472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10E73A1E-12CA-4BD9-9587-2D2665BA1BED}"/>
            </a:ext>
          </a:extLst>
        </cdr:cNvPr>
        <cdr:cNvSpPr txBox="1"/>
      </cdr:nvSpPr>
      <cdr:spPr>
        <a:xfrm xmlns:a="http://schemas.openxmlformats.org/drawingml/2006/main">
          <a:off x="632897" y="1292503"/>
          <a:ext cx="718185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0.16274</cdr:x>
      <cdr:y>0.68658</cdr:y>
    </cdr:from>
    <cdr:to>
      <cdr:x>0.31971</cdr:x>
      <cdr:y>0.80013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3DFB8002-093A-4A8B-AD59-99833FF6D369}"/>
            </a:ext>
          </a:extLst>
        </cdr:cNvPr>
        <cdr:cNvSpPr txBox="1"/>
      </cdr:nvSpPr>
      <cdr:spPr>
        <a:xfrm xmlns:a="http://schemas.openxmlformats.org/drawingml/2006/main">
          <a:off x="744469" y="1883436"/>
          <a:ext cx="718094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0.10267</cdr:x>
      <cdr:y>0.57962</cdr:y>
    </cdr:from>
    <cdr:to>
      <cdr:x>0.25967</cdr:x>
      <cdr:y>0.69317</cdr:y>
    </cdr:to>
    <cdr:sp macro="" textlink="">
      <cdr:nvSpPr>
        <cdr:cNvPr id="14" name="TextBox 20">
          <a:extLst xmlns:a="http://schemas.openxmlformats.org/drawingml/2006/main">
            <a:ext uri="{FF2B5EF4-FFF2-40B4-BE49-F238E27FC236}">
              <a16:creationId xmlns:a16="http://schemas.microsoft.com/office/drawing/2014/main" id="{F36B5F67-394A-46B9-BBE3-2035A3A317E2}"/>
            </a:ext>
          </a:extLst>
        </cdr:cNvPr>
        <cdr:cNvSpPr txBox="1"/>
      </cdr:nvSpPr>
      <cdr:spPr>
        <a:xfrm xmlns:a="http://schemas.openxmlformats.org/drawingml/2006/main">
          <a:off x="469677" y="1590024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0.29367</cdr:x>
      <cdr:y>0.12517</cdr:y>
    </cdr:from>
    <cdr:to>
      <cdr:x>0.45067</cdr:x>
      <cdr:y>0.23872</cdr:y>
    </cdr:to>
    <cdr:sp macro="" textlink="">
      <cdr:nvSpPr>
        <cdr:cNvPr id="16" name="TextBox 20">
          <a:extLst xmlns:a="http://schemas.openxmlformats.org/drawingml/2006/main">
            <a:ext uri="{FF2B5EF4-FFF2-40B4-BE49-F238E27FC236}">
              <a16:creationId xmlns:a16="http://schemas.microsoft.com/office/drawing/2014/main" id="{078F9007-35A0-4112-9657-6AD819956FB8}"/>
            </a:ext>
          </a:extLst>
        </cdr:cNvPr>
        <cdr:cNvSpPr txBox="1"/>
      </cdr:nvSpPr>
      <cdr:spPr>
        <a:xfrm xmlns:a="http://schemas.openxmlformats.org/drawingml/2006/main">
          <a:off x="1343478" y="343354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0.53361</cdr:x>
      <cdr:y>0.23803</cdr:y>
    </cdr:from>
    <cdr:to>
      <cdr:x>0.69084</cdr:x>
      <cdr:y>0.35158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3049EDE-71E1-4250-94FC-FC087BE8DE05}"/>
            </a:ext>
          </a:extLst>
        </cdr:cNvPr>
        <cdr:cNvSpPr txBox="1"/>
      </cdr:nvSpPr>
      <cdr:spPr>
        <a:xfrm xmlns:a="http://schemas.openxmlformats.org/drawingml/2006/main">
          <a:off x="2438677" y="652967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0.49342</cdr:x>
      <cdr:y>0.39249</cdr:y>
    </cdr:from>
    <cdr:to>
      <cdr:x>0.65066</cdr:x>
      <cdr:y>0.50603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526FB93-A994-4C8A-87A6-886A1485D10B}"/>
            </a:ext>
          </a:extLst>
        </cdr:cNvPr>
        <cdr:cNvSpPr txBox="1"/>
      </cdr:nvSpPr>
      <cdr:spPr>
        <a:xfrm xmlns:a="http://schemas.openxmlformats.org/drawingml/2006/main">
          <a:off x="2254980" y="1076665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0.42741</cdr:x>
      <cdr:y>0.2039</cdr:y>
    </cdr:from>
    <cdr:to>
      <cdr:x>0.58464</cdr:x>
      <cdr:y>0.31745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15B48A1-1D14-4823-9DA3-751FAEBADA93}"/>
            </a:ext>
          </a:extLst>
        </cdr:cNvPr>
        <cdr:cNvSpPr txBox="1"/>
      </cdr:nvSpPr>
      <cdr:spPr>
        <a:xfrm xmlns:a="http://schemas.openxmlformats.org/drawingml/2006/main">
          <a:off x="1953326" y="559331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0.63904</cdr:x>
      <cdr:y>0.16069</cdr:y>
    </cdr:from>
    <cdr:to>
      <cdr:x>0.79627</cdr:x>
      <cdr:y>0.27425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96CA415-F0AB-441B-A270-1730D286A734}"/>
            </a:ext>
          </a:extLst>
        </cdr:cNvPr>
        <cdr:cNvSpPr txBox="1"/>
      </cdr:nvSpPr>
      <cdr:spPr>
        <a:xfrm xmlns:a="http://schemas.openxmlformats.org/drawingml/2006/main">
          <a:off x="2920494" y="440818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0.35315</cdr:x>
      <cdr:y>0.27149</cdr:y>
    </cdr:from>
    <cdr:to>
      <cdr:x>0.51036</cdr:x>
      <cdr:y>0.38504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F992E4D9-F2C1-463C-B52D-D30040A4533E}"/>
            </a:ext>
          </a:extLst>
        </cdr:cNvPr>
        <cdr:cNvSpPr txBox="1"/>
      </cdr:nvSpPr>
      <cdr:spPr>
        <a:xfrm xmlns:a="http://schemas.openxmlformats.org/drawingml/2006/main">
          <a:off x="1613941" y="744764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0.58585</cdr:x>
      <cdr:y>0.17964</cdr:y>
    </cdr:from>
    <cdr:to>
      <cdr:x>0.74309</cdr:x>
      <cdr:y>0.29319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E1DCB143-E0DD-4B3E-BF2C-41BE4CABCF3D}"/>
            </a:ext>
          </a:extLst>
        </cdr:cNvPr>
        <cdr:cNvSpPr txBox="1"/>
      </cdr:nvSpPr>
      <cdr:spPr>
        <a:xfrm xmlns:a="http://schemas.openxmlformats.org/drawingml/2006/main">
          <a:off x="2677419" y="492793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0.30642</cdr:x>
      <cdr:y>0.27965</cdr:y>
    </cdr:from>
    <cdr:to>
      <cdr:x>0.46365</cdr:x>
      <cdr:y>0.3932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C819C64-A0C4-4770-B209-8AD5C0D515B9}"/>
            </a:ext>
          </a:extLst>
        </cdr:cNvPr>
        <cdr:cNvSpPr txBox="1"/>
      </cdr:nvSpPr>
      <cdr:spPr>
        <a:xfrm xmlns:a="http://schemas.openxmlformats.org/drawingml/2006/main">
          <a:off x="1400383" y="767149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0.23432</cdr:x>
      <cdr:y>0.42166</cdr:y>
    </cdr:from>
    <cdr:to>
      <cdr:x>0.39154</cdr:x>
      <cdr:y>0.53521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751ED52-2867-4E86-9C1B-5848DAC5B69F}"/>
            </a:ext>
          </a:extLst>
        </cdr:cNvPr>
        <cdr:cNvSpPr txBox="1"/>
      </cdr:nvSpPr>
      <cdr:spPr>
        <a:xfrm xmlns:a="http://schemas.openxmlformats.org/drawingml/2006/main">
          <a:off x="1070891" y="1156691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0.20393</cdr:x>
      <cdr:y>0.15371</cdr:y>
    </cdr:from>
    <cdr:to>
      <cdr:x>0.36117</cdr:x>
      <cdr:y>0.26726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44D9FDF4-EBFA-4FA4-A510-FB29725FFFDF}"/>
            </a:ext>
          </a:extLst>
        </cdr:cNvPr>
        <cdr:cNvSpPr txBox="1"/>
      </cdr:nvSpPr>
      <cdr:spPr>
        <a:xfrm xmlns:a="http://schemas.openxmlformats.org/drawingml/2006/main">
          <a:off x="931995" y="421665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0.16756</cdr:x>
      <cdr:y>0.3712</cdr:y>
    </cdr:from>
    <cdr:to>
      <cdr:x>0.3248</cdr:x>
      <cdr:y>0.48475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39D7934B-0251-4B6B-BC11-E2CA5C44544E}"/>
            </a:ext>
          </a:extLst>
        </cdr:cNvPr>
        <cdr:cNvSpPr txBox="1"/>
      </cdr:nvSpPr>
      <cdr:spPr>
        <a:xfrm xmlns:a="http://schemas.openxmlformats.org/drawingml/2006/main">
          <a:off x="765793" y="1018263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0.1908</cdr:x>
      <cdr:y>0.67634</cdr:y>
    </cdr:from>
    <cdr:to>
      <cdr:x>0.34804</cdr:x>
      <cdr:y>0.78989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10E73A1E-12CA-4BD9-9587-2D2665BA1BED}"/>
            </a:ext>
          </a:extLst>
        </cdr:cNvPr>
        <cdr:cNvSpPr txBox="1"/>
      </cdr:nvSpPr>
      <cdr:spPr>
        <a:xfrm xmlns:a="http://schemas.openxmlformats.org/drawingml/2006/main">
          <a:off x="872000" y="1855344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0.13932</cdr:x>
      <cdr:y>0.73551</cdr:y>
    </cdr:from>
    <cdr:to>
      <cdr:x>0.29653</cdr:x>
      <cdr:y>0.84906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3DFB8002-093A-4A8B-AD59-99833FF6D369}"/>
            </a:ext>
          </a:extLst>
        </cdr:cNvPr>
        <cdr:cNvSpPr txBox="1"/>
      </cdr:nvSpPr>
      <cdr:spPr>
        <a:xfrm xmlns:a="http://schemas.openxmlformats.org/drawingml/2006/main">
          <a:off x="636700" y="2017652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0.12083</cdr:x>
      <cdr:y>0.62855</cdr:y>
    </cdr:from>
    <cdr:to>
      <cdr:x>0.27808</cdr:x>
      <cdr:y>0.7421</cdr:y>
    </cdr:to>
    <cdr:sp macro="" textlink="">
      <cdr:nvSpPr>
        <cdr:cNvPr id="14" name="TextBox 20">
          <a:extLst xmlns:a="http://schemas.openxmlformats.org/drawingml/2006/main">
            <a:ext uri="{FF2B5EF4-FFF2-40B4-BE49-F238E27FC236}">
              <a16:creationId xmlns:a16="http://schemas.microsoft.com/office/drawing/2014/main" id="{F36B5F67-394A-46B9-BBE3-2035A3A317E2}"/>
            </a:ext>
          </a:extLst>
        </cdr:cNvPr>
        <cdr:cNvSpPr txBox="1"/>
      </cdr:nvSpPr>
      <cdr:spPr>
        <a:xfrm xmlns:a="http://schemas.openxmlformats.org/drawingml/2006/main">
          <a:off x="552232" y="1724240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0.26866</cdr:x>
      <cdr:y>0.12318</cdr:y>
    </cdr:from>
    <cdr:to>
      <cdr:x>0.42589</cdr:x>
      <cdr:y>0.23673</cdr:y>
    </cdr:to>
    <cdr:sp macro="" textlink="">
      <cdr:nvSpPr>
        <cdr:cNvPr id="15" name="TextBox 17">
          <a:extLst xmlns:a="http://schemas.openxmlformats.org/drawingml/2006/main">
            <a:ext uri="{FF2B5EF4-FFF2-40B4-BE49-F238E27FC236}">
              <a16:creationId xmlns:a16="http://schemas.microsoft.com/office/drawing/2014/main" id="{73906238-63FF-4A7A-86BB-218EED644EBC}"/>
            </a:ext>
          </a:extLst>
        </cdr:cNvPr>
        <cdr:cNvSpPr txBox="1"/>
      </cdr:nvSpPr>
      <cdr:spPr>
        <a:xfrm xmlns:a="http://schemas.openxmlformats.org/drawingml/2006/main">
          <a:off x="1227818" y="337906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0.54595</cdr:x>
      <cdr:y>0.42156</cdr:y>
    </cdr:from>
    <cdr:to>
      <cdr:x>0.7033</cdr:x>
      <cdr:y>0.53511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3049EDE-71E1-4250-94FC-FC087BE8DE05}"/>
            </a:ext>
          </a:extLst>
        </cdr:cNvPr>
        <cdr:cNvSpPr txBox="1"/>
      </cdr:nvSpPr>
      <cdr:spPr>
        <a:xfrm xmlns:a="http://schemas.openxmlformats.org/drawingml/2006/main">
          <a:off x="2493105" y="1156431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0.49082</cdr:x>
      <cdr:y>0.28088</cdr:y>
    </cdr:from>
    <cdr:to>
      <cdr:x>0.64819</cdr:x>
      <cdr:y>0.39443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526FB93-A994-4C8A-87A6-886A1485D10B}"/>
            </a:ext>
          </a:extLst>
        </cdr:cNvPr>
        <cdr:cNvSpPr txBox="1"/>
      </cdr:nvSpPr>
      <cdr:spPr>
        <a:xfrm xmlns:a="http://schemas.openxmlformats.org/drawingml/2006/main">
          <a:off x="2241373" y="770503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0.42477</cdr:x>
      <cdr:y>0.27334</cdr:y>
    </cdr:from>
    <cdr:to>
      <cdr:x>0.58212</cdr:x>
      <cdr:y>0.38689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15B48A1-1D14-4823-9DA3-751FAEBADA93}"/>
            </a:ext>
          </a:extLst>
        </cdr:cNvPr>
        <cdr:cNvSpPr txBox="1"/>
      </cdr:nvSpPr>
      <cdr:spPr>
        <a:xfrm xmlns:a="http://schemas.openxmlformats.org/drawingml/2006/main">
          <a:off x="1939720" y="749831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0.65295</cdr:x>
      <cdr:y>0.32935</cdr:y>
    </cdr:from>
    <cdr:to>
      <cdr:x>0.8103</cdr:x>
      <cdr:y>0.4429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96CA415-F0AB-441B-A270-1730D286A734}"/>
            </a:ext>
          </a:extLst>
        </cdr:cNvPr>
        <cdr:cNvSpPr txBox="1"/>
      </cdr:nvSpPr>
      <cdr:spPr>
        <a:xfrm xmlns:a="http://schemas.openxmlformats.org/drawingml/2006/main">
          <a:off x="2981727" y="903461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0.36386</cdr:x>
      <cdr:y>0.45751</cdr:y>
    </cdr:from>
    <cdr:to>
      <cdr:x>0.52119</cdr:x>
      <cdr:y>0.57106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F992E4D9-F2C1-463C-B52D-D30040A4533E}"/>
            </a:ext>
          </a:extLst>
        </cdr:cNvPr>
        <cdr:cNvSpPr txBox="1"/>
      </cdr:nvSpPr>
      <cdr:spPr>
        <a:xfrm xmlns:a="http://schemas.openxmlformats.org/drawingml/2006/main">
          <a:off x="1661566" y="1255032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0.5878</cdr:x>
      <cdr:y>0.33837</cdr:y>
    </cdr:from>
    <cdr:to>
      <cdr:x>0.74517</cdr:x>
      <cdr:y>0.45192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E1DCB143-E0DD-4B3E-BF2C-41BE4CABCF3D}"/>
            </a:ext>
          </a:extLst>
        </cdr:cNvPr>
        <cdr:cNvSpPr txBox="1"/>
      </cdr:nvSpPr>
      <cdr:spPr>
        <a:xfrm xmlns:a="http://schemas.openxmlformats.org/drawingml/2006/main">
          <a:off x="2684223" y="928221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0.30666</cdr:x>
      <cdr:y>0.29206</cdr:y>
    </cdr:from>
    <cdr:to>
      <cdr:x>0.46402</cdr:x>
      <cdr:y>0.40561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C819C64-A0C4-4770-B209-8AD5C0D515B9}"/>
            </a:ext>
          </a:extLst>
        </cdr:cNvPr>
        <cdr:cNvSpPr txBox="1"/>
      </cdr:nvSpPr>
      <cdr:spPr>
        <a:xfrm xmlns:a="http://schemas.openxmlformats.org/drawingml/2006/main">
          <a:off x="1400382" y="801166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0.19875</cdr:x>
      <cdr:y>0.63743</cdr:y>
    </cdr:from>
    <cdr:to>
      <cdr:x>0.35609</cdr:x>
      <cdr:y>0.75098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751ED52-2867-4E86-9C1B-5848DAC5B69F}"/>
            </a:ext>
          </a:extLst>
        </cdr:cNvPr>
        <cdr:cNvSpPr txBox="1"/>
      </cdr:nvSpPr>
      <cdr:spPr>
        <a:xfrm xmlns:a="http://schemas.openxmlformats.org/drawingml/2006/main">
          <a:off x="907605" y="1748602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0.19366</cdr:x>
      <cdr:y>0.33228</cdr:y>
    </cdr:from>
    <cdr:to>
      <cdr:x>0.35103</cdr:x>
      <cdr:y>0.44583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44D9FDF4-EBFA-4FA4-A510-FB29725FFFDF}"/>
            </a:ext>
          </a:extLst>
        </cdr:cNvPr>
        <cdr:cNvSpPr txBox="1"/>
      </cdr:nvSpPr>
      <cdr:spPr>
        <a:xfrm xmlns:a="http://schemas.openxmlformats.org/drawingml/2006/main">
          <a:off x="884368" y="911521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0.15578</cdr:x>
      <cdr:y>0.52744</cdr:y>
    </cdr:from>
    <cdr:to>
      <cdr:x>0.31313</cdr:x>
      <cdr:y>0.64099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39D7934B-0251-4B6B-BC11-E2CA5C44544E}"/>
            </a:ext>
          </a:extLst>
        </cdr:cNvPr>
        <cdr:cNvSpPr txBox="1"/>
      </cdr:nvSpPr>
      <cdr:spPr>
        <a:xfrm xmlns:a="http://schemas.openxmlformats.org/drawingml/2006/main">
          <a:off x="711364" y="1446887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0.22418</cdr:x>
      <cdr:y>0.11822</cdr:y>
    </cdr:from>
    <cdr:to>
      <cdr:x>0.38153</cdr:x>
      <cdr:y>0.23177</cdr:y>
    </cdr:to>
    <cdr:sp macro="" textlink="">
      <cdr:nvSpPr>
        <cdr:cNvPr id="15" name="TextBox 17">
          <a:extLst xmlns:a="http://schemas.openxmlformats.org/drawingml/2006/main">
            <a:ext uri="{FF2B5EF4-FFF2-40B4-BE49-F238E27FC236}">
              <a16:creationId xmlns:a16="http://schemas.microsoft.com/office/drawing/2014/main" id="{73906238-63FF-4A7A-86BB-218EED644EBC}"/>
            </a:ext>
          </a:extLst>
        </cdr:cNvPr>
        <cdr:cNvSpPr txBox="1"/>
      </cdr:nvSpPr>
      <cdr:spPr>
        <a:xfrm xmlns:a="http://schemas.openxmlformats.org/drawingml/2006/main">
          <a:off x="1023710" y="324299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0.55177</cdr:x>
      <cdr:y>0.22762</cdr:y>
    </cdr:from>
    <cdr:to>
      <cdr:x>0.70913</cdr:x>
      <cdr:y>0.34117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55F1DB33-B26A-46FE-9470-99199E0BD540}"/>
            </a:ext>
          </a:extLst>
        </cdr:cNvPr>
        <cdr:cNvSpPr txBox="1"/>
      </cdr:nvSpPr>
      <cdr:spPr>
        <a:xfrm xmlns:a="http://schemas.openxmlformats.org/drawingml/2006/main">
          <a:off x="2519702" y="624396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0.43804</cdr:x>
      <cdr:y>0.13892</cdr:y>
    </cdr:from>
    <cdr:to>
      <cdr:x>0.5954</cdr:x>
      <cdr:y>0.25247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95A3A78C-B4DA-44AE-B946-A72E4EC24C56}"/>
            </a:ext>
          </a:extLst>
        </cdr:cNvPr>
        <cdr:cNvSpPr txBox="1"/>
      </cdr:nvSpPr>
      <cdr:spPr>
        <a:xfrm xmlns:a="http://schemas.openxmlformats.org/drawingml/2006/main">
          <a:off x="2000334" y="381082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0.36074</cdr:x>
      <cdr:y>0.12715</cdr:y>
    </cdr:from>
    <cdr:to>
      <cdr:x>0.51808</cdr:x>
      <cdr:y>0.2407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4469BBAE-6592-497C-961B-B98DDA353DA1}"/>
            </a:ext>
          </a:extLst>
        </cdr:cNvPr>
        <cdr:cNvSpPr txBox="1"/>
      </cdr:nvSpPr>
      <cdr:spPr>
        <a:xfrm xmlns:a="http://schemas.openxmlformats.org/drawingml/2006/main">
          <a:off x="1647341" y="348801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0.61597</cdr:x>
      <cdr:y>0.20643</cdr:y>
    </cdr:from>
    <cdr:to>
      <cdr:x>0.77334</cdr:x>
      <cdr:y>0.31998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1C73CA41-9ABA-491A-89B6-D4757A88D192}"/>
            </a:ext>
          </a:extLst>
        </cdr:cNvPr>
        <cdr:cNvSpPr txBox="1"/>
      </cdr:nvSpPr>
      <cdr:spPr>
        <a:xfrm xmlns:a="http://schemas.openxmlformats.org/drawingml/2006/main">
          <a:off x="2812873" y="566276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0.27524</cdr:x>
      <cdr:y>0.11795</cdr:y>
    </cdr:from>
    <cdr:to>
      <cdr:x>0.43259</cdr:x>
      <cdr:y>0.2315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D2751BA4-67E3-4A42-B8CE-4B2F8633C0C2}"/>
            </a:ext>
          </a:extLst>
        </cdr:cNvPr>
        <cdr:cNvSpPr txBox="1"/>
      </cdr:nvSpPr>
      <cdr:spPr>
        <a:xfrm xmlns:a="http://schemas.openxmlformats.org/drawingml/2006/main">
          <a:off x="1256889" y="32356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0.19564</cdr:x>
      <cdr:y>0.60469</cdr:y>
    </cdr:from>
    <cdr:to>
      <cdr:x>0.35297</cdr:x>
      <cdr:y>0.71824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051D1B08-CD97-4342-997D-0D66A3DA8BD5}"/>
            </a:ext>
          </a:extLst>
        </cdr:cNvPr>
        <cdr:cNvSpPr txBox="1"/>
      </cdr:nvSpPr>
      <cdr:spPr>
        <a:xfrm xmlns:a="http://schemas.openxmlformats.org/drawingml/2006/main">
          <a:off x="893380" y="1658799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0.16671</cdr:x>
      <cdr:y>0.34171</cdr:y>
    </cdr:from>
    <cdr:to>
      <cdr:x>0.32407</cdr:x>
      <cdr:y>0.45526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9CC9377-9936-42FC-8EDE-84D72AC27C40}"/>
            </a:ext>
          </a:extLst>
        </cdr:cNvPr>
        <cdr:cNvSpPr txBox="1"/>
      </cdr:nvSpPr>
      <cdr:spPr>
        <a:xfrm xmlns:a="http://schemas.openxmlformats.org/drawingml/2006/main">
          <a:off x="761286" y="937379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0.17799</cdr:x>
      <cdr:y>0.68568</cdr:y>
    </cdr:from>
    <cdr:to>
      <cdr:x>0.33535</cdr:x>
      <cdr:y>0.79923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25F092C6-DF1F-4D28-8677-1AC4C541737C}"/>
            </a:ext>
          </a:extLst>
        </cdr:cNvPr>
        <cdr:cNvSpPr txBox="1"/>
      </cdr:nvSpPr>
      <cdr:spPr>
        <a:xfrm xmlns:a="http://schemas.openxmlformats.org/drawingml/2006/main">
          <a:off x="812800" y="188096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0.19722</cdr:x>
      <cdr:y>0.19957</cdr:y>
    </cdr:from>
    <cdr:to>
      <cdr:x>0.35458</cdr:x>
      <cdr:y>0.31312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2EE6F7DE-DC2F-49E6-B7A5-337E7BC0044C}"/>
            </a:ext>
          </a:extLst>
        </cdr:cNvPr>
        <cdr:cNvSpPr txBox="1"/>
      </cdr:nvSpPr>
      <cdr:spPr>
        <a:xfrm xmlns:a="http://schemas.openxmlformats.org/drawingml/2006/main">
          <a:off x="900628" y="547461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0.10499</cdr:x>
      <cdr:y>0.65096</cdr:y>
    </cdr:from>
    <cdr:to>
      <cdr:x>0.26234</cdr:x>
      <cdr:y>0.76451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E031ECC3-51DE-446B-AD0B-BC91540A154C}"/>
            </a:ext>
          </a:extLst>
        </cdr:cNvPr>
        <cdr:cNvSpPr txBox="1"/>
      </cdr:nvSpPr>
      <cdr:spPr>
        <a:xfrm xmlns:a="http://schemas.openxmlformats.org/drawingml/2006/main">
          <a:off x="479425" y="178571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0.68901</cdr:x>
      <cdr:y>0.3459</cdr:y>
    </cdr:from>
    <cdr:to>
      <cdr:x>0.84637</cdr:x>
      <cdr:y>0.45945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E031ECC3-51DE-446B-AD0B-BC91540A154C}"/>
            </a:ext>
          </a:extLst>
        </cdr:cNvPr>
        <cdr:cNvSpPr txBox="1"/>
      </cdr:nvSpPr>
      <cdr:spPr>
        <a:xfrm xmlns:a="http://schemas.openxmlformats.org/drawingml/2006/main">
          <a:off x="3146425" y="948872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0.49831</cdr:x>
      <cdr:y>0.37814</cdr:y>
    </cdr:from>
    <cdr:to>
      <cdr:x>0.65567</cdr:x>
      <cdr:y>0.49169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E031ECC3-51DE-446B-AD0B-BC91540A154C}"/>
            </a:ext>
          </a:extLst>
        </cdr:cNvPr>
        <cdr:cNvSpPr txBox="1"/>
      </cdr:nvSpPr>
      <cdr:spPr>
        <a:xfrm xmlns:a="http://schemas.openxmlformats.org/drawingml/2006/main">
          <a:off x="2275567" y="1037318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0.59351</cdr:x>
      <cdr:y>0.23939</cdr:y>
    </cdr:from>
    <cdr:to>
      <cdr:x>0.75086</cdr:x>
      <cdr:y>0.35294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1620974F-C697-44B5-8DC8-4CB27037A86D}"/>
            </a:ext>
          </a:extLst>
        </cdr:cNvPr>
        <cdr:cNvSpPr txBox="1"/>
      </cdr:nvSpPr>
      <cdr:spPr>
        <a:xfrm xmlns:a="http://schemas.openxmlformats.org/drawingml/2006/main">
          <a:off x="2713193" y="660833"/>
          <a:ext cx="719311" cy="3134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0.35429</cdr:x>
      <cdr:y>0.35041</cdr:y>
    </cdr:from>
    <cdr:to>
      <cdr:x>0.51163</cdr:x>
      <cdr:y>0.46396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FE0196F6-317B-4037-8ABF-807699533B63}"/>
            </a:ext>
          </a:extLst>
        </cdr:cNvPr>
        <cdr:cNvSpPr txBox="1"/>
      </cdr:nvSpPr>
      <cdr:spPr>
        <a:xfrm xmlns:a="http://schemas.openxmlformats.org/drawingml/2006/main">
          <a:off x="1619601" y="967306"/>
          <a:ext cx="719266" cy="3134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0.6891</cdr:x>
      <cdr:y>0.32939</cdr:y>
    </cdr:from>
    <cdr:to>
      <cdr:x>0.84646</cdr:x>
      <cdr:y>0.44294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F71F22A8-5875-4FAC-9179-58E499A998C3}"/>
            </a:ext>
          </a:extLst>
        </cdr:cNvPr>
        <cdr:cNvSpPr txBox="1"/>
      </cdr:nvSpPr>
      <cdr:spPr>
        <a:xfrm xmlns:a="http://schemas.openxmlformats.org/drawingml/2006/main">
          <a:off x="3150164" y="909298"/>
          <a:ext cx="719357" cy="3134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0.27231</cdr:x>
      <cdr:y>0.37726</cdr:y>
    </cdr:from>
    <cdr:to>
      <cdr:x>0.42967</cdr:x>
      <cdr:y>0.4908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704A8D44-E3A9-4E5E-B293-EDE47B351EB9}"/>
            </a:ext>
          </a:extLst>
        </cdr:cNvPr>
        <cdr:cNvSpPr txBox="1"/>
      </cdr:nvSpPr>
      <cdr:spPr>
        <a:xfrm xmlns:a="http://schemas.openxmlformats.org/drawingml/2006/main">
          <a:off x="1244841" y="1041428"/>
          <a:ext cx="719358" cy="31343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0.1605</cdr:x>
      <cdr:y>0.59365</cdr:y>
    </cdr:from>
    <cdr:to>
      <cdr:x>0.31783</cdr:x>
      <cdr:y>0.7072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D4D31CAD-EE7C-45EB-B813-8BDE095ABD48}"/>
            </a:ext>
          </a:extLst>
        </cdr:cNvPr>
        <cdr:cNvSpPr txBox="1"/>
      </cdr:nvSpPr>
      <cdr:spPr>
        <a:xfrm xmlns:a="http://schemas.openxmlformats.org/drawingml/2006/main">
          <a:off x="733523" y="1628494"/>
          <a:ext cx="71906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0.20005</cdr:x>
      <cdr:y>0.56873</cdr:y>
    </cdr:from>
    <cdr:to>
      <cdr:x>0.35742</cdr:x>
      <cdr:y>0.68228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2C2CC893-702C-4F56-92D1-9A91038DFFEA}"/>
            </a:ext>
          </a:extLst>
        </cdr:cNvPr>
        <cdr:cNvSpPr txBox="1"/>
      </cdr:nvSpPr>
      <cdr:spPr>
        <a:xfrm xmlns:a="http://schemas.openxmlformats.org/drawingml/2006/main">
          <a:off x="914506" y="1569993"/>
          <a:ext cx="719403" cy="3134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0.22027</cdr:x>
      <cdr:y>0.4884</cdr:y>
    </cdr:from>
    <cdr:to>
      <cdr:x>0.37763</cdr:x>
      <cdr:y>0.60195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783101C0-9115-4731-B4AF-C1794FC430A3}"/>
            </a:ext>
          </a:extLst>
        </cdr:cNvPr>
        <cdr:cNvSpPr txBox="1"/>
      </cdr:nvSpPr>
      <cdr:spPr>
        <a:xfrm xmlns:a="http://schemas.openxmlformats.org/drawingml/2006/main">
          <a:off x="1006962" y="1348237"/>
          <a:ext cx="719358" cy="3134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0.1118</cdr:x>
      <cdr:y>0.61939</cdr:y>
    </cdr:from>
    <cdr:to>
      <cdr:x>0.26916</cdr:x>
      <cdr:y>0.73294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50666334-FDCD-4CD5-8057-FD3C1E1F5B2B}"/>
            </a:ext>
          </a:extLst>
        </cdr:cNvPr>
        <cdr:cNvSpPr txBox="1"/>
      </cdr:nvSpPr>
      <cdr:spPr>
        <a:xfrm xmlns:a="http://schemas.openxmlformats.org/drawingml/2006/main">
          <a:off x="511080" y="1709840"/>
          <a:ext cx="719357" cy="3134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0.73101</cdr:x>
      <cdr:y>0.42884</cdr:y>
    </cdr:from>
    <cdr:to>
      <cdr:x>0.88837</cdr:x>
      <cdr:y>0.54239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F303AA87-E202-46CE-B2CD-BE63DB0FD546}"/>
            </a:ext>
          </a:extLst>
        </cdr:cNvPr>
        <cdr:cNvSpPr txBox="1"/>
      </cdr:nvSpPr>
      <cdr:spPr>
        <a:xfrm xmlns:a="http://schemas.openxmlformats.org/drawingml/2006/main">
          <a:off x="3341766" y="1183820"/>
          <a:ext cx="719358" cy="3134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0.50621</cdr:x>
      <cdr:y>0.16345</cdr:y>
    </cdr:from>
    <cdr:to>
      <cdr:x>0.66356</cdr:x>
      <cdr:y>0.277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D0B4005B-4F89-4920-B996-CE24B4496849}"/>
            </a:ext>
          </a:extLst>
        </cdr:cNvPr>
        <cdr:cNvSpPr txBox="1"/>
      </cdr:nvSpPr>
      <cdr:spPr>
        <a:xfrm xmlns:a="http://schemas.openxmlformats.org/drawingml/2006/main">
          <a:off x="2314108" y="451208"/>
          <a:ext cx="719312" cy="3134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0.41007</cdr:x>
      <cdr:y>0.18908</cdr:y>
    </cdr:from>
    <cdr:to>
      <cdr:x>0.56743</cdr:x>
      <cdr:y>0.30263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EBA8A6BA-E084-4546-896D-C9BA7430E6DE}"/>
            </a:ext>
          </a:extLst>
        </cdr:cNvPr>
        <cdr:cNvSpPr txBox="1"/>
      </cdr:nvSpPr>
      <cdr:spPr>
        <a:xfrm xmlns:a="http://schemas.openxmlformats.org/drawingml/2006/main">
          <a:off x="1874617" y="521967"/>
          <a:ext cx="719358" cy="3134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0.59053</cdr:x>
      <cdr:y>0.16787</cdr:y>
    </cdr:from>
    <cdr:to>
      <cdr:x>0.74788</cdr:x>
      <cdr:y>0.28142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1CB5EC82-3A7E-46FA-B6E6-18DB03CE2B78}"/>
            </a:ext>
          </a:extLst>
        </cdr:cNvPr>
        <cdr:cNvSpPr txBox="1"/>
      </cdr:nvSpPr>
      <cdr:spPr>
        <a:xfrm xmlns:a="http://schemas.openxmlformats.org/drawingml/2006/main">
          <a:off x="2698872" y="460491"/>
          <a:ext cx="719157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0.40897</cdr:x>
      <cdr:y>0.19682</cdr:y>
    </cdr:from>
    <cdr:to>
      <cdr:x>0.5663</cdr:x>
      <cdr:y>0.31037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AD640592-C39E-4E45-9952-E760D986AE1A}"/>
            </a:ext>
          </a:extLst>
        </cdr:cNvPr>
        <cdr:cNvSpPr txBox="1"/>
      </cdr:nvSpPr>
      <cdr:spPr>
        <a:xfrm xmlns:a="http://schemas.openxmlformats.org/drawingml/2006/main">
          <a:off x="1869098" y="539920"/>
          <a:ext cx="71906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0.70209</cdr:x>
      <cdr:y>0.34239</cdr:y>
    </cdr:from>
    <cdr:to>
      <cdr:x>0.85946</cdr:x>
      <cdr:y>0.45594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3A1D6B48-F7C7-4AD1-A8DE-D0610D8B07BC}"/>
            </a:ext>
          </a:extLst>
        </cdr:cNvPr>
        <cdr:cNvSpPr txBox="1"/>
      </cdr:nvSpPr>
      <cdr:spPr>
        <a:xfrm xmlns:a="http://schemas.openxmlformats.org/drawingml/2006/main">
          <a:off x="3208758" y="939235"/>
          <a:ext cx="71920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0.3121</cdr:x>
      <cdr:y>0.25391</cdr:y>
    </cdr:from>
    <cdr:to>
      <cdr:x>0.46945</cdr:x>
      <cdr:y>0.36746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843122BB-AC42-46BA-A79E-325352E046F2}"/>
            </a:ext>
          </a:extLst>
        </cdr:cNvPr>
        <cdr:cNvSpPr txBox="1"/>
      </cdr:nvSpPr>
      <cdr:spPr>
        <a:xfrm xmlns:a="http://schemas.openxmlformats.org/drawingml/2006/main">
          <a:off x="1426373" y="696519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0.20925</cdr:x>
      <cdr:y>0.46504</cdr:y>
    </cdr:from>
    <cdr:to>
      <cdr:x>0.36662</cdr:x>
      <cdr:y>0.57859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F235EF93-51BC-4915-8ABA-1B3A7610B98B}"/>
            </a:ext>
          </a:extLst>
        </cdr:cNvPr>
        <cdr:cNvSpPr txBox="1"/>
      </cdr:nvSpPr>
      <cdr:spPr>
        <a:xfrm xmlns:a="http://schemas.openxmlformats.org/drawingml/2006/main">
          <a:off x="956345" y="1275702"/>
          <a:ext cx="71920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0.25303</cdr:x>
      <cdr:y>0.28187</cdr:y>
    </cdr:from>
    <cdr:to>
      <cdr:x>0.41039</cdr:x>
      <cdr:y>0.39542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0DDE1E64-EE64-426A-8E45-C62D70E7D75D}"/>
            </a:ext>
          </a:extLst>
        </cdr:cNvPr>
        <cdr:cNvSpPr txBox="1"/>
      </cdr:nvSpPr>
      <cdr:spPr>
        <a:xfrm xmlns:a="http://schemas.openxmlformats.org/drawingml/2006/main">
          <a:off x="1156414" y="773216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0.16269</cdr:x>
      <cdr:y>0.52492</cdr:y>
    </cdr:from>
    <cdr:to>
      <cdr:x>0.32004</cdr:x>
      <cdr:y>0.63847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24CCB3A4-9F2D-4B75-857A-3555509C02E0}"/>
            </a:ext>
          </a:extLst>
        </cdr:cNvPr>
        <cdr:cNvSpPr txBox="1"/>
      </cdr:nvSpPr>
      <cdr:spPr>
        <a:xfrm xmlns:a="http://schemas.openxmlformats.org/drawingml/2006/main">
          <a:off x="743527" y="1439964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0.74861</cdr:x>
      <cdr:y>0.44714</cdr:y>
    </cdr:from>
    <cdr:to>
      <cdr:x>0.90597</cdr:x>
      <cdr:y>0.56069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C5293897-2DC2-4101-BDC7-B1B6FB5E71CB}"/>
            </a:ext>
          </a:extLst>
        </cdr:cNvPr>
        <cdr:cNvSpPr txBox="1"/>
      </cdr:nvSpPr>
      <cdr:spPr>
        <a:xfrm xmlns:a="http://schemas.openxmlformats.org/drawingml/2006/main">
          <a:off x="3421354" y="1226582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0.50675</cdr:x>
      <cdr:y>0.19213</cdr:y>
    </cdr:from>
    <cdr:to>
      <cdr:x>0.66411</cdr:x>
      <cdr:y>0.30568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6A88AF06-C38C-4916-BE5D-F05428C95487}"/>
            </a:ext>
          </a:extLst>
        </cdr:cNvPr>
        <cdr:cNvSpPr txBox="1"/>
      </cdr:nvSpPr>
      <cdr:spPr>
        <a:xfrm xmlns:a="http://schemas.openxmlformats.org/drawingml/2006/main">
          <a:off x="2315991" y="527050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0.48289</cdr:x>
      <cdr:y>0.33282</cdr:y>
    </cdr:from>
    <cdr:to>
      <cdr:x>0.64024</cdr:x>
      <cdr:y>0.44637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7569E82E-BD58-49A2-9447-CE84FE1A51D9}"/>
            </a:ext>
          </a:extLst>
        </cdr:cNvPr>
        <cdr:cNvSpPr txBox="1"/>
      </cdr:nvSpPr>
      <cdr:spPr>
        <a:xfrm xmlns:a="http://schemas.openxmlformats.org/drawingml/2006/main">
          <a:off x="2206914" y="912996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0.10774</cdr:x>
      <cdr:y>0.5867</cdr:y>
    </cdr:from>
    <cdr:to>
      <cdr:x>0.2651</cdr:x>
      <cdr:y>0.70025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2A93D1F8-F49B-45E0-A9E0-758D9C1F97AC}"/>
            </a:ext>
          </a:extLst>
        </cdr:cNvPr>
        <cdr:cNvSpPr txBox="1"/>
      </cdr:nvSpPr>
      <cdr:spPr>
        <a:xfrm xmlns:a="http://schemas.openxmlformats.org/drawingml/2006/main">
          <a:off x="492414" y="1609436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0.19679</cdr:x>
      <cdr:y>0.6593</cdr:y>
    </cdr:from>
    <cdr:to>
      <cdr:x>0.35415</cdr:x>
      <cdr:y>0.77285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2A93D1F8-F49B-45E0-A9E0-758D9C1F97AC}"/>
            </a:ext>
          </a:extLst>
        </cdr:cNvPr>
        <cdr:cNvSpPr txBox="1"/>
      </cdr:nvSpPr>
      <cdr:spPr>
        <a:xfrm xmlns:a="http://schemas.openxmlformats.org/drawingml/2006/main">
          <a:off x="899391" y="1808595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0.64572</cdr:x>
      <cdr:y>0.15261</cdr:y>
    </cdr:from>
    <cdr:to>
      <cdr:x>0.80301</cdr:x>
      <cdr:y>0.26616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7337A296-65AC-4066-ADE9-4AD761C735F9}"/>
            </a:ext>
          </a:extLst>
        </cdr:cNvPr>
        <cdr:cNvSpPr txBox="1"/>
      </cdr:nvSpPr>
      <cdr:spPr>
        <a:xfrm xmlns:a="http://schemas.openxmlformats.org/drawingml/2006/main">
          <a:off x="3560497" y="423216"/>
          <a:ext cx="867299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0.38814</cdr:x>
      <cdr:y>0.36264</cdr:y>
    </cdr:from>
    <cdr:to>
      <cdr:x>0.54542</cdr:x>
      <cdr:y>0.47619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94428579-3740-4194-918B-5FA13F77F745}"/>
            </a:ext>
          </a:extLst>
        </cdr:cNvPr>
        <cdr:cNvSpPr txBox="1"/>
      </cdr:nvSpPr>
      <cdr:spPr>
        <a:xfrm xmlns:a="http://schemas.openxmlformats.org/drawingml/2006/main">
          <a:off x="2138899" y="1001084"/>
          <a:ext cx="866702" cy="3134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0.73991</cdr:x>
      <cdr:y>0.18174</cdr:y>
    </cdr:from>
    <cdr:to>
      <cdr:x>0.89721</cdr:x>
      <cdr:y>0.29529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CEDF0432-36DC-46F4-B74F-CB6D5F5F7612}"/>
            </a:ext>
          </a:extLst>
        </cdr:cNvPr>
        <cdr:cNvSpPr txBox="1"/>
      </cdr:nvSpPr>
      <cdr:spPr>
        <a:xfrm xmlns:a="http://schemas.openxmlformats.org/drawingml/2006/main">
          <a:off x="4079886" y="504004"/>
          <a:ext cx="867354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0.33651</cdr:x>
      <cdr:y>0.62172</cdr:y>
    </cdr:from>
    <cdr:to>
      <cdr:x>0.49381</cdr:x>
      <cdr:y>0.73527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8B294D31-8F04-40F9-AF0A-DBC1629AE6EF}"/>
            </a:ext>
          </a:extLst>
        </cdr:cNvPr>
        <cdr:cNvSpPr txBox="1"/>
      </cdr:nvSpPr>
      <cdr:spPr>
        <a:xfrm xmlns:a="http://schemas.openxmlformats.org/drawingml/2006/main">
          <a:off x="1854366" y="1716279"/>
          <a:ext cx="866813" cy="3134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0.27559</cdr:x>
      <cdr:y>0.64611</cdr:y>
    </cdr:from>
    <cdr:to>
      <cdr:x>0.35708</cdr:x>
      <cdr:y>0.75966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90A71311-F247-49DD-A2A6-5D28C7A9466A}"/>
            </a:ext>
          </a:extLst>
        </cdr:cNvPr>
        <cdr:cNvSpPr txBox="1"/>
      </cdr:nvSpPr>
      <cdr:spPr>
        <a:xfrm xmlns:a="http://schemas.openxmlformats.org/drawingml/2006/main">
          <a:off x="1518649" y="1783588"/>
          <a:ext cx="449056" cy="3134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0.28284</cdr:x>
      <cdr:y>0.48723</cdr:y>
    </cdr:from>
    <cdr:to>
      <cdr:x>0.44014</cdr:x>
      <cdr:y>0.60078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4E3E51D9-B0FE-4368-9B78-899EDE5D046F}"/>
            </a:ext>
          </a:extLst>
        </cdr:cNvPr>
        <cdr:cNvSpPr txBox="1"/>
      </cdr:nvSpPr>
      <cdr:spPr>
        <a:xfrm xmlns:a="http://schemas.openxmlformats.org/drawingml/2006/main">
          <a:off x="1558623" y="1344999"/>
          <a:ext cx="866812" cy="3134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0.21426</cdr:x>
      <cdr:y>0.58082</cdr:y>
    </cdr:from>
    <cdr:to>
      <cdr:x>0.37155</cdr:x>
      <cdr:y>0.69437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63CEA5BD-0DE9-4B92-9363-2C17E3505472}"/>
            </a:ext>
          </a:extLst>
        </cdr:cNvPr>
        <cdr:cNvSpPr txBox="1"/>
      </cdr:nvSpPr>
      <cdr:spPr>
        <a:xfrm xmlns:a="http://schemas.openxmlformats.org/drawingml/2006/main">
          <a:off x="1180706" y="1603362"/>
          <a:ext cx="866758" cy="3134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0.80499</cdr:x>
      <cdr:y>0.27089</cdr:y>
    </cdr:from>
    <cdr:to>
      <cdr:x>0.96228</cdr:x>
      <cdr:y>0.38444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B59DF458-0044-4E60-8052-4FF9BA390E86}"/>
            </a:ext>
          </a:extLst>
        </cdr:cNvPr>
        <cdr:cNvSpPr txBox="1"/>
      </cdr:nvSpPr>
      <cdr:spPr>
        <a:xfrm xmlns:a="http://schemas.openxmlformats.org/drawingml/2006/main">
          <a:off x="4438746" y="751227"/>
          <a:ext cx="867299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0.55435</cdr:x>
      <cdr:y>0.36587</cdr:y>
    </cdr:from>
    <cdr:to>
      <cdr:x>0.71165</cdr:x>
      <cdr:y>0.47942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AB502C32-2E2B-445F-8148-533EC256BBC7}"/>
            </a:ext>
          </a:extLst>
        </cdr:cNvPr>
        <cdr:cNvSpPr txBox="1"/>
      </cdr:nvSpPr>
      <cdr:spPr>
        <a:xfrm xmlns:a="http://schemas.openxmlformats.org/drawingml/2006/main">
          <a:off x="3054774" y="1009979"/>
          <a:ext cx="866812" cy="3134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0.53302</cdr:x>
      <cdr:y>0.13886</cdr:y>
    </cdr:from>
    <cdr:to>
      <cdr:x>0.69032</cdr:x>
      <cdr:y>0.25241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F9B5C28B-F68C-4FB9-BDF8-26F97A3E0D24}"/>
            </a:ext>
          </a:extLst>
        </cdr:cNvPr>
        <cdr:cNvSpPr txBox="1"/>
      </cdr:nvSpPr>
      <cdr:spPr>
        <a:xfrm xmlns:a="http://schemas.openxmlformats.org/drawingml/2006/main">
          <a:off x="2939085" y="385086"/>
          <a:ext cx="867354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0.11076</cdr:x>
      <cdr:y>0.63069</cdr:y>
    </cdr:from>
    <cdr:to>
      <cdr:x>0.26806</cdr:x>
      <cdr:y>0.74424</cdr:y>
    </cdr:to>
    <cdr:sp macro="" textlink="">
      <cdr:nvSpPr>
        <cdr:cNvPr id="23" name="TextBox 17">
          <a:extLst xmlns:a="http://schemas.openxmlformats.org/drawingml/2006/main">
            <a:ext uri="{FF2B5EF4-FFF2-40B4-BE49-F238E27FC236}">
              <a16:creationId xmlns:a16="http://schemas.microsoft.com/office/drawing/2014/main" id="{8FDC8835-A46E-4C50-8FAD-29D7BC6C9A2D}"/>
            </a:ext>
          </a:extLst>
        </cdr:cNvPr>
        <cdr:cNvSpPr txBox="1"/>
      </cdr:nvSpPr>
      <cdr:spPr>
        <a:xfrm xmlns:a="http://schemas.openxmlformats.org/drawingml/2006/main">
          <a:off x="610369" y="1741018"/>
          <a:ext cx="866813" cy="3134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0.06687</cdr:x>
      <cdr:y>0.66884</cdr:y>
    </cdr:from>
    <cdr:to>
      <cdr:x>0.22416</cdr:x>
      <cdr:y>0.78239</cdr:y>
    </cdr:to>
    <cdr:sp macro="" textlink="">
      <cdr:nvSpPr>
        <cdr:cNvPr id="24" name="TextBox 17">
          <a:extLst xmlns:a="http://schemas.openxmlformats.org/drawingml/2006/main">
            <a:ext uri="{FF2B5EF4-FFF2-40B4-BE49-F238E27FC236}">
              <a16:creationId xmlns:a16="http://schemas.microsoft.com/office/drawing/2014/main" id="{8FDC8835-A46E-4C50-8FAD-29D7BC6C9A2D}"/>
            </a:ext>
          </a:extLst>
        </cdr:cNvPr>
        <cdr:cNvSpPr txBox="1"/>
      </cdr:nvSpPr>
      <cdr:spPr>
        <a:xfrm xmlns:a="http://schemas.openxmlformats.org/drawingml/2006/main">
          <a:off x="368503" y="1846346"/>
          <a:ext cx="866757" cy="3134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0.16239</cdr:x>
      <cdr:y>0.62208</cdr:y>
    </cdr:from>
    <cdr:to>
      <cdr:x>0.3197</cdr:x>
      <cdr:y>0.73563</cdr:y>
    </cdr:to>
    <cdr:sp macro="" textlink="">
      <cdr:nvSpPr>
        <cdr:cNvPr id="25" name="TextBox 17">
          <a:extLst xmlns:a="http://schemas.openxmlformats.org/drawingml/2006/main">
            <a:ext uri="{FF2B5EF4-FFF2-40B4-BE49-F238E27FC236}">
              <a16:creationId xmlns:a16="http://schemas.microsoft.com/office/drawing/2014/main" id="{8FDC8835-A46E-4C50-8FAD-29D7BC6C9A2D}"/>
            </a:ext>
          </a:extLst>
        </cdr:cNvPr>
        <cdr:cNvSpPr txBox="1"/>
      </cdr:nvSpPr>
      <cdr:spPr>
        <a:xfrm xmlns:a="http://schemas.openxmlformats.org/drawingml/2006/main">
          <a:off x="894889" y="1717272"/>
          <a:ext cx="866813" cy="3134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0.2079</cdr:x>
      <cdr:y>0.68803</cdr:y>
    </cdr:from>
    <cdr:to>
      <cdr:x>0.36519</cdr:x>
      <cdr:y>0.80158</cdr:y>
    </cdr:to>
    <cdr:sp macro="" textlink="">
      <cdr:nvSpPr>
        <cdr:cNvPr id="26" name="TextBox 17">
          <a:extLst xmlns:a="http://schemas.openxmlformats.org/drawingml/2006/main">
            <a:ext uri="{FF2B5EF4-FFF2-40B4-BE49-F238E27FC236}">
              <a16:creationId xmlns:a16="http://schemas.microsoft.com/office/drawing/2014/main" id="{8FDC8835-A46E-4C50-8FAD-29D7BC6C9A2D}"/>
            </a:ext>
          </a:extLst>
        </cdr:cNvPr>
        <cdr:cNvSpPr txBox="1"/>
      </cdr:nvSpPr>
      <cdr:spPr>
        <a:xfrm xmlns:a="http://schemas.openxmlformats.org/drawingml/2006/main">
          <a:off x="1145639" y="1899310"/>
          <a:ext cx="866757" cy="3134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0.62108</cdr:x>
      <cdr:y>0.46304</cdr:y>
    </cdr:from>
    <cdr:to>
      <cdr:x>0.77815</cdr:x>
      <cdr:y>0.57748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905798C2-F94E-4FEA-9C26-82FDE62B9092}"/>
            </a:ext>
          </a:extLst>
        </cdr:cNvPr>
        <cdr:cNvSpPr txBox="1"/>
      </cdr:nvSpPr>
      <cdr:spPr>
        <a:xfrm xmlns:a="http://schemas.openxmlformats.org/drawingml/2006/main">
          <a:off x="3315527" y="1260241"/>
          <a:ext cx="838482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0.49601</cdr:x>
      <cdr:y>0.46122</cdr:y>
    </cdr:from>
    <cdr:to>
      <cdr:x>0.6531</cdr:x>
      <cdr:y>0.57566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A7FA06C-D4A2-4694-80B9-41F3CBAC657F}"/>
            </a:ext>
          </a:extLst>
        </cdr:cNvPr>
        <cdr:cNvSpPr txBox="1"/>
      </cdr:nvSpPr>
      <cdr:spPr>
        <a:xfrm xmlns:a="http://schemas.openxmlformats.org/drawingml/2006/main">
          <a:off x="2647854" y="1255292"/>
          <a:ext cx="838590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0.34278</cdr:x>
      <cdr:y>0.16816</cdr:y>
    </cdr:from>
    <cdr:to>
      <cdr:x>0.49988</cdr:x>
      <cdr:y>0.2826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340A5676-3483-495F-B30F-6D5AE542029A}"/>
            </a:ext>
          </a:extLst>
        </cdr:cNvPr>
        <cdr:cNvSpPr txBox="1"/>
      </cdr:nvSpPr>
      <cdr:spPr>
        <a:xfrm xmlns:a="http://schemas.openxmlformats.org/drawingml/2006/main">
          <a:off x="1829865" y="457672"/>
          <a:ext cx="838643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0.42603</cdr:x>
      <cdr:y>0.34342</cdr:y>
    </cdr:from>
    <cdr:to>
      <cdr:x>0.58312</cdr:x>
      <cdr:y>0.45786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65DBA6F7-2EB4-4FA5-AA63-CABC4B8E58EE}"/>
            </a:ext>
          </a:extLst>
        </cdr:cNvPr>
        <cdr:cNvSpPr txBox="1"/>
      </cdr:nvSpPr>
      <cdr:spPr>
        <a:xfrm xmlns:a="http://schemas.openxmlformats.org/drawingml/2006/main">
          <a:off x="2274277" y="934694"/>
          <a:ext cx="838590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0.18677</cdr:x>
      <cdr:y>0.26446</cdr:y>
    </cdr:from>
    <cdr:to>
      <cdr:x>0.34385</cdr:x>
      <cdr:y>0.3789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1A917477-E8A5-43CE-A988-75E1A5C6C9A6}"/>
            </a:ext>
          </a:extLst>
        </cdr:cNvPr>
        <cdr:cNvSpPr txBox="1"/>
      </cdr:nvSpPr>
      <cdr:spPr>
        <a:xfrm xmlns:a="http://schemas.openxmlformats.org/drawingml/2006/main">
          <a:off x="997035" y="719776"/>
          <a:ext cx="838536" cy="3114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0.73113</cdr:x>
      <cdr:y>0.4971</cdr:y>
    </cdr:from>
    <cdr:to>
      <cdr:x>0.88822</cdr:x>
      <cdr:y>0.61154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55542CDB-B40D-48EA-BB1C-A38E7BD9AC90}"/>
            </a:ext>
          </a:extLst>
        </cdr:cNvPr>
        <cdr:cNvSpPr txBox="1"/>
      </cdr:nvSpPr>
      <cdr:spPr>
        <a:xfrm xmlns:a="http://schemas.openxmlformats.org/drawingml/2006/main">
          <a:off x="3903010" y="1352946"/>
          <a:ext cx="838590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0.09679</cdr:x>
      <cdr:y>0.49105</cdr:y>
    </cdr:from>
    <cdr:to>
      <cdr:x>0.25387</cdr:x>
      <cdr:y>0.60549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8392A0DC-2647-467D-A654-2F42C1837F00}"/>
            </a:ext>
          </a:extLst>
        </cdr:cNvPr>
        <cdr:cNvSpPr txBox="1"/>
      </cdr:nvSpPr>
      <cdr:spPr>
        <a:xfrm xmlns:a="http://schemas.openxmlformats.org/drawingml/2006/main">
          <a:off x="516714" y="1336489"/>
          <a:ext cx="838537" cy="3114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0.43423</cdr:x>
      <cdr:y>0.40973</cdr:y>
    </cdr:from>
    <cdr:to>
      <cdr:x>0.59148</cdr:x>
      <cdr:y>0.52192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39224A1B-F446-4BC1-927F-A883121BD6D8}"/>
            </a:ext>
          </a:extLst>
        </cdr:cNvPr>
        <cdr:cNvSpPr txBox="1"/>
      </cdr:nvSpPr>
      <cdr:spPr>
        <a:xfrm xmlns:a="http://schemas.openxmlformats.org/drawingml/2006/main">
          <a:off x="1987369" y="1123973"/>
          <a:ext cx="719696" cy="3077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0.57616</cdr:x>
      <cdr:y>0.36053</cdr:y>
    </cdr:from>
    <cdr:to>
      <cdr:x>0.67211</cdr:x>
      <cdr:y>0.47273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26438812-57FB-47CE-AD6F-579A72DF4D26}"/>
            </a:ext>
          </a:extLst>
        </cdr:cNvPr>
        <cdr:cNvSpPr txBox="1"/>
      </cdr:nvSpPr>
      <cdr:spPr>
        <a:xfrm xmlns:a="http://schemas.openxmlformats.org/drawingml/2006/main">
          <a:off x="2636962" y="989014"/>
          <a:ext cx="439140" cy="30778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0.66265</cdr:x>
      <cdr:y>0.22107</cdr:y>
    </cdr:from>
    <cdr:to>
      <cdr:x>0.8199</cdr:x>
      <cdr:y>0.33326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0800F8BA-1EB8-4744-B6BE-E7B364785559}"/>
            </a:ext>
          </a:extLst>
        </cdr:cNvPr>
        <cdr:cNvSpPr txBox="1"/>
      </cdr:nvSpPr>
      <cdr:spPr>
        <a:xfrm xmlns:a="http://schemas.openxmlformats.org/drawingml/2006/main">
          <a:off x="3032792" y="606430"/>
          <a:ext cx="719696" cy="3077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0.61095</cdr:x>
      <cdr:y>0.28472</cdr:y>
    </cdr:from>
    <cdr:to>
      <cdr:x>0.76821</cdr:x>
      <cdr:y>0.39692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1B9F995C-C42E-4CE7-A537-D521F2D54A04}"/>
            </a:ext>
          </a:extLst>
        </cdr:cNvPr>
        <cdr:cNvSpPr txBox="1"/>
      </cdr:nvSpPr>
      <cdr:spPr>
        <a:xfrm xmlns:a="http://schemas.openxmlformats.org/drawingml/2006/main">
          <a:off x="2796154" y="781049"/>
          <a:ext cx="719742" cy="30778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0.50883</cdr:x>
      <cdr:y>0.40915</cdr:y>
    </cdr:from>
    <cdr:to>
      <cdr:x>0.66609</cdr:x>
      <cdr:y>0.52134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EBF7D4EF-1B72-4363-8EA6-BA2C3251ECFF}"/>
            </a:ext>
          </a:extLst>
        </cdr:cNvPr>
        <cdr:cNvSpPr txBox="1"/>
      </cdr:nvSpPr>
      <cdr:spPr>
        <a:xfrm xmlns:a="http://schemas.openxmlformats.org/drawingml/2006/main">
          <a:off x="2328808" y="1122382"/>
          <a:ext cx="719742" cy="3077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0.76373</cdr:x>
      <cdr:y>0.2934</cdr:y>
    </cdr:from>
    <cdr:to>
      <cdr:x>0.92099</cdr:x>
      <cdr:y>0.40696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31F94C35-96F4-4798-A2E5-B53565BB9C5F}"/>
            </a:ext>
          </a:extLst>
        </cdr:cNvPr>
        <cdr:cNvSpPr txBox="1"/>
      </cdr:nvSpPr>
      <cdr:spPr>
        <a:xfrm xmlns:a="http://schemas.openxmlformats.org/drawingml/2006/main">
          <a:off x="3495405" y="804862"/>
          <a:ext cx="719742" cy="31151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0.37144</cdr:x>
      <cdr:y>0.40618</cdr:y>
    </cdr:from>
    <cdr:to>
      <cdr:x>0.5287</cdr:x>
      <cdr:y>0.51974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84B27BD2-751A-4CD7-991C-C34D6EF9CF6E}"/>
            </a:ext>
          </a:extLst>
        </cdr:cNvPr>
        <cdr:cNvSpPr txBox="1"/>
      </cdr:nvSpPr>
      <cdr:spPr>
        <a:xfrm xmlns:a="http://schemas.openxmlformats.org/drawingml/2006/main">
          <a:off x="1699973" y="1114226"/>
          <a:ext cx="719741" cy="31151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  <cdr:relSizeAnchor xmlns:cdr="http://schemas.openxmlformats.org/drawingml/2006/chartDrawing">
    <cdr:from>
      <cdr:x>0.18801</cdr:x>
      <cdr:y>0.60062</cdr:y>
    </cdr:from>
    <cdr:to>
      <cdr:x>0.34526</cdr:x>
      <cdr:y>0.71418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BF905050-0F5D-4CC8-BFF4-BAE9A87F593D}"/>
            </a:ext>
          </a:extLst>
        </cdr:cNvPr>
        <cdr:cNvSpPr txBox="1"/>
      </cdr:nvSpPr>
      <cdr:spPr>
        <a:xfrm xmlns:a="http://schemas.openxmlformats.org/drawingml/2006/main">
          <a:off x="860476" y="1647625"/>
          <a:ext cx="719696" cy="31151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T</a:t>
          </a:r>
        </a:p>
      </cdr:txBody>
    </cdr:sp>
  </cdr:relSizeAnchor>
  <cdr:relSizeAnchor xmlns:cdr="http://schemas.openxmlformats.org/drawingml/2006/chartDrawing">
    <cdr:from>
      <cdr:x>0.25505</cdr:x>
      <cdr:y>0.54565</cdr:y>
    </cdr:from>
    <cdr:to>
      <cdr:x>0.4123</cdr:x>
      <cdr:y>0.65921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AA1E8131-A25B-4D41-A4B4-265BD4773F65}"/>
            </a:ext>
          </a:extLst>
        </cdr:cNvPr>
        <cdr:cNvSpPr txBox="1"/>
      </cdr:nvSpPr>
      <cdr:spPr>
        <a:xfrm xmlns:a="http://schemas.openxmlformats.org/drawingml/2006/main">
          <a:off x="1167297" y="1496823"/>
          <a:ext cx="719696" cy="31151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Q</a:t>
          </a:r>
        </a:p>
      </cdr:txBody>
    </cdr:sp>
  </cdr:relSizeAnchor>
  <cdr:relSizeAnchor xmlns:cdr="http://schemas.openxmlformats.org/drawingml/2006/chartDrawing">
    <cdr:from>
      <cdr:x>0.83211</cdr:x>
      <cdr:y>0.41428</cdr:y>
    </cdr:from>
    <cdr:to>
      <cdr:x>0.98936</cdr:x>
      <cdr:y>0.52784</cdr:y>
    </cdr:to>
    <cdr:sp macro="" textlink="">
      <cdr:nvSpPr>
        <cdr:cNvPr id="11" name="TextBox 20">
          <a:extLst xmlns:a="http://schemas.openxmlformats.org/drawingml/2006/main">
            <a:ext uri="{FF2B5EF4-FFF2-40B4-BE49-F238E27FC236}">
              <a16:creationId xmlns:a16="http://schemas.microsoft.com/office/drawing/2014/main" id="{7A0FF005-D68E-4819-94B0-FB720DC6282E}"/>
            </a:ext>
          </a:extLst>
        </cdr:cNvPr>
        <cdr:cNvSpPr txBox="1"/>
      </cdr:nvSpPr>
      <cdr:spPr>
        <a:xfrm xmlns:a="http://schemas.openxmlformats.org/drawingml/2006/main">
          <a:off x="3808378" y="1136457"/>
          <a:ext cx="719696" cy="31151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0.62672</cdr:x>
      <cdr:y>0.35863</cdr:y>
    </cdr:from>
    <cdr:to>
      <cdr:x>0.79809</cdr:x>
      <cdr:y>0.47223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64E88FF3-E070-452D-9237-8A60D23AA98A}"/>
            </a:ext>
          </a:extLst>
        </cdr:cNvPr>
        <cdr:cNvSpPr txBox="1"/>
      </cdr:nvSpPr>
      <cdr:spPr>
        <a:xfrm xmlns:a="http://schemas.openxmlformats.org/drawingml/2006/main">
          <a:off x="3061570" y="983258"/>
          <a:ext cx="837131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0.50268</cdr:x>
      <cdr:y>0.23681</cdr:y>
    </cdr:from>
    <cdr:to>
      <cdr:x>0.67406</cdr:x>
      <cdr:y>0.35041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1871CB22-790F-4D69-8747-81B79525D5B6}"/>
            </a:ext>
          </a:extLst>
        </cdr:cNvPr>
        <cdr:cNvSpPr txBox="1"/>
      </cdr:nvSpPr>
      <cdr:spPr>
        <a:xfrm xmlns:a="http://schemas.openxmlformats.org/drawingml/2006/main">
          <a:off x="2455601" y="649260"/>
          <a:ext cx="837238" cy="3114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0.35323</cdr:x>
      <cdr:y>0.14486</cdr:y>
    </cdr:from>
    <cdr:to>
      <cdr:x>0.52462</cdr:x>
      <cdr:y>0.25846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0193AFD5-EE40-4CB4-B9B6-B838796E2CC8}"/>
            </a:ext>
          </a:extLst>
        </cdr:cNvPr>
        <cdr:cNvSpPr txBox="1"/>
      </cdr:nvSpPr>
      <cdr:spPr>
        <a:xfrm xmlns:a="http://schemas.openxmlformats.org/drawingml/2006/main">
          <a:off x="1725528" y="397163"/>
          <a:ext cx="837291" cy="3114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0.4281</cdr:x>
      <cdr:y>0.17356</cdr:y>
    </cdr:from>
    <cdr:to>
      <cdr:x>0.59949</cdr:x>
      <cdr:y>0.28716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A4A5C36C-EF67-42E2-A321-011201DFA7DC}"/>
            </a:ext>
          </a:extLst>
        </cdr:cNvPr>
        <cdr:cNvSpPr txBox="1"/>
      </cdr:nvSpPr>
      <cdr:spPr>
        <a:xfrm xmlns:a="http://schemas.openxmlformats.org/drawingml/2006/main">
          <a:off x="2091291" y="475848"/>
          <a:ext cx="837238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0.20251</cdr:x>
      <cdr:y>0.23098</cdr:y>
    </cdr:from>
    <cdr:to>
      <cdr:x>0.37389</cdr:x>
      <cdr:y>0.34458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CFAFFCA3-3498-48BC-A907-6D5CFC1A99D7}"/>
            </a:ext>
          </a:extLst>
        </cdr:cNvPr>
        <cdr:cNvSpPr txBox="1"/>
      </cdr:nvSpPr>
      <cdr:spPr>
        <a:xfrm xmlns:a="http://schemas.openxmlformats.org/drawingml/2006/main">
          <a:off x="989296" y="633285"/>
          <a:ext cx="837184" cy="3114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0.73615</cdr:x>
      <cdr:y>0.47771</cdr:y>
    </cdr:from>
    <cdr:to>
      <cdr:x>0.90754</cdr:x>
      <cdr:y>0.59131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375B374B-E1EC-457A-96C2-4506D352D744}"/>
            </a:ext>
          </a:extLst>
        </cdr:cNvPr>
        <cdr:cNvSpPr txBox="1"/>
      </cdr:nvSpPr>
      <cdr:spPr>
        <a:xfrm xmlns:a="http://schemas.openxmlformats.org/drawingml/2006/main">
          <a:off x="3596146" y="1309755"/>
          <a:ext cx="837238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0.11675</cdr:x>
      <cdr:y>0.42117</cdr:y>
    </cdr:from>
    <cdr:to>
      <cdr:x>0.28813</cdr:x>
      <cdr:y>0.53478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852CD48F-BDE7-4E36-B4CC-799529D9637A}"/>
            </a:ext>
          </a:extLst>
        </cdr:cNvPr>
        <cdr:cNvSpPr txBox="1"/>
      </cdr:nvSpPr>
      <cdr:spPr>
        <a:xfrm xmlns:a="http://schemas.openxmlformats.org/drawingml/2006/main">
          <a:off x="570346" y="1154743"/>
          <a:ext cx="837185" cy="3114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0.5102</cdr:x>
      <cdr:y>0.1493</cdr:y>
    </cdr:from>
    <cdr:to>
      <cdr:x>0.66909</cdr:x>
      <cdr:y>0.26254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5A80F51A-C123-4ED5-9ECE-E436BB9D2028}"/>
            </a:ext>
          </a:extLst>
        </cdr:cNvPr>
        <cdr:cNvSpPr txBox="1"/>
      </cdr:nvSpPr>
      <cdr:spPr>
        <a:xfrm xmlns:a="http://schemas.openxmlformats.org/drawingml/2006/main">
          <a:off x="2798205" y="483690"/>
          <a:ext cx="871453" cy="3668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0.30608</cdr:x>
      <cdr:y>0.31883</cdr:y>
    </cdr:from>
    <cdr:to>
      <cdr:x>0.46496</cdr:x>
      <cdr:y>0.43207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F25512F8-EC66-4230-9D7D-DF7B938A7C3B}"/>
            </a:ext>
          </a:extLst>
        </cdr:cNvPr>
        <cdr:cNvSpPr txBox="1"/>
      </cdr:nvSpPr>
      <cdr:spPr>
        <a:xfrm xmlns:a="http://schemas.openxmlformats.org/drawingml/2006/main">
          <a:off x="1678705" y="1032912"/>
          <a:ext cx="871397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0.58266</cdr:x>
      <cdr:y>0.17623</cdr:y>
    </cdr:from>
    <cdr:to>
      <cdr:x>0.74156</cdr:x>
      <cdr:y>0.28947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C27A3ADD-E67F-4FBE-90D5-D64DF5953379}"/>
            </a:ext>
          </a:extLst>
        </cdr:cNvPr>
        <cdr:cNvSpPr txBox="1"/>
      </cdr:nvSpPr>
      <cdr:spPr>
        <a:xfrm xmlns:a="http://schemas.openxmlformats.org/drawingml/2006/main">
          <a:off x="3195607" y="570940"/>
          <a:ext cx="871509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0.21772</cdr:x>
      <cdr:y>0.47791</cdr:y>
    </cdr:from>
    <cdr:to>
      <cdr:x>0.37662</cdr:x>
      <cdr:y>0.59115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7344F55-F698-469D-B52A-B1C8BBF8E090}"/>
            </a:ext>
          </a:extLst>
        </cdr:cNvPr>
        <cdr:cNvSpPr txBox="1"/>
      </cdr:nvSpPr>
      <cdr:spPr>
        <a:xfrm xmlns:a="http://schemas.openxmlformats.org/drawingml/2006/main">
          <a:off x="1194068" y="1548278"/>
          <a:ext cx="871509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0.24908</cdr:x>
      <cdr:y>0.42357</cdr:y>
    </cdr:from>
    <cdr:to>
      <cdr:x>0.40798</cdr:x>
      <cdr:y>0.53681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18A2DDA4-C18F-4582-B05D-D88E781192FE}"/>
            </a:ext>
          </a:extLst>
        </cdr:cNvPr>
        <cdr:cNvSpPr txBox="1"/>
      </cdr:nvSpPr>
      <cdr:spPr>
        <a:xfrm xmlns:a="http://schemas.openxmlformats.org/drawingml/2006/main">
          <a:off x="1366094" y="1372239"/>
          <a:ext cx="871509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0.63764</cdr:x>
      <cdr:y>0.2672</cdr:y>
    </cdr:from>
    <cdr:to>
      <cdr:x>0.79654</cdr:x>
      <cdr:y>0.38044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608B7598-2361-41ED-8DAA-58E62ACFFCF6}"/>
            </a:ext>
          </a:extLst>
        </cdr:cNvPr>
        <cdr:cNvSpPr txBox="1"/>
      </cdr:nvSpPr>
      <cdr:spPr>
        <a:xfrm xmlns:a="http://schemas.openxmlformats.org/drawingml/2006/main">
          <a:off x="3497187" y="865637"/>
          <a:ext cx="871454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0.38604</cdr:x>
      <cdr:y>0.19472</cdr:y>
    </cdr:from>
    <cdr:to>
      <cdr:x>0.54494</cdr:x>
      <cdr:y>0.30796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97B67AC8-A7A4-4B9B-9069-861CDD574A8D}"/>
            </a:ext>
          </a:extLst>
        </cdr:cNvPr>
        <cdr:cNvSpPr txBox="1"/>
      </cdr:nvSpPr>
      <cdr:spPr>
        <a:xfrm xmlns:a="http://schemas.openxmlformats.org/drawingml/2006/main">
          <a:off x="2117259" y="630831"/>
          <a:ext cx="871508" cy="3668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0.44419</cdr:x>
      <cdr:y>0.13827</cdr:y>
    </cdr:from>
    <cdr:to>
      <cdr:x>0.60309</cdr:x>
      <cdr:y>0.25151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4E1A4617-9954-4C32-8140-287850E81B75}"/>
            </a:ext>
          </a:extLst>
        </cdr:cNvPr>
        <cdr:cNvSpPr txBox="1"/>
      </cdr:nvSpPr>
      <cdr:spPr>
        <a:xfrm xmlns:a="http://schemas.openxmlformats.org/drawingml/2006/main">
          <a:off x="2436186" y="447955"/>
          <a:ext cx="871510" cy="3668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0.09158</cdr:x>
      <cdr:y>0.61847</cdr:y>
    </cdr:from>
    <cdr:to>
      <cdr:x>0.25049</cdr:x>
      <cdr:y>0.73171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70A3A7FD-A3AE-4190-97A1-076520BBD5B6}"/>
            </a:ext>
          </a:extLst>
        </cdr:cNvPr>
        <cdr:cNvSpPr txBox="1"/>
      </cdr:nvSpPr>
      <cdr:spPr>
        <a:xfrm xmlns:a="http://schemas.openxmlformats.org/drawingml/2006/main">
          <a:off x="502293" y="2003656"/>
          <a:ext cx="871509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0.13372</cdr:x>
      <cdr:y>0.68036</cdr:y>
    </cdr:from>
    <cdr:to>
      <cdr:x>0.29261</cdr:x>
      <cdr:y>0.79359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789ACFFA-CB9F-47EF-8211-FD0F6550290A}"/>
            </a:ext>
          </a:extLst>
        </cdr:cNvPr>
        <cdr:cNvSpPr txBox="1"/>
      </cdr:nvSpPr>
      <cdr:spPr>
        <a:xfrm xmlns:a="http://schemas.openxmlformats.org/drawingml/2006/main">
          <a:off x="729810" y="1853477"/>
          <a:ext cx="867206" cy="308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0.13817</cdr:x>
      <cdr:y>0.59083</cdr:y>
    </cdr:from>
    <cdr:to>
      <cdr:x>0.29707</cdr:x>
      <cdr:y>0.70407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26969422-99E9-4A9D-AFCC-54030B2D1EE2}"/>
            </a:ext>
          </a:extLst>
        </cdr:cNvPr>
        <cdr:cNvSpPr txBox="1"/>
      </cdr:nvSpPr>
      <cdr:spPr>
        <a:xfrm xmlns:a="http://schemas.openxmlformats.org/drawingml/2006/main">
          <a:off x="757794" y="1914110"/>
          <a:ext cx="871510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0.19233</cdr:x>
      <cdr:y>0.66065</cdr:y>
    </cdr:from>
    <cdr:to>
      <cdr:x>0.26152</cdr:x>
      <cdr:y>0.77389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501B7BE6-6615-42B3-9EC1-C48CE1164024}"/>
            </a:ext>
          </a:extLst>
        </cdr:cNvPr>
        <cdr:cNvSpPr txBox="1"/>
      </cdr:nvSpPr>
      <cdr:spPr>
        <a:xfrm xmlns:a="http://schemas.openxmlformats.org/drawingml/2006/main">
          <a:off x="1049696" y="1799795"/>
          <a:ext cx="377639" cy="30849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0.18492</cdr:x>
      <cdr:y>0.55914</cdr:y>
    </cdr:from>
    <cdr:to>
      <cdr:x>0.25411</cdr:x>
      <cdr:y>0.67238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10FAFDE5-4DEF-41AE-B256-2CD538D8DB39}"/>
            </a:ext>
          </a:extLst>
        </cdr:cNvPr>
        <cdr:cNvSpPr txBox="1"/>
      </cdr:nvSpPr>
      <cdr:spPr>
        <a:xfrm xmlns:a="http://schemas.openxmlformats.org/drawingml/2006/main">
          <a:off x="1014203" y="1811438"/>
          <a:ext cx="379488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0.23242</cdr:x>
      <cdr:y>0.58652</cdr:y>
    </cdr:from>
    <cdr:to>
      <cdr:x>0.30162</cdr:x>
      <cdr:y>0.70086</cdr:y>
    </cdr:to>
    <cdr:sp macro="" textlink="">
      <cdr:nvSpPr>
        <cdr:cNvPr id="15" name="TextBox 17">
          <a:extLst xmlns:a="http://schemas.openxmlformats.org/drawingml/2006/main">
            <a:ext uri="{FF2B5EF4-FFF2-40B4-BE49-F238E27FC236}">
              <a16:creationId xmlns:a16="http://schemas.microsoft.com/office/drawing/2014/main" id="{10FAFDE5-4DEF-41AE-B256-2CD538D8DB39}"/>
            </a:ext>
          </a:extLst>
        </cdr:cNvPr>
        <cdr:cNvSpPr txBox="1"/>
      </cdr:nvSpPr>
      <cdr:spPr>
        <a:xfrm xmlns:a="http://schemas.openxmlformats.org/drawingml/2006/main">
          <a:off x="1274744" y="1900134"/>
          <a:ext cx="379488" cy="3704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0.60437</cdr:x>
      <cdr:y>0.2617</cdr:y>
    </cdr:from>
    <cdr:to>
      <cdr:x>0.71677</cdr:x>
      <cdr:y>0.37526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6D7817E0-B751-4D6C-8B30-F438416B479B}"/>
            </a:ext>
          </a:extLst>
        </cdr:cNvPr>
        <cdr:cNvSpPr txBox="1"/>
      </cdr:nvSpPr>
      <cdr:spPr>
        <a:xfrm xmlns:a="http://schemas.openxmlformats.org/drawingml/2006/main">
          <a:off x="3863716" y="717909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0.40918</cdr:x>
      <cdr:y>0.16688</cdr:y>
    </cdr:from>
    <cdr:to>
      <cdr:x>0.52157</cdr:x>
      <cdr:y>0.28043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10AF3BAF-6BC9-4AFF-AE42-7DEA46058D7B}"/>
            </a:ext>
          </a:extLst>
        </cdr:cNvPr>
        <cdr:cNvSpPr txBox="1"/>
      </cdr:nvSpPr>
      <cdr:spPr>
        <a:xfrm xmlns:a="http://schemas.openxmlformats.org/drawingml/2006/main">
          <a:off x="2615921" y="457779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Ge1</a:t>
          </a:r>
        </a:p>
      </cdr:txBody>
    </cdr:sp>
  </cdr:relSizeAnchor>
  <cdr:relSizeAnchor xmlns:cdr="http://schemas.openxmlformats.org/drawingml/2006/chartDrawing">
    <cdr:from>
      <cdr:x>0.47956</cdr:x>
      <cdr:y>0.1713</cdr:y>
    </cdr:from>
    <cdr:to>
      <cdr:x>0.59197</cdr:x>
      <cdr:y>0.28485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5AB3C35-DB5D-49F5-AD2C-37B6EA63D103}"/>
            </a:ext>
          </a:extLst>
        </cdr:cNvPr>
        <cdr:cNvSpPr txBox="1"/>
      </cdr:nvSpPr>
      <cdr:spPr>
        <a:xfrm xmlns:a="http://schemas.openxmlformats.org/drawingml/2006/main">
          <a:off x="3065841" y="469910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0.33573</cdr:x>
      <cdr:y>0.12205</cdr:y>
    </cdr:from>
    <cdr:to>
      <cdr:x>0.44813</cdr:x>
      <cdr:y>0.2356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1B47CB33-6D16-48AF-9502-4FE40180295E}"/>
            </a:ext>
          </a:extLst>
        </cdr:cNvPr>
        <cdr:cNvSpPr txBox="1"/>
      </cdr:nvSpPr>
      <cdr:spPr>
        <a:xfrm xmlns:a="http://schemas.openxmlformats.org/drawingml/2006/main">
          <a:off x="2146299" y="334813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0.3735</cdr:x>
      <cdr:y>0.30818</cdr:y>
    </cdr:from>
    <cdr:to>
      <cdr:x>0.47891</cdr:x>
      <cdr:y>0.38781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371B632E-507E-4564-83A4-CB3C1EA9B1A6}"/>
            </a:ext>
          </a:extLst>
        </cdr:cNvPr>
        <cdr:cNvSpPr txBox="1"/>
      </cdr:nvSpPr>
      <cdr:spPr>
        <a:xfrm xmlns:a="http://schemas.openxmlformats.org/drawingml/2006/main">
          <a:off x="2544493" y="1198399"/>
          <a:ext cx="718047" cy="30966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Kr2</a:t>
          </a:r>
        </a:p>
      </cdr:txBody>
    </cdr:sp>
  </cdr:relSizeAnchor>
  <cdr:relSizeAnchor xmlns:cdr="http://schemas.openxmlformats.org/drawingml/2006/chartDrawing">
    <cdr:from>
      <cdr:x>0.41568</cdr:x>
      <cdr:y>0.3535</cdr:y>
    </cdr:from>
    <cdr:to>
      <cdr:x>0.50914</cdr:x>
      <cdr:y>0.43313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CA2A9073-EA82-4A18-90AE-727A2E5AD4D7}"/>
            </a:ext>
          </a:extLst>
        </cdr:cNvPr>
        <cdr:cNvSpPr txBox="1"/>
      </cdr:nvSpPr>
      <cdr:spPr>
        <a:xfrm xmlns:a="http://schemas.openxmlformats.org/drawingml/2006/main">
          <a:off x="2831793" y="1374644"/>
          <a:ext cx="636719" cy="30966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0.29032</cdr:x>
      <cdr:y>0.29841</cdr:y>
    </cdr:from>
    <cdr:to>
      <cdr:x>0.39573</cdr:x>
      <cdr:y>0.37804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930E2E5-C6A7-4703-9F17-750F3BFDE9B5}"/>
            </a:ext>
          </a:extLst>
        </cdr:cNvPr>
        <cdr:cNvSpPr txBox="1"/>
      </cdr:nvSpPr>
      <cdr:spPr>
        <a:xfrm xmlns:a="http://schemas.openxmlformats.org/drawingml/2006/main">
          <a:off x="1977802" y="1160405"/>
          <a:ext cx="718094" cy="30966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0.49414</cdr:x>
      <cdr:y>0.47889</cdr:y>
    </cdr:from>
    <cdr:to>
      <cdr:x>0.62914</cdr:x>
      <cdr:y>0.59244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127CA6C7-881B-4737-BD52-2831A070F8DD}"/>
            </a:ext>
          </a:extLst>
        </cdr:cNvPr>
        <cdr:cNvSpPr txBox="1"/>
      </cdr:nvSpPr>
      <cdr:spPr>
        <a:xfrm xmlns:a="http://schemas.openxmlformats.org/drawingml/2006/main">
          <a:off x="3365246" y="1862235"/>
          <a:ext cx="919385" cy="4415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0.35444</cdr:x>
      <cdr:y>0.34567</cdr:y>
    </cdr:from>
    <cdr:to>
      <cdr:x>0.48945</cdr:x>
      <cdr:y>0.45922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7AF5BCC8-C1BF-4861-A887-CBBE30C34FDF}"/>
            </a:ext>
          </a:extLst>
        </cdr:cNvPr>
        <cdr:cNvSpPr txBox="1"/>
      </cdr:nvSpPr>
      <cdr:spPr>
        <a:xfrm xmlns:a="http://schemas.openxmlformats.org/drawingml/2006/main">
          <a:off x="2413795" y="1344191"/>
          <a:ext cx="919454" cy="4415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0.2518</cdr:x>
      <cdr:y>0.42365</cdr:y>
    </cdr:from>
    <cdr:to>
      <cdr:x>0.31093</cdr:x>
      <cdr:y>0.50375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D0355D8D-5114-4C74-A2DB-28380636E34F}"/>
            </a:ext>
          </a:extLst>
        </cdr:cNvPr>
        <cdr:cNvSpPr txBox="1"/>
      </cdr:nvSpPr>
      <cdr:spPr>
        <a:xfrm xmlns:a="http://schemas.openxmlformats.org/drawingml/2006/main">
          <a:off x="1714794" y="1647423"/>
          <a:ext cx="40274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0.26481</cdr:x>
      <cdr:y>0.29473</cdr:y>
    </cdr:from>
    <cdr:to>
      <cdr:x>0.3998</cdr:x>
      <cdr:y>0.35762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E9551E2F-12B5-491C-A8F0-8B833A866141}"/>
            </a:ext>
          </a:extLst>
        </cdr:cNvPr>
        <cdr:cNvSpPr txBox="1"/>
      </cdr:nvSpPr>
      <cdr:spPr>
        <a:xfrm xmlns:a="http://schemas.openxmlformats.org/drawingml/2006/main">
          <a:off x="1803431" y="1146106"/>
          <a:ext cx="919317" cy="24454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Ge1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0.44083</cdr:x>
      <cdr:y>0.27907</cdr:y>
    </cdr:from>
    <cdr:to>
      <cdr:x>0.57583</cdr:x>
      <cdr:y>0.3396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127CA6C7-881B-4737-BD52-2831A070F8DD}"/>
            </a:ext>
          </a:extLst>
        </cdr:cNvPr>
        <cdr:cNvSpPr txBox="1"/>
      </cdr:nvSpPr>
      <cdr:spPr>
        <a:xfrm xmlns:a="http://schemas.openxmlformats.org/drawingml/2006/main">
          <a:off x="3001976" y="1085201"/>
          <a:ext cx="919333" cy="23536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0.30501</cdr:x>
      <cdr:y>0.26434</cdr:y>
    </cdr:from>
    <cdr:to>
      <cdr:x>0.44</cdr:x>
      <cdr:y>0.33331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9551E2F-12B5-491C-A8F0-8B833A866141}"/>
            </a:ext>
          </a:extLst>
        </cdr:cNvPr>
        <cdr:cNvSpPr txBox="1"/>
      </cdr:nvSpPr>
      <cdr:spPr>
        <a:xfrm xmlns:a="http://schemas.openxmlformats.org/drawingml/2006/main">
          <a:off x="2077104" y="1027935"/>
          <a:ext cx="919266" cy="26818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Ge1</a:t>
          </a:r>
        </a:p>
      </cdr:txBody>
    </cdr:sp>
  </cdr:relSizeAnchor>
  <cdr:relSizeAnchor xmlns:cdr="http://schemas.openxmlformats.org/drawingml/2006/chartDrawing">
    <cdr:from>
      <cdr:x>0.34637</cdr:x>
      <cdr:y>0.16917</cdr:y>
    </cdr:from>
    <cdr:to>
      <cdr:x>0.48138</cdr:x>
      <cdr:y>0.23778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7AF5BCC8-C1BF-4861-A887-CBBE30C34FDF}"/>
            </a:ext>
          </a:extLst>
        </cdr:cNvPr>
        <cdr:cNvSpPr txBox="1"/>
      </cdr:nvSpPr>
      <cdr:spPr>
        <a:xfrm xmlns:a="http://schemas.openxmlformats.org/drawingml/2006/main">
          <a:off x="2358747" y="657826"/>
          <a:ext cx="919401" cy="266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0.26787</cdr:x>
      <cdr:y>0.08422</cdr:y>
    </cdr:from>
    <cdr:to>
      <cdr:x>0.40287</cdr:x>
      <cdr:y>0.1522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D0355D8D-5114-4C74-A2DB-28380636E34F}"/>
            </a:ext>
          </a:extLst>
        </cdr:cNvPr>
        <cdr:cNvSpPr txBox="1"/>
      </cdr:nvSpPr>
      <cdr:spPr>
        <a:xfrm xmlns:a="http://schemas.openxmlformats.org/drawingml/2006/main">
          <a:off x="1824150" y="327496"/>
          <a:ext cx="919334" cy="26435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0.70114</cdr:x>
      <cdr:y>0.28304</cdr:y>
    </cdr:from>
    <cdr:to>
      <cdr:x>0.76841</cdr:x>
      <cdr:y>0.33996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61AAE285-18C9-4D1C-90D5-F15EA8264494}"/>
            </a:ext>
          </a:extLst>
        </cdr:cNvPr>
        <cdr:cNvSpPr txBox="1"/>
      </cdr:nvSpPr>
      <cdr:spPr>
        <a:xfrm xmlns:a="http://schemas.openxmlformats.org/drawingml/2006/main">
          <a:off x="4773005" y="1104245"/>
          <a:ext cx="457952" cy="22206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0.37839</cdr:x>
      <cdr:y>0.10407</cdr:y>
    </cdr:from>
    <cdr:to>
      <cdr:x>0.46082</cdr:x>
      <cdr:y>0.18345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2403B10A-9DAE-4F10-9566-96B5ADAD7594}"/>
            </a:ext>
          </a:extLst>
        </cdr:cNvPr>
        <cdr:cNvSpPr txBox="1"/>
      </cdr:nvSpPr>
      <cdr:spPr>
        <a:xfrm xmlns:a="http://schemas.openxmlformats.org/drawingml/2006/main">
          <a:off x="2575773" y="408403"/>
          <a:ext cx="56112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0.23329</cdr:x>
      <cdr:y>0.35308</cdr:y>
    </cdr:from>
    <cdr:to>
      <cdr:x>0.29104</cdr:x>
      <cdr:y>0.43245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FCB447C5-5886-4B0B-8071-D286E1F1CD8B}"/>
            </a:ext>
          </a:extLst>
        </cdr:cNvPr>
        <cdr:cNvSpPr txBox="1"/>
      </cdr:nvSpPr>
      <cdr:spPr>
        <a:xfrm xmlns:a="http://schemas.openxmlformats.org/drawingml/2006/main">
          <a:off x="1588063" y="1385581"/>
          <a:ext cx="39313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0.32617</cdr:x>
      <cdr:y>0.29517</cdr:y>
    </cdr:from>
    <cdr:to>
      <cdr:x>0.39366</cdr:x>
      <cdr:y>0.37455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D95D315B-95F8-486D-840D-1D6829020061}"/>
            </a:ext>
          </a:extLst>
        </cdr:cNvPr>
        <cdr:cNvSpPr txBox="1"/>
      </cdr:nvSpPr>
      <cdr:spPr>
        <a:xfrm xmlns:a="http://schemas.openxmlformats.org/drawingml/2006/main">
          <a:off x="2220328" y="1158341"/>
          <a:ext cx="45937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0.30784</cdr:x>
      <cdr:y>0.46926</cdr:y>
    </cdr:from>
    <cdr:to>
      <cdr:x>0.375</cdr:x>
      <cdr:y>0.54863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20DFB7D6-4B4E-4C15-83B0-52C7E3E904E7}"/>
            </a:ext>
          </a:extLst>
        </cdr:cNvPr>
        <cdr:cNvSpPr txBox="1"/>
      </cdr:nvSpPr>
      <cdr:spPr>
        <a:xfrm xmlns:a="http://schemas.openxmlformats.org/drawingml/2006/main">
          <a:off x="2095515" y="1841500"/>
          <a:ext cx="457186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0.29632</cdr:x>
      <cdr:y>0.36375</cdr:y>
    </cdr:from>
    <cdr:to>
      <cdr:x>0.35634</cdr:x>
      <cdr:y>0.44312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977DA423-F17F-45F6-A2F3-A8ADD69CDF86}"/>
            </a:ext>
          </a:extLst>
        </cdr:cNvPr>
        <cdr:cNvSpPr txBox="1"/>
      </cdr:nvSpPr>
      <cdr:spPr>
        <a:xfrm xmlns:a="http://schemas.openxmlformats.org/drawingml/2006/main">
          <a:off x="2017129" y="1427456"/>
          <a:ext cx="40857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0.12324</cdr:x>
      <cdr:y>0.59099</cdr:y>
    </cdr:from>
    <cdr:to>
      <cdr:x>0.18657</cdr:x>
      <cdr:y>0.67037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D046AFA9-3EE1-42CC-A00E-F9829790B5E3}"/>
            </a:ext>
          </a:extLst>
        </cdr:cNvPr>
        <cdr:cNvSpPr txBox="1"/>
      </cdr:nvSpPr>
      <cdr:spPr>
        <a:xfrm xmlns:a="http://schemas.openxmlformats.org/drawingml/2006/main">
          <a:off x="838899" y="2319226"/>
          <a:ext cx="43110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0.51088</cdr:x>
      <cdr:y>0.15067</cdr:y>
    </cdr:from>
    <cdr:to>
      <cdr:x>0.58582</cdr:x>
      <cdr:y>0.23005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1E2E2BB3-B590-480F-8FD9-A1048A6AF5E7}"/>
            </a:ext>
          </a:extLst>
        </cdr:cNvPr>
        <cdr:cNvSpPr txBox="1"/>
      </cdr:nvSpPr>
      <cdr:spPr>
        <a:xfrm xmlns:a="http://schemas.openxmlformats.org/drawingml/2006/main">
          <a:off x="3477629" y="591276"/>
          <a:ext cx="51017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0.11567</cdr:x>
      <cdr:y>0.67355</cdr:y>
    </cdr:from>
    <cdr:to>
      <cdr:x>0.17351</cdr:x>
      <cdr:y>0.75292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EC3B011C-A2C8-41AD-AB56-8D6BBB9B0B02}"/>
            </a:ext>
          </a:extLst>
        </cdr:cNvPr>
        <cdr:cNvSpPr txBox="1"/>
      </cdr:nvSpPr>
      <cdr:spPr>
        <a:xfrm xmlns:a="http://schemas.openxmlformats.org/drawingml/2006/main">
          <a:off x="787401" y="2643200"/>
          <a:ext cx="39370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  <cdr:relSizeAnchor xmlns:cdr="http://schemas.openxmlformats.org/drawingml/2006/chartDrawing">
    <cdr:from>
      <cdr:x>0.17351</cdr:x>
      <cdr:y>0.70227</cdr:y>
    </cdr:from>
    <cdr:to>
      <cdr:x>0.23134</cdr:x>
      <cdr:y>0.78164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2BC8F50F-3B56-4D45-AF12-917431C77651}"/>
            </a:ext>
          </a:extLst>
        </cdr:cNvPr>
        <cdr:cNvSpPr txBox="1"/>
      </cdr:nvSpPr>
      <cdr:spPr>
        <a:xfrm xmlns:a="http://schemas.openxmlformats.org/drawingml/2006/main">
          <a:off x="1181100" y="2755900"/>
          <a:ext cx="39370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0.15299</cdr:x>
      <cdr:y>0.48867</cdr:y>
    </cdr:from>
    <cdr:to>
      <cdr:x>0.21632</cdr:x>
      <cdr:y>0.56805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58ACB6A0-EBB2-47F2-891C-5C3A456883B0}"/>
            </a:ext>
          </a:extLst>
        </cdr:cNvPr>
        <cdr:cNvSpPr txBox="1"/>
      </cdr:nvSpPr>
      <cdr:spPr>
        <a:xfrm xmlns:a="http://schemas.openxmlformats.org/drawingml/2006/main">
          <a:off x="1041400" y="1917700"/>
          <a:ext cx="43110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0.1959</cdr:x>
      <cdr:y>0.43689</cdr:y>
    </cdr:from>
    <cdr:to>
      <cdr:x>0.25365</cdr:x>
      <cdr:y>0.51627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9444C9C3-DDF1-49A0-8F6D-031067DB588E}"/>
            </a:ext>
          </a:extLst>
        </cdr:cNvPr>
        <cdr:cNvSpPr txBox="1"/>
      </cdr:nvSpPr>
      <cdr:spPr>
        <a:xfrm xmlns:a="http://schemas.openxmlformats.org/drawingml/2006/main">
          <a:off x="1333500" y="1714500"/>
          <a:ext cx="39313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0.85075</cdr:x>
      <cdr:y>0.58252</cdr:y>
    </cdr:from>
    <cdr:to>
      <cdr:x>0.91802</cdr:x>
      <cdr:y>0.6619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1E27FAB2-02D7-4525-B4F9-F6303895D6D3}"/>
            </a:ext>
          </a:extLst>
        </cdr:cNvPr>
        <cdr:cNvSpPr txBox="1"/>
      </cdr:nvSpPr>
      <cdr:spPr>
        <a:xfrm xmlns:a="http://schemas.openxmlformats.org/drawingml/2006/main">
          <a:off x="5791200" y="2286000"/>
          <a:ext cx="45793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0.90299</cdr:x>
      <cdr:y>0.61489</cdr:y>
    </cdr:from>
    <cdr:to>
      <cdr:x>0.97026</cdr:x>
      <cdr:y>0.69426</cdr:y>
    </cdr:to>
    <cdr:sp macro="" textlink="">
      <cdr:nvSpPr>
        <cdr:cNvPr id="15" name="TextBox 17">
          <a:extLst xmlns:a="http://schemas.openxmlformats.org/drawingml/2006/main">
            <a:ext uri="{FF2B5EF4-FFF2-40B4-BE49-F238E27FC236}">
              <a16:creationId xmlns:a16="http://schemas.microsoft.com/office/drawing/2014/main" id="{1E27FAB2-02D7-4525-B4F9-F6303895D6D3}"/>
            </a:ext>
          </a:extLst>
        </cdr:cNvPr>
        <cdr:cNvSpPr txBox="1"/>
      </cdr:nvSpPr>
      <cdr:spPr>
        <a:xfrm xmlns:a="http://schemas.openxmlformats.org/drawingml/2006/main">
          <a:off x="6146800" y="2413000"/>
          <a:ext cx="45793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0.60634</cdr:x>
      <cdr:y>0.10032</cdr:y>
    </cdr:from>
    <cdr:to>
      <cdr:x>0.67361</cdr:x>
      <cdr:y>0.1797</cdr:y>
    </cdr:to>
    <cdr:sp macro="" textlink="">
      <cdr:nvSpPr>
        <cdr:cNvPr id="16" name="TextBox 17">
          <a:extLst xmlns:a="http://schemas.openxmlformats.org/drawingml/2006/main">
            <a:ext uri="{FF2B5EF4-FFF2-40B4-BE49-F238E27FC236}">
              <a16:creationId xmlns:a16="http://schemas.microsoft.com/office/drawing/2014/main" id="{1E27FAB2-02D7-4525-B4F9-F6303895D6D3}"/>
            </a:ext>
          </a:extLst>
        </cdr:cNvPr>
        <cdr:cNvSpPr txBox="1"/>
      </cdr:nvSpPr>
      <cdr:spPr>
        <a:xfrm xmlns:a="http://schemas.openxmlformats.org/drawingml/2006/main">
          <a:off x="4127500" y="393700"/>
          <a:ext cx="45793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0.37839</cdr:x>
      <cdr:y>0.10407</cdr:y>
    </cdr:from>
    <cdr:to>
      <cdr:x>0.46082</cdr:x>
      <cdr:y>0.18345</cdr:y>
    </cdr:to>
    <cdr:sp macro="" textlink="">
      <cdr:nvSpPr>
        <cdr:cNvPr id="18" name="TextBox 20">
          <a:extLst xmlns:a="http://schemas.openxmlformats.org/drawingml/2006/main">
            <a:ext uri="{FF2B5EF4-FFF2-40B4-BE49-F238E27FC236}">
              <a16:creationId xmlns:a16="http://schemas.microsoft.com/office/drawing/2014/main" id="{2403B10A-9DAE-4F10-9566-96B5ADAD7594}"/>
            </a:ext>
          </a:extLst>
        </cdr:cNvPr>
        <cdr:cNvSpPr txBox="1"/>
      </cdr:nvSpPr>
      <cdr:spPr>
        <a:xfrm xmlns:a="http://schemas.openxmlformats.org/drawingml/2006/main">
          <a:off x="2575773" y="408403"/>
          <a:ext cx="56112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0.23329</cdr:x>
      <cdr:y>0.35308</cdr:y>
    </cdr:from>
    <cdr:to>
      <cdr:x>0.29104</cdr:x>
      <cdr:y>0.43245</cdr:y>
    </cdr:to>
    <cdr:sp macro="" textlink="">
      <cdr:nvSpPr>
        <cdr:cNvPr id="19" name="TextBox 20">
          <a:extLst xmlns:a="http://schemas.openxmlformats.org/drawingml/2006/main">
            <a:ext uri="{FF2B5EF4-FFF2-40B4-BE49-F238E27FC236}">
              <a16:creationId xmlns:a16="http://schemas.microsoft.com/office/drawing/2014/main" id="{FCB447C5-5886-4B0B-8071-D286E1F1CD8B}"/>
            </a:ext>
          </a:extLst>
        </cdr:cNvPr>
        <cdr:cNvSpPr txBox="1"/>
      </cdr:nvSpPr>
      <cdr:spPr>
        <a:xfrm xmlns:a="http://schemas.openxmlformats.org/drawingml/2006/main">
          <a:off x="1588063" y="1385581"/>
          <a:ext cx="39313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0.32617</cdr:x>
      <cdr:y>0.29517</cdr:y>
    </cdr:from>
    <cdr:to>
      <cdr:x>0.39366</cdr:x>
      <cdr:y>0.37455</cdr:y>
    </cdr:to>
    <cdr:sp macro="" textlink="">
      <cdr:nvSpPr>
        <cdr:cNvPr id="20" name="TextBox 17">
          <a:extLst xmlns:a="http://schemas.openxmlformats.org/drawingml/2006/main">
            <a:ext uri="{FF2B5EF4-FFF2-40B4-BE49-F238E27FC236}">
              <a16:creationId xmlns:a16="http://schemas.microsoft.com/office/drawing/2014/main" id="{D95D315B-95F8-486D-840D-1D6829020061}"/>
            </a:ext>
          </a:extLst>
        </cdr:cNvPr>
        <cdr:cNvSpPr txBox="1"/>
      </cdr:nvSpPr>
      <cdr:spPr>
        <a:xfrm xmlns:a="http://schemas.openxmlformats.org/drawingml/2006/main">
          <a:off x="2220328" y="1158341"/>
          <a:ext cx="45937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0.30784</cdr:x>
      <cdr:y>0.46926</cdr:y>
    </cdr:from>
    <cdr:to>
      <cdr:x>0.375</cdr:x>
      <cdr:y>0.54863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20DFB7D6-4B4E-4C15-83B0-52C7E3E904E7}"/>
            </a:ext>
          </a:extLst>
        </cdr:cNvPr>
        <cdr:cNvSpPr txBox="1"/>
      </cdr:nvSpPr>
      <cdr:spPr>
        <a:xfrm xmlns:a="http://schemas.openxmlformats.org/drawingml/2006/main">
          <a:off x="2095515" y="1841500"/>
          <a:ext cx="457186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0.29632</cdr:x>
      <cdr:y>0.36375</cdr:y>
    </cdr:from>
    <cdr:to>
      <cdr:x>0.35634</cdr:x>
      <cdr:y>0.44312</cdr:y>
    </cdr:to>
    <cdr:sp macro="" textlink="">
      <cdr:nvSpPr>
        <cdr:cNvPr id="22" name="TextBox 17">
          <a:extLst xmlns:a="http://schemas.openxmlformats.org/drawingml/2006/main">
            <a:ext uri="{FF2B5EF4-FFF2-40B4-BE49-F238E27FC236}">
              <a16:creationId xmlns:a16="http://schemas.microsoft.com/office/drawing/2014/main" id="{977DA423-F17F-45F6-A2F3-A8ADD69CDF86}"/>
            </a:ext>
          </a:extLst>
        </cdr:cNvPr>
        <cdr:cNvSpPr txBox="1"/>
      </cdr:nvSpPr>
      <cdr:spPr>
        <a:xfrm xmlns:a="http://schemas.openxmlformats.org/drawingml/2006/main">
          <a:off x="2017129" y="1427456"/>
          <a:ext cx="40857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0.12324</cdr:x>
      <cdr:y>0.59099</cdr:y>
    </cdr:from>
    <cdr:to>
      <cdr:x>0.18657</cdr:x>
      <cdr:y>0.67037</cdr:y>
    </cdr:to>
    <cdr:sp macro="" textlink="">
      <cdr:nvSpPr>
        <cdr:cNvPr id="23" name="TextBox 17">
          <a:extLst xmlns:a="http://schemas.openxmlformats.org/drawingml/2006/main">
            <a:ext uri="{FF2B5EF4-FFF2-40B4-BE49-F238E27FC236}">
              <a16:creationId xmlns:a16="http://schemas.microsoft.com/office/drawing/2014/main" id="{D046AFA9-3EE1-42CC-A00E-F9829790B5E3}"/>
            </a:ext>
          </a:extLst>
        </cdr:cNvPr>
        <cdr:cNvSpPr txBox="1"/>
      </cdr:nvSpPr>
      <cdr:spPr>
        <a:xfrm xmlns:a="http://schemas.openxmlformats.org/drawingml/2006/main">
          <a:off x="838899" y="2319226"/>
          <a:ext cx="43110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0.51088</cdr:x>
      <cdr:y>0.15067</cdr:y>
    </cdr:from>
    <cdr:to>
      <cdr:x>0.58582</cdr:x>
      <cdr:y>0.23005</cdr:y>
    </cdr:to>
    <cdr:sp macro="" textlink="">
      <cdr:nvSpPr>
        <cdr:cNvPr id="24" name="TextBox 17">
          <a:extLst xmlns:a="http://schemas.openxmlformats.org/drawingml/2006/main">
            <a:ext uri="{FF2B5EF4-FFF2-40B4-BE49-F238E27FC236}">
              <a16:creationId xmlns:a16="http://schemas.microsoft.com/office/drawing/2014/main" id="{1E2E2BB3-B590-480F-8FD9-A1048A6AF5E7}"/>
            </a:ext>
          </a:extLst>
        </cdr:cNvPr>
        <cdr:cNvSpPr txBox="1"/>
      </cdr:nvSpPr>
      <cdr:spPr>
        <a:xfrm xmlns:a="http://schemas.openxmlformats.org/drawingml/2006/main">
          <a:off x="3477629" y="591276"/>
          <a:ext cx="51017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0.11567</cdr:x>
      <cdr:y>0.67355</cdr:y>
    </cdr:from>
    <cdr:to>
      <cdr:x>0.17351</cdr:x>
      <cdr:y>0.75292</cdr:y>
    </cdr:to>
    <cdr:sp macro="" textlink="">
      <cdr:nvSpPr>
        <cdr:cNvPr id="25" name="TextBox 17">
          <a:extLst xmlns:a="http://schemas.openxmlformats.org/drawingml/2006/main">
            <a:ext uri="{FF2B5EF4-FFF2-40B4-BE49-F238E27FC236}">
              <a16:creationId xmlns:a16="http://schemas.microsoft.com/office/drawing/2014/main" id="{EC3B011C-A2C8-41AD-AB56-8D6BBB9B0B02}"/>
            </a:ext>
          </a:extLst>
        </cdr:cNvPr>
        <cdr:cNvSpPr txBox="1"/>
      </cdr:nvSpPr>
      <cdr:spPr>
        <a:xfrm xmlns:a="http://schemas.openxmlformats.org/drawingml/2006/main">
          <a:off x="787401" y="2643200"/>
          <a:ext cx="39370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  <cdr:relSizeAnchor xmlns:cdr="http://schemas.openxmlformats.org/drawingml/2006/chartDrawing">
    <cdr:from>
      <cdr:x>0.17351</cdr:x>
      <cdr:y>0.70227</cdr:y>
    </cdr:from>
    <cdr:to>
      <cdr:x>0.23134</cdr:x>
      <cdr:y>0.78164</cdr:y>
    </cdr:to>
    <cdr:sp macro="" textlink="">
      <cdr:nvSpPr>
        <cdr:cNvPr id="26" name="TextBox 17">
          <a:extLst xmlns:a="http://schemas.openxmlformats.org/drawingml/2006/main">
            <a:ext uri="{FF2B5EF4-FFF2-40B4-BE49-F238E27FC236}">
              <a16:creationId xmlns:a16="http://schemas.microsoft.com/office/drawing/2014/main" id="{2BC8F50F-3B56-4D45-AF12-917431C77651}"/>
            </a:ext>
          </a:extLst>
        </cdr:cNvPr>
        <cdr:cNvSpPr txBox="1"/>
      </cdr:nvSpPr>
      <cdr:spPr>
        <a:xfrm xmlns:a="http://schemas.openxmlformats.org/drawingml/2006/main">
          <a:off x="1181100" y="2755900"/>
          <a:ext cx="39370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0.15299</cdr:x>
      <cdr:y>0.48867</cdr:y>
    </cdr:from>
    <cdr:to>
      <cdr:x>0.21632</cdr:x>
      <cdr:y>0.56805</cdr:y>
    </cdr:to>
    <cdr:sp macro="" textlink="">
      <cdr:nvSpPr>
        <cdr:cNvPr id="27" name="TextBox 17">
          <a:extLst xmlns:a="http://schemas.openxmlformats.org/drawingml/2006/main">
            <a:ext uri="{FF2B5EF4-FFF2-40B4-BE49-F238E27FC236}">
              <a16:creationId xmlns:a16="http://schemas.microsoft.com/office/drawing/2014/main" id="{58ACB6A0-EBB2-47F2-891C-5C3A456883B0}"/>
            </a:ext>
          </a:extLst>
        </cdr:cNvPr>
        <cdr:cNvSpPr txBox="1"/>
      </cdr:nvSpPr>
      <cdr:spPr>
        <a:xfrm xmlns:a="http://schemas.openxmlformats.org/drawingml/2006/main">
          <a:off x="1041400" y="1917700"/>
          <a:ext cx="43110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0.1959</cdr:x>
      <cdr:y>0.43689</cdr:y>
    </cdr:from>
    <cdr:to>
      <cdr:x>0.25365</cdr:x>
      <cdr:y>0.51627</cdr:y>
    </cdr:to>
    <cdr:sp macro="" textlink="">
      <cdr:nvSpPr>
        <cdr:cNvPr id="28" name="TextBox 20">
          <a:extLst xmlns:a="http://schemas.openxmlformats.org/drawingml/2006/main">
            <a:ext uri="{FF2B5EF4-FFF2-40B4-BE49-F238E27FC236}">
              <a16:creationId xmlns:a16="http://schemas.microsoft.com/office/drawing/2014/main" id="{9444C9C3-DDF1-49A0-8F6D-031067DB588E}"/>
            </a:ext>
          </a:extLst>
        </cdr:cNvPr>
        <cdr:cNvSpPr txBox="1"/>
      </cdr:nvSpPr>
      <cdr:spPr>
        <a:xfrm xmlns:a="http://schemas.openxmlformats.org/drawingml/2006/main">
          <a:off x="1333500" y="1714500"/>
          <a:ext cx="39313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0.85075</cdr:x>
      <cdr:y>0.58252</cdr:y>
    </cdr:from>
    <cdr:to>
      <cdr:x>0.91802</cdr:x>
      <cdr:y>0.6619</cdr:y>
    </cdr:to>
    <cdr:sp macro="" textlink="">
      <cdr:nvSpPr>
        <cdr:cNvPr id="29" name="TextBox 17">
          <a:extLst xmlns:a="http://schemas.openxmlformats.org/drawingml/2006/main">
            <a:ext uri="{FF2B5EF4-FFF2-40B4-BE49-F238E27FC236}">
              <a16:creationId xmlns:a16="http://schemas.microsoft.com/office/drawing/2014/main" id="{1E27FAB2-02D7-4525-B4F9-F6303895D6D3}"/>
            </a:ext>
          </a:extLst>
        </cdr:cNvPr>
        <cdr:cNvSpPr txBox="1"/>
      </cdr:nvSpPr>
      <cdr:spPr>
        <a:xfrm xmlns:a="http://schemas.openxmlformats.org/drawingml/2006/main">
          <a:off x="5791200" y="2286000"/>
          <a:ext cx="45793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0.90299</cdr:x>
      <cdr:y>0.61489</cdr:y>
    </cdr:from>
    <cdr:to>
      <cdr:x>0.97026</cdr:x>
      <cdr:y>0.67382</cdr:y>
    </cdr:to>
    <cdr:sp macro="" textlink="">
      <cdr:nvSpPr>
        <cdr:cNvPr id="30" name="TextBox 17">
          <a:extLst xmlns:a="http://schemas.openxmlformats.org/drawingml/2006/main">
            <a:ext uri="{FF2B5EF4-FFF2-40B4-BE49-F238E27FC236}">
              <a16:creationId xmlns:a16="http://schemas.microsoft.com/office/drawing/2014/main" id="{1E27FAB2-02D7-4525-B4F9-F6303895D6D3}"/>
            </a:ext>
          </a:extLst>
        </cdr:cNvPr>
        <cdr:cNvSpPr txBox="1"/>
      </cdr:nvSpPr>
      <cdr:spPr>
        <a:xfrm xmlns:a="http://schemas.openxmlformats.org/drawingml/2006/main">
          <a:off x="6147110" y="2398900"/>
          <a:ext cx="457941" cy="22992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0.60634</cdr:x>
      <cdr:y>0.10032</cdr:y>
    </cdr:from>
    <cdr:to>
      <cdr:x>0.67361</cdr:x>
      <cdr:y>0.1797</cdr:y>
    </cdr:to>
    <cdr:sp macro="" textlink="">
      <cdr:nvSpPr>
        <cdr:cNvPr id="31" name="TextBox 17">
          <a:extLst xmlns:a="http://schemas.openxmlformats.org/drawingml/2006/main">
            <a:ext uri="{FF2B5EF4-FFF2-40B4-BE49-F238E27FC236}">
              <a16:creationId xmlns:a16="http://schemas.microsoft.com/office/drawing/2014/main" id="{1E27FAB2-02D7-4525-B4F9-F6303895D6D3}"/>
            </a:ext>
          </a:extLst>
        </cdr:cNvPr>
        <cdr:cNvSpPr txBox="1"/>
      </cdr:nvSpPr>
      <cdr:spPr>
        <a:xfrm xmlns:a="http://schemas.openxmlformats.org/drawingml/2006/main">
          <a:off x="4127500" y="393700"/>
          <a:ext cx="45793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0.61641</cdr:x>
      <cdr:y>0.27428</cdr:y>
    </cdr:from>
    <cdr:to>
      <cdr:x>0.75422</cdr:x>
      <cdr:y>0.38763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D69EEE0-A6C4-46EE-A325-41644B92D7A2}"/>
            </a:ext>
          </a:extLst>
        </cdr:cNvPr>
        <cdr:cNvSpPr txBox="1"/>
      </cdr:nvSpPr>
      <cdr:spPr>
        <a:xfrm xmlns:a="http://schemas.openxmlformats.org/drawingml/2006/main">
          <a:off x="3214285" y="753700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0.51654</cdr:x>
      <cdr:y>0.11155</cdr:y>
    </cdr:from>
    <cdr:to>
      <cdr:x>0.65435</cdr:x>
      <cdr:y>0.22491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86851B4F-3CFB-4EF7-9AF0-87A29B8671FD}"/>
            </a:ext>
          </a:extLst>
        </cdr:cNvPr>
        <cdr:cNvSpPr txBox="1"/>
      </cdr:nvSpPr>
      <cdr:spPr>
        <a:xfrm xmlns:a="http://schemas.openxmlformats.org/drawingml/2006/main">
          <a:off x="2693501" y="306542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0.44149</cdr:x>
      <cdr:y>0.36174</cdr:y>
    </cdr:from>
    <cdr:to>
      <cdr:x>0.5793</cdr:x>
      <cdr:y>0.4751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4751A495-69EA-4C96-BE8F-8E525C048279}"/>
            </a:ext>
          </a:extLst>
        </cdr:cNvPr>
        <cdr:cNvSpPr txBox="1"/>
      </cdr:nvSpPr>
      <cdr:spPr>
        <a:xfrm xmlns:a="http://schemas.openxmlformats.org/drawingml/2006/main">
          <a:off x="2302164" y="994059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0.38376</cdr:x>
      <cdr:y>0.43485</cdr:y>
    </cdr:from>
    <cdr:to>
      <cdr:x>0.52155</cdr:x>
      <cdr:y>0.5482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7F62D78F-D23A-4DE5-B232-6342F84BC9D8}"/>
            </a:ext>
          </a:extLst>
        </cdr:cNvPr>
        <cdr:cNvSpPr txBox="1"/>
      </cdr:nvSpPr>
      <cdr:spPr>
        <a:xfrm xmlns:a="http://schemas.openxmlformats.org/drawingml/2006/main">
          <a:off x="2001126" y="1194954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0.32857</cdr:x>
      <cdr:y>0.33969</cdr:y>
    </cdr:from>
    <cdr:to>
      <cdr:x>0.46638</cdr:x>
      <cdr:y>0.45304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4728152-4C77-4E46-BF97-7C33C2E2B70F}"/>
            </a:ext>
          </a:extLst>
        </cdr:cNvPr>
        <cdr:cNvSpPr txBox="1"/>
      </cdr:nvSpPr>
      <cdr:spPr>
        <a:xfrm xmlns:a="http://schemas.openxmlformats.org/drawingml/2006/main">
          <a:off x="1713346" y="933444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0.24095</cdr:x>
      <cdr:y>0.46951</cdr:y>
    </cdr:from>
    <cdr:to>
      <cdr:x>0.37874</cdr:x>
      <cdr:y>0.58287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E968ADFA-AF6F-4249-AFD8-4D36F646C104}"/>
            </a:ext>
          </a:extLst>
        </cdr:cNvPr>
        <cdr:cNvSpPr txBox="1"/>
      </cdr:nvSpPr>
      <cdr:spPr>
        <a:xfrm xmlns:a="http://schemas.openxmlformats.org/drawingml/2006/main">
          <a:off x="1256443" y="1290205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0.25749</cdr:x>
      <cdr:y>0.2628</cdr:y>
    </cdr:from>
    <cdr:to>
      <cdr:x>0.3953</cdr:x>
      <cdr:y>0.37616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9472D7EA-0D5A-4BD8-82D4-00227CA91274}"/>
            </a:ext>
          </a:extLst>
        </cdr:cNvPr>
        <cdr:cNvSpPr txBox="1"/>
      </cdr:nvSpPr>
      <cdr:spPr>
        <a:xfrm xmlns:a="http://schemas.openxmlformats.org/drawingml/2006/main">
          <a:off x="1342682" y="722176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0.19629</cdr:x>
      <cdr:y>0.6209</cdr:y>
    </cdr:from>
    <cdr:to>
      <cdr:x>0.33409</cdr:x>
      <cdr:y>0.73425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5F9A019F-4068-494B-8100-E608DE3CCCC6}"/>
            </a:ext>
          </a:extLst>
        </cdr:cNvPr>
        <cdr:cNvSpPr txBox="1"/>
      </cdr:nvSpPr>
      <cdr:spPr>
        <a:xfrm xmlns:a="http://schemas.openxmlformats.org/drawingml/2006/main">
          <a:off x="1023534" y="1706201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0.1463</cdr:x>
      <cdr:y>0.66803</cdr:y>
    </cdr:from>
    <cdr:to>
      <cdr:x>0.28408</cdr:x>
      <cdr:y>0.78139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92EF7696-AFAB-4626-B9EC-2E255E1942BC}"/>
            </a:ext>
          </a:extLst>
        </cdr:cNvPr>
        <cdr:cNvSpPr txBox="1"/>
      </cdr:nvSpPr>
      <cdr:spPr>
        <a:xfrm xmlns:a="http://schemas.openxmlformats.org/drawingml/2006/main">
          <a:off x="762875" y="1835728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0.13959</cdr:x>
      <cdr:y>0.49914</cdr:y>
    </cdr:from>
    <cdr:to>
      <cdr:x>0.2774</cdr:x>
      <cdr:y>0.61249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9F8AE8C7-988A-4881-A79E-7A949685B1B7}"/>
            </a:ext>
          </a:extLst>
        </cdr:cNvPr>
        <cdr:cNvSpPr txBox="1"/>
      </cdr:nvSpPr>
      <cdr:spPr>
        <a:xfrm xmlns:a="http://schemas.openxmlformats.org/drawingml/2006/main">
          <a:off x="727887" y="1371609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0.09609</cdr:x>
      <cdr:y>0.59177</cdr:y>
    </cdr:from>
    <cdr:to>
      <cdr:x>0.23389</cdr:x>
      <cdr:y>0.70513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05736E58-7E1E-496A-9AC7-6F1BE702B786}"/>
            </a:ext>
          </a:extLst>
        </cdr:cNvPr>
        <cdr:cNvSpPr txBox="1"/>
      </cdr:nvSpPr>
      <cdr:spPr>
        <a:xfrm xmlns:a="http://schemas.openxmlformats.org/drawingml/2006/main">
          <a:off x="501073" y="1626173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  <cdr:relSizeAnchor xmlns:cdr="http://schemas.openxmlformats.org/drawingml/2006/chartDrawing">
    <cdr:from>
      <cdr:x>0.30034</cdr:x>
      <cdr:y>0.27372</cdr:y>
    </cdr:from>
    <cdr:to>
      <cdr:x>0.43815</cdr:x>
      <cdr:y>0.38708</cdr:y>
    </cdr:to>
    <cdr:sp macro="" textlink="">
      <cdr:nvSpPr>
        <cdr:cNvPr id="15" name="TextBox 20">
          <a:extLst xmlns:a="http://schemas.openxmlformats.org/drawingml/2006/main">
            <a:ext uri="{FF2B5EF4-FFF2-40B4-BE49-F238E27FC236}">
              <a16:creationId xmlns:a16="http://schemas.microsoft.com/office/drawing/2014/main" id="{3D6147A9-8F40-469B-A651-9C1D570DA712}"/>
            </a:ext>
          </a:extLst>
        </cdr:cNvPr>
        <cdr:cNvSpPr txBox="1"/>
      </cdr:nvSpPr>
      <cdr:spPr>
        <a:xfrm xmlns:a="http://schemas.openxmlformats.org/drawingml/2006/main">
          <a:off x="1566141" y="752186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0.18576</cdr:x>
      <cdr:y>0.34305</cdr:y>
    </cdr:from>
    <cdr:to>
      <cdr:x>0.32357</cdr:x>
      <cdr:y>0.4564</cdr:y>
    </cdr:to>
    <cdr:sp macro="" textlink="">
      <cdr:nvSpPr>
        <cdr:cNvPr id="16" name="TextBox 20">
          <a:extLst xmlns:a="http://schemas.openxmlformats.org/drawingml/2006/main">
            <a:ext uri="{FF2B5EF4-FFF2-40B4-BE49-F238E27FC236}">
              <a16:creationId xmlns:a16="http://schemas.microsoft.com/office/drawing/2014/main" id="{3D6147A9-8F40-469B-A651-9C1D570DA712}"/>
            </a:ext>
          </a:extLst>
        </cdr:cNvPr>
        <cdr:cNvSpPr txBox="1"/>
      </cdr:nvSpPr>
      <cdr:spPr>
        <a:xfrm xmlns:a="http://schemas.openxmlformats.org/drawingml/2006/main">
          <a:off x="968664" y="942686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0.66737</cdr:x>
      <cdr:y>0.38766</cdr:y>
    </cdr:from>
    <cdr:to>
      <cdr:x>0.80518</cdr:x>
      <cdr:y>0.50101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D69EEE0-A6C4-46EE-A325-41644B92D7A2}"/>
            </a:ext>
          </a:extLst>
        </cdr:cNvPr>
        <cdr:cNvSpPr txBox="1"/>
      </cdr:nvSpPr>
      <cdr:spPr>
        <a:xfrm xmlns:a="http://schemas.openxmlformats.org/drawingml/2006/main">
          <a:off x="4527108" y="1523341"/>
          <a:ext cx="934839" cy="44542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0.57089</cdr:x>
      <cdr:y>0.24056</cdr:y>
    </cdr:from>
    <cdr:to>
      <cdr:x>0.7087</cdr:x>
      <cdr:y>0.35392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86851B4F-3CFB-4EF7-9AF0-87A29B8671FD}"/>
            </a:ext>
          </a:extLst>
        </cdr:cNvPr>
        <cdr:cNvSpPr txBox="1"/>
      </cdr:nvSpPr>
      <cdr:spPr>
        <a:xfrm xmlns:a="http://schemas.openxmlformats.org/drawingml/2006/main">
          <a:off x="3872679" y="945327"/>
          <a:ext cx="934840" cy="44546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0.47659</cdr:x>
      <cdr:y>0.49466</cdr:y>
    </cdr:from>
    <cdr:to>
      <cdr:x>0.6144</cdr:x>
      <cdr:y>0.55474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4751A495-69EA-4C96-BE8F-8E525C048279}"/>
            </a:ext>
          </a:extLst>
        </cdr:cNvPr>
        <cdr:cNvSpPr txBox="1"/>
      </cdr:nvSpPr>
      <cdr:spPr>
        <a:xfrm xmlns:a="http://schemas.openxmlformats.org/drawingml/2006/main">
          <a:off x="3234093" y="1917288"/>
          <a:ext cx="935158" cy="23283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0.41886</cdr:x>
      <cdr:y>0.63619</cdr:y>
    </cdr:from>
    <cdr:to>
      <cdr:x>0.55665</cdr:x>
      <cdr:y>0.74954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7F62D78F-D23A-4DE5-B232-6342F84BC9D8}"/>
            </a:ext>
          </a:extLst>
        </cdr:cNvPr>
        <cdr:cNvSpPr txBox="1"/>
      </cdr:nvSpPr>
      <cdr:spPr>
        <a:xfrm xmlns:a="http://schemas.openxmlformats.org/drawingml/2006/main">
          <a:off x="2841376" y="2499988"/>
          <a:ext cx="934704" cy="44542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0.33763</cdr:x>
      <cdr:y>0.45111</cdr:y>
    </cdr:from>
    <cdr:to>
      <cdr:x>0.40459</cdr:x>
      <cdr:y>0.53038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4728152-4C77-4E46-BF97-7C33C2E2B70F}"/>
            </a:ext>
          </a:extLst>
        </cdr:cNvPr>
        <cdr:cNvSpPr txBox="1"/>
      </cdr:nvSpPr>
      <cdr:spPr>
        <a:xfrm xmlns:a="http://schemas.openxmlformats.org/drawingml/2006/main">
          <a:off x="2290320" y="1772697"/>
          <a:ext cx="45421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0.24829</cdr:x>
      <cdr:y>0.5493</cdr:y>
    </cdr:from>
    <cdr:to>
      <cdr:x>0.30548</cdr:x>
      <cdr:y>0.62856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E968ADFA-AF6F-4249-AFD8-4D36F646C104}"/>
            </a:ext>
          </a:extLst>
        </cdr:cNvPr>
        <cdr:cNvSpPr txBox="1"/>
      </cdr:nvSpPr>
      <cdr:spPr>
        <a:xfrm xmlns:a="http://schemas.openxmlformats.org/drawingml/2006/main">
          <a:off x="1684848" y="2129039"/>
          <a:ext cx="388112" cy="3072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0.27448</cdr:x>
      <cdr:y>0.38009</cdr:y>
    </cdr:from>
    <cdr:to>
      <cdr:x>0.41229</cdr:x>
      <cdr:y>0.49345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9472D7EA-0D5A-4BD8-82D4-00227CA91274}"/>
            </a:ext>
          </a:extLst>
        </cdr:cNvPr>
        <cdr:cNvSpPr txBox="1"/>
      </cdr:nvSpPr>
      <cdr:spPr>
        <a:xfrm xmlns:a="http://schemas.openxmlformats.org/drawingml/2006/main">
          <a:off x="1861915" y="1493593"/>
          <a:ext cx="934840" cy="44546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0.15296</cdr:x>
      <cdr:y>0.6042</cdr:y>
    </cdr:from>
    <cdr:to>
      <cdr:x>0.21644</cdr:x>
      <cdr:y>0.68457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5F9A019F-4068-494B-8100-E608DE3CCCC6}"/>
            </a:ext>
          </a:extLst>
        </cdr:cNvPr>
        <cdr:cNvSpPr txBox="1"/>
      </cdr:nvSpPr>
      <cdr:spPr>
        <a:xfrm xmlns:a="http://schemas.openxmlformats.org/drawingml/2006/main">
          <a:off x="1037956" y="2341843"/>
          <a:ext cx="430808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0.14458</cdr:x>
      <cdr:y>0.74127</cdr:y>
    </cdr:from>
    <cdr:to>
      <cdr:x>0.28236</cdr:x>
      <cdr:y>0.82458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92EF7696-AFAB-4626-B9EC-2E255E1942BC}"/>
            </a:ext>
          </a:extLst>
        </cdr:cNvPr>
        <cdr:cNvSpPr txBox="1"/>
      </cdr:nvSpPr>
      <cdr:spPr>
        <a:xfrm xmlns:a="http://schemas.openxmlformats.org/drawingml/2006/main">
          <a:off x="981094" y="2873107"/>
          <a:ext cx="934955" cy="32293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0.20211</cdr:x>
      <cdr:y>0.67839</cdr:y>
    </cdr:from>
    <cdr:to>
      <cdr:x>0.26887</cdr:x>
      <cdr:y>0.75875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9F8AE8C7-988A-4881-A79E-7A949685B1B7}"/>
            </a:ext>
          </a:extLst>
        </cdr:cNvPr>
        <cdr:cNvSpPr txBox="1"/>
      </cdr:nvSpPr>
      <cdr:spPr>
        <a:xfrm xmlns:a="http://schemas.openxmlformats.org/drawingml/2006/main">
          <a:off x="1371504" y="2629398"/>
          <a:ext cx="45301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0.10035</cdr:x>
      <cdr:y>0.68945</cdr:y>
    </cdr:from>
    <cdr:to>
      <cdr:x>0.15979</cdr:x>
      <cdr:y>0.76982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05736E58-7E1E-496A-9AC7-6F1BE702B786}"/>
            </a:ext>
          </a:extLst>
        </cdr:cNvPr>
        <cdr:cNvSpPr txBox="1"/>
      </cdr:nvSpPr>
      <cdr:spPr>
        <a:xfrm xmlns:a="http://schemas.openxmlformats.org/drawingml/2006/main">
          <a:off x="680943" y="2672275"/>
          <a:ext cx="40337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  <cdr:relSizeAnchor xmlns:cdr="http://schemas.openxmlformats.org/drawingml/2006/chartDrawing">
    <cdr:from>
      <cdr:x>0.30713</cdr:x>
      <cdr:y>0.38905</cdr:y>
    </cdr:from>
    <cdr:to>
      <cdr:x>0.44494</cdr:x>
      <cdr:y>0.50241</cdr:y>
    </cdr:to>
    <cdr:sp macro="" textlink="">
      <cdr:nvSpPr>
        <cdr:cNvPr id="15" name="TextBox 20">
          <a:extLst xmlns:a="http://schemas.openxmlformats.org/drawingml/2006/main">
            <a:ext uri="{FF2B5EF4-FFF2-40B4-BE49-F238E27FC236}">
              <a16:creationId xmlns:a16="http://schemas.microsoft.com/office/drawing/2014/main" id="{3D6147A9-8F40-469B-A651-9C1D570DA712}"/>
            </a:ext>
          </a:extLst>
        </cdr:cNvPr>
        <cdr:cNvSpPr txBox="1"/>
      </cdr:nvSpPr>
      <cdr:spPr>
        <a:xfrm xmlns:a="http://schemas.openxmlformats.org/drawingml/2006/main">
          <a:off x="2083458" y="1528822"/>
          <a:ext cx="934839" cy="44546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0.19677</cdr:x>
      <cdr:y>0.46176</cdr:y>
    </cdr:from>
    <cdr:to>
      <cdr:x>0.27971</cdr:x>
      <cdr:y>0.54103</cdr:y>
    </cdr:to>
    <cdr:sp macro="" textlink="">
      <cdr:nvSpPr>
        <cdr:cNvPr id="16" name="TextBox 20">
          <a:extLst xmlns:a="http://schemas.openxmlformats.org/drawingml/2006/main">
            <a:ext uri="{FF2B5EF4-FFF2-40B4-BE49-F238E27FC236}">
              <a16:creationId xmlns:a16="http://schemas.microsoft.com/office/drawing/2014/main" id="{3D6147A9-8F40-469B-A651-9C1D570DA712}"/>
            </a:ext>
          </a:extLst>
        </cdr:cNvPr>
        <cdr:cNvSpPr txBox="1"/>
      </cdr:nvSpPr>
      <cdr:spPr>
        <a:xfrm xmlns:a="http://schemas.openxmlformats.org/drawingml/2006/main">
          <a:off x="1335236" y="1789750"/>
          <a:ext cx="562837" cy="3072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0.69079</cdr:x>
      <cdr:y>0.35056</cdr:y>
    </cdr:from>
    <cdr:to>
      <cdr:x>0.84778</cdr:x>
      <cdr:y>0.46412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3049EDE-71E1-4250-94FC-FC087BE8DE05}"/>
            </a:ext>
          </a:extLst>
        </cdr:cNvPr>
        <cdr:cNvSpPr txBox="1"/>
      </cdr:nvSpPr>
      <cdr:spPr>
        <a:xfrm xmlns:a="http://schemas.openxmlformats.org/drawingml/2006/main">
          <a:off x="4677628" y="1359909"/>
          <a:ext cx="1063044" cy="44053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0.61801</cdr:x>
      <cdr:y>0.30437</cdr:y>
    </cdr:from>
    <cdr:to>
      <cdr:x>0.77501</cdr:x>
      <cdr:y>0.41792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526FB93-A994-4C8A-87A6-886A1485D10B}"/>
            </a:ext>
          </a:extLst>
        </cdr:cNvPr>
        <cdr:cNvSpPr txBox="1"/>
      </cdr:nvSpPr>
      <cdr:spPr>
        <a:xfrm xmlns:a="http://schemas.openxmlformats.org/drawingml/2006/main">
          <a:off x="4184814" y="1180723"/>
          <a:ext cx="1063111" cy="44049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0.50913</cdr:x>
      <cdr:y>0.38959</cdr:y>
    </cdr:from>
    <cdr:to>
      <cdr:x>0.66612</cdr:x>
      <cdr:y>0.50314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15B48A1-1D14-4823-9DA3-751FAEBADA93}"/>
            </a:ext>
          </a:extLst>
        </cdr:cNvPr>
        <cdr:cNvSpPr txBox="1"/>
      </cdr:nvSpPr>
      <cdr:spPr>
        <a:xfrm xmlns:a="http://schemas.openxmlformats.org/drawingml/2006/main">
          <a:off x="3447532" y="1511321"/>
          <a:ext cx="1063044" cy="440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0.81879</cdr:x>
      <cdr:y>0.44609</cdr:y>
    </cdr:from>
    <cdr:to>
      <cdr:x>0.97578</cdr:x>
      <cdr:y>0.55964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96CA415-F0AB-441B-A270-1730D286A734}"/>
            </a:ext>
          </a:extLst>
        </cdr:cNvPr>
        <cdr:cNvSpPr txBox="1"/>
      </cdr:nvSpPr>
      <cdr:spPr>
        <a:xfrm xmlns:a="http://schemas.openxmlformats.org/drawingml/2006/main">
          <a:off x="5544335" y="1730516"/>
          <a:ext cx="1063044" cy="44049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0.43203</cdr:x>
      <cdr:y>0.4882</cdr:y>
    </cdr:from>
    <cdr:to>
      <cdr:x>0.589</cdr:x>
      <cdr:y>0.5545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F992E4D9-F2C1-463C-B52D-D30040A4533E}"/>
            </a:ext>
          </a:extLst>
        </cdr:cNvPr>
        <cdr:cNvSpPr txBox="1"/>
      </cdr:nvSpPr>
      <cdr:spPr>
        <a:xfrm xmlns:a="http://schemas.openxmlformats.org/drawingml/2006/main">
          <a:off x="2924521" y="1893853"/>
          <a:ext cx="1062568" cy="2572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0.77829</cdr:x>
      <cdr:y>0.44941</cdr:y>
    </cdr:from>
    <cdr:to>
      <cdr:x>0.93529</cdr:x>
      <cdr:y>0.56296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E1DCB143-E0DD-4B3E-BF2C-41BE4CABCF3D}"/>
            </a:ext>
          </a:extLst>
        </cdr:cNvPr>
        <cdr:cNvSpPr txBox="1"/>
      </cdr:nvSpPr>
      <cdr:spPr>
        <a:xfrm xmlns:a="http://schemas.openxmlformats.org/drawingml/2006/main">
          <a:off x="5270147" y="1743398"/>
          <a:ext cx="1063111" cy="440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0.33788</cdr:x>
      <cdr:y>0.40731</cdr:y>
    </cdr:from>
    <cdr:to>
      <cdr:x>0.49486</cdr:x>
      <cdr:y>0.52086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C819C64-A0C4-4770-B209-8AD5C0D515B9}"/>
            </a:ext>
          </a:extLst>
        </cdr:cNvPr>
        <cdr:cNvSpPr txBox="1"/>
      </cdr:nvSpPr>
      <cdr:spPr>
        <a:xfrm xmlns:a="http://schemas.openxmlformats.org/drawingml/2006/main">
          <a:off x="2287890" y="1580083"/>
          <a:ext cx="1063043" cy="440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0.24314</cdr:x>
      <cdr:y>0.5952</cdr:y>
    </cdr:from>
    <cdr:to>
      <cdr:x>0.40011</cdr:x>
      <cdr:y>0.70875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751ED52-2867-4E86-9C1B-5848DAC5B69F}"/>
            </a:ext>
          </a:extLst>
        </cdr:cNvPr>
        <cdr:cNvSpPr txBox="1"/>
      </cdr:nvSpPr>
      <cdr:spPr>
        <a:xfrm xmlns:a="http://schemas.openxmlformats.org/drawingml/2006/main">
          <a:off x="1646407" y="2308957"/>
          <a:ext cx="1062908" cy="44049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0.23852</cdr:x>
      <cdr:y>0.31982</cdr:y>
    </cdr:from>
    <cdr:to>
      <cdr:x>0.39552</cdr:x>
      <cdr:y>0.43337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44D9FDF4-EBFA-4FA4-A510-FB29725FFFDF}"/>
            </a:ext>
          </a:extLst>
        </cdr:cNvPr>
        <cdr:cNvSpPr txBox="1"/>
      </cdr:nvSpPr>
      <cdr:spPr>
        <a:xfrm xmlns:a="http://schemas.openxmlformats.org/drawingml/2006/main">
          <a:off x="1615101" y="1240656"/>
          <a:ext cx="1063111" cy="440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0.195</cdr:x>
      <cdr:y>0.54126</cdr:y>
    </cdr:from>
    <cdr:to>
      <cdr:x>0.35199</cdr:x>
      <cdr:y>0.65481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39D7934B-0251-4B6B-BC11-E2CA5C44544E}"/>
            </a:ext>
          </a:extLst>
        </cdr:cNvPr>
        <cdr:cNvSpPr txBox="1"/>
      </cdr:nvSpPr>
      <cdr:spPr>
        <a:xfrm xmlns:a="http://schemas.openxmlformats.org/drawingml/2006/main">
          <a:off x="1320408" y="2099703"/>
          <a:ext cx="1063043" cy="44049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0.15242</cdr:x>
      <cdr:y>0.57385</cdr:y>
    </cdr:from>
    <cdr:to>
      <cdr:x>0.30941</cdr:x>
      <cdr:y>0.6874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10E73A1E-12CA-4BD9-9587-2D2665BA1BED}"/>
            </a:ext>
          </a:extLst>
        </cdr:cNvPr>
        <cdr:cNvSpPr txBox="1"/>
      </cdr:nvSpPr>
      <cdr:spPr>
        <a:xfrm xmlns:a="http://schemas.openxmlformats.org/drawingml/2006/main">
          <a:off x="1032074" y="2226115"/>
          <a:ext cx="1063044" cy="44049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0.09241</cdr:x>
      <cdr:y>0.74908</cdr:y>
    </cdr:from>
    <cdr:to>
      <cdr:x>0.24938</cdr:x>
      <cdr:y>0.86263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3DFB8002-093A-4A8B-AD59-99833FF6D369}"/>
            </a:ext>
          </a:extLst>
        </cdr:cNvPr>
        <cdr:cNvSpPr txBox="1"/>
      </cdr:nvSpPr>
      <cdr:spPr>
        <a:xfrm xmlns:a="http://schemas.openxmlformats.org/drawingml/2006/main">
          <a:off x="625729" y="2905885"/>
          <a:ext cx="1062908" cy="44049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0.10395</cdr:x>
      <cdr:y>0.68007</cdr:y>
    </cdr:from>
    <cdr:to>
      <cdr:x>0.26095</cdr:x>
      <cdr:y>0.79362</cdr:y>
    </cdr:to>
    <cdr:sp macro="" textlink="">
      <cdr:nvSpPr>
        <cdr:cNvPr id="14" name="TextBox 20">
          <a:extLst xmlns:a="http://schemas.openxmlformats.org/drawingml/2006/main">
            <a:ext uri="{FF2B5EF4-FFF2-40B4-BE49-F238E27FC236}">
              <a16:creationId xmlns:a16="http://schemas.microsoft.com/office/drawing/2014/main" id="{F36B5F67-394A-46B9-BBE3-2035A3A317E2}"/>
            </a:ext>
          </a:extLst>
        </cdr:cNvPr>
        <cdr:cNvSpPr txBox="1"/>
      </cdr:nvSpPr>
      <cdr:spPr>
        <a:xfrm xmlns:a="http://schemas.openxmlformats.org/drawingml/2006/main">
          <a:off x="703880" y="2638163"/>
          <a:ext cx="1063111" cy="44049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0.27577</cdr:x>
      <cdr:y>0.28588</cdr:y>
    </cdr:from>
    <cdr:to>
      <cdr:x>0.43277</cdr:x>
      <cdr:y>0.39943</cdr:y>
    </cdr:to>
    <cdr:sp macro="" textlink="">
      <cdr:nvSpPr>
        <cdr:cNvPr id="16" name="TextBox 20">
          <a:extLst xmlns:a="http://schemas.openxmlformats.org/drawingml/2006/main">
            <a:ext uri="{FF2B5EF4-FFF2-40B4-BE49-F238E27FC236}">
              <a16:creationId xmlns:a16="http://schemas.microsoft.com/office/drawing/2014/main" id="{078F9007-35A0-4112-9657-6AD819956FB8}"/>
            </a:ext>
          </a:extLst>
        </cdr:cNvPr>
        <cdr:cNvSpPr txBox="1"/>
      </cdr:nvSpPr>
      <cdr:spPr>
        <a:xfrm xmlns:a="http://schemas.openxmlformats.org/drawingml/2006/main">
          <a:off x="1867333" y="1109023"/>
          <a:ext cx="1063111" cy="440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0.28862</cdr:x>
      <cdr:y>0.15421</cdr:y>
    </cdr:from>
    <cdr:to>
      <cdr:x>0.44571</cdr:x>
      <cdr:y>0.2664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39224A1B-F446-4BC1-927F-A883121BD6D8}"/>
            </a:ext>
          </a:extLst>
        </cdr:cNvPr>
        <cdr:cNvSpPr txBox="1"/>
      </cdr:nvSpPr>
      <cdr:spPr>
        <a:xfrm xmlns:a="http://schemas.openxmlformats.org/drawingml/2006/main">
          <a:off x="1319356" y="423018"/>
          <a:ext cx="718103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0.56907</cdr:x>
      <cdr:y>0.44266</cdr:y>
    </cdr:from>
    <cdr:to>
      <cdr:x>0.66491</cdr:x>
      <cdr:y>0.55487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26438812-57FB-47CE-AD6F-579A72DF4D26}"/>
            </a:ext>
          </a:extLst>
        </cdr:cNvPr>
        <cdr:cNvSpPr txBox="1"/>
      </cdr:nvSpPr>
      <cdr:spPr>
        <a:xfrm xmlns:a="http://schemas.openxmlformats.org/drawingml/2006/main">
          <a:off x="2601352" y="1214314"/>
          <a:ext cx="438143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0.56501</cdr:x>
      <cdr:y>0.63417</cdr:y>
    </cdr:from>
    <cdr:to>
      <cdr:x>0.7221</cdr:x>
      <cdr:y>0.74637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0800F8BA-1EB8-4744-B6BE-E7B364785559}"/>
            </a:ext>
          </a:extLst>
        </cdr:cNvPr>
        <cdr:cNvSpPr txBox="1"/>
      </cdr:nvSpPr>
      <cdr:spPr>
        <a:xfrm xmlns:a="http://schemas.openxmlformats.org/drawingml/2006/main">
          <a:off x="2582802" y="1739662"/>
          <a:ext cx="718103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0.66072</cdr:x>
      <cdr:y>0.60345</cdr:y>
    </cdr:from>
    <cdr:to>
      <cdr:x>0.81781</cdr:x>
      <cdr:y>0.71566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1B9F995C-C42E-4CE7-A537-D521F2D54A04}"/>
            </a:ext>
          </a:extLst>
        </cdr:cNvPr>
        <cdr:cNvSpPr txBox="1"/>
      </cdr:nvSpPr>
      <cdr:spPr>
        <a:xfrm xmlns:a="http://schemas.openxmlformats.org/drawingml/2006/main">
          <a:off x="3020314" y="1655396"/>
          <a:ext cx="718103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0.50575</cdr:x>
      <cdr:y>0.33904</cdr:y>
    </cdr:from>
    <cdr:to>
      <cdr:x>0.66284</cdr:x>
      <cdr:y>0.45123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EBF7D4EF-1B72-4363-8EA6-BA2C3251ECFF}"/>
            </a:ext>
          </a:extLst>
        </cdr:cNvPr>
        <cdr:cNvSpPr txBox="1"/>
      </cdr:nvSpPr>
      <cdr:spPr>
        <a:xfrm xmlns:a="http://schemas.openxmlformats.org/drawingml/2006/main">
          <a:off x="2311936" y="930043"/>
          <a:ext cx="718103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0.70588</cdr:x>
      <cdr:y>0.64842</cdr:y>
    </cdr:from>
    <cdr:to>
      <cdr:x>0.86297</cdr:x>
      <cdr:y>0.76197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31F94C35-96F4-4798-A2E5-B53565BB9C5F}"/>
            </a:ext>
          </a:extLst>
        </cdr:cNvPr>
        <cdr:cNvSpPr txBox="1"/>
      </cdr:nvSpPr>
      <cdr:spPr>
        <a:xfrm xmlns:a="http://schemas.openxmlformats.org/drawingml/2006/main">
          <a:off x="3226770" y="1778739"/>
          <a:ext cx="718103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0.27305</cdr:x>
      <cdr:y>0.30402</cdr:y>
    </cdr:from>
    <cdr:to>
      <cdr:x>0.43014</cdr:x>
      <cdr:y>0.41757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84B27BD2-751A-4CD7-991C-C34D6EF9CF6E}"/>
            </a:ext>
          </a:extLst>
        </cdr:cNvPr>
        <cdr:cNvSpPr txBox="1"/>
      </cdr:nvSpPr>
      <cdr:spPr>
        <a:xfrm xmlns:a="http://schemas.openxmlformats.org/drawingml/2006/main">
          <a:off x="1248200" y="833977"/>
          <a:ext cx="718103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  <cdr:relSizeAnchor xmlns:cdr="http://schemas.openxmlformats.org/drawingml/2006/chartDrawing">
    <cdr:from>
      <cdr:x>0.14387</cdr:x>
      <cdr:y>0.22202</cdr:y>
    </cdr:from>
    <cdr:to>
      <cdr:x>0.30096</cdr:x>
      <cdr:y>0.33558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AA1E8131-A25B-4D41-A4B4-265BD4773F65}"/>
            </a:ext>
          </a:extLst>
        </cdr:cNvPr>
        <cdr:cNvSpPr txBox="1"/>
      </cdr:nvSpPr>
      <cdr:spPr>
        <a:xfrm xmlns:a="http://schemas.openxmlformats.org/drawingml/2006/main">
          <a:off x="657648" y="609041"/>
          <a:ext cx="718103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Q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0.53361</cdr:x>
      <cdr:y>0.23803</cdr:y>
    </cdr:from>
    <cdr:to>
      <cdr:x>0.69084</cdr:x>
      <cdr:y>0.35158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3049EDE-71E1-4250-94FC-FC087BE8DE05}"/>
            </a:ext>
          </a:extLst>
        </cdr:cNvPr>
        <cdr:cNvSpPr txBox="1"/>
      </cdr:nvSpPr>
      <cdr:spPr>
        <a:xfrm xmlns:a="http://schemas.openxmlformats.org/drawingml/2006/main">
          <a:off x="2438677" y="652967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0.49342</cdr:x>
      <cdr:y>0.39249</cdr:y>
    </cdr:from>
    <cdr:to>
      <cdr:x>0.65066</cdr:x>
      <cdr:y>0.50603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526FB93-A994-4C8A-87A6-886A1485D10B}"/>
            </a:ext>
          </a:extLst>
        </cdr:cNvPr>
        <cdr:cNvSpPr txBox="1"/>
      </cdr:nvSpPr>
      <cdr:spPr>
        <a:xfrm xmlns:a="http://schemas.openxmlformats.org/drawingml/2006/main">
          <a:off x="2254980" y="1076665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0.42741</cdr:x>
      <cdr:y>0.2039</cdr:y>
    </cdr:from>
    <cdr:to>
      <cdr:x>0.58464</cdr:x>
      <cdr:y>0.31745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15B48A1-1D14-4823-9DA3-751FAEBADA93}"/>
            </a:ext>
          </a:extLst>
        </cdr:cNvPr>
        <cdr:cNvSpPr txBox="1"/>
      </cdr:nvSpPr>
      <cdr:spPr>
        <a:xfrm xmlns:a="http://schemas.openxmlformats.org/drawingml/2006/main">
          <a:off x="1953326" y="559331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0.63904</cdr:x>
      <cdr:y>0.16069</cdr:y>
    </cdr:from>
    <cdr:to>
      <cdr:x>0.79627</cdr:x>
      <cdr:y>0.27425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96CA415-F0AB-441B-A270-1730D286A734}"/>
            </a:ext>
          </a:extLst>
        </cdr:cNvPr>
        <cdr:cNvSpPr txBox="1"/>
      </cdr:nvSpPr>
      <cdr:spPr>
        <a:xfrm xmlns:a="http://schemas.openxmlformats.org/drawingml/2006/main">
          <a:off x="2920494" y="440818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0.35315</cdr:x>
      <cdr:y>0.27149</cdr:y>
    </cdr:from>
    <cdr:to>
      <cdr:x>0.51036</cdr:x>
      <cdr:y>0.38504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F992E4D9-F2C1-463C-B52D-D30040A4533E}"/>
            </a:ext>
          </a:extLst>
        </cdr:cNvPr>
        <cdr:cNvSpPr txBox="1"/>
      </cdr:nvSpPr>
      <cdr:spPr>
        <a:xfrm xmlns:a="http://schemas.openxmlformats.org/drawingml/2006/main">
          <a:off x="1613941" y="744764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0.58585</cdr:x>
      <cdr:y>0.17964</cdr:y>
    </cdr:from>
    <cdr:to>
      <cdr:x>0.74309</cdr:x>
      <cdr:y>0.29319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E1DCB143-E0DD-4B3E-BF2C-41BE4CABCF3D}"/>
            </a:ext>
          </a:extLst>
        </cdr:cNvPr>
        <cdr:cNvSpPr txBox="1"/>
      </cdr:nvSpPr>
      <cdr:spPr>
        <a:xfrm xmlns:a="http://schemas.openxmlformats.org/drawingml/2006/main">
          <a:off x="2677419" y="492793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0.30642</cdr:x>
      <cdr:y>0.27965</cdr:y>
    </cdr:from>
    <cdr:to>
      <cdr:x>0.46365</cdr:x>
      <cdr:y>0.3932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C819C64-A0C4-4770-B209-8AD5C0D515B9}"/>
            </a:ext>
          </a:extLst>
        </cdr:cNvPr>
        <cdr:cNvSpPr txBox="1"/>
      </cdr:nvSpPr>
      <cdr:spPr>
        <a:xfrm xmlns:a="http://schemas.openxmlformats.org/drawingml/2006/main">
          <a:off x="1400383" y="767149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0.23432</cdr:x>
      <cdr:y>0.42166</cdr:y>
    </cdr:from>
    <cdr:to>
      <cdr:x>0.39154</cdr:x>
      <cdr:y>0.53521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751ED52-2867-4E86-9C1B-5848DAC5B69F}"/>
            </a:ext>
          </a:extLst>
        </cdr:cNvPr>
        <cdr:cNvSpPr txBox="1"/>
      </cdr:nvSpPr>
      <cdr:spPr>
        <a:xfrm xmlns:a="http://schemas.openxmlformats.org/drawingml/2006/main">
          <a:off x="1070891" y="1156691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0.20393</cdr:x>
      <cdr:y>0.15371</cdr:y>
    </cdr:from>
    <cdr:to>
      <cdr:x>0.36117</cdr:x>
      <cdr:y>0.26726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44D9FDF4-EBFA-4FA4-A510-FB29725FFFDF}"/>
            </a:ext>
          </a:extLst>
        </cdr:cNvPr>
        <cdr:cNvSpPr txBox="1"/>
      </cdr:nvSpPr>
      <cdr:spPr>
        <a:xfrm xmlns:a="http://schemas.openxmlformats.org/drawingml/2006/main">
          <a:off x="931995" y="421665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0.16756</cdr:x>
      <cdr:y>0.3712</cdr:y>
    </cdr:from>
    <cdr:to>
      <cdr:x>0.3248</cdr:x>
      <cdr:y>0.48475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39D7934B-0251-4B6B-BC11-E2CA5C44544E}"/>
            </a:ext>
          </a:extLst>
        </cdr:cNvPr>
        <cdr:cNvSpPr txBox="1"/>
      </cdr:nvSpPr>
      <cdr:spPr>
        <a:xfrm xmlns:a="http://schemas.openxmlformats.org/drawingml/2006/main">
          <a:off x="765793" y="1018263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0.1908</cdr:x>
      <cdr:y>0.67634</cdr:y>
    </cdr:from>
    <cdr:to>
      <cdr:x>0.34804</cdr:x>
      <cdr:y>0.78989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10E73A1E-12CA-4BD9-9587-2D2665BA1BED}"/>
            </a:ext>
          </a:extLst>
        </cdr:cNvPr>
        <cdr:cNvSpPr txBox="1"/>
      </cdr:nvSpPr>
      <cdr:spPr>
        <a:xfrm xmlns:a="http://schemas.openxmlformats.org/drawingml/2006/main">
          <a:off x="872000" y="1855344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0.13932</cdr:x>
      <cdr:y>0.73551</cdr:y>
    </cdr:from>
    <cdr:to>
      <cdr:x>0.29653</cdr:x>
      <cdr:y>0.84906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3DFB8002-093A-4A8B-AD59-99833FF6D369}"/>
            </a:ext>
          </a:extLst>
        </cdr:cNvPr>
        <cdr:cNvSpPr txBox="1"/>
      </cdr:nvSpPr>
      <cdr:spPr>
        <a:xfrm xmlns:a="http://schemas.openxmlformats.org/drawingml/2006/main">
          <a:off x="636700" y="2017652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0.12083</cdr:x>
      <cdr:y>0.62855</cdr:y>
    </cdr:from>
    <cdr:to>
      <cdr:x>0.27808</cdr:x>
      <cdr:y>0.7421</cdr:y>
    </cdr:to>
    <cdr:sp macro="" textlink="">
      <cdr:nvSpPr>
        <cdr:cNvPr id="14" name="TextBox 20">
          <a:extLst xmlns:a="http://schemas.openxmlformats.org/drawingml/2006/main">
            <a:ext uri="{FF2B5EF4-FFF2-40B4-BE49-F238E27FC236}">
              <a16:creationId xmlns:a16="http://schemas.microsoft.com/office/drawing/2014/main" id="{F36B5F67-394A-46B9-BBE3-2035A3A317E2}"/>
            </a:ext>
          </a:extLst>
        </cdr:cNvPr>
        <cdr:cNvSpPr txBox="1"/>
      </cdr:nvSpPr>
      <cdr:spPr>
        <a:xfrm xmlns:a="http://schemas.openxmlformats.org/drawingml/2006/main">
          <a:off x="552232" y="1724240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0.26866</cdr:x>
      <cdr:y>0.12318</cdr:y>
    </cdr:from>
    <cdr:to>
      <cdr:x>0.42589</cdr:x>
      <cdr:y>0.23673</cdr:y>
    </cdr:to>
    <cdr:sp macro="" textlink="">
      <cdr:nvSpPr>
        <cdr:cNvPr id="15" name="TextBox 17">
          <a:extLst xmlns:a="http://schemas.openxmlformats.org/drawingml/2006/main">
            <a:ext uri="{FF2B5EF4-FFF2-40B4-BE49-F238E27FC236}">
              <a16:creationId xmlns:a16="http://schemas.microsoft.com/office/drawing/2014/main" id="{73906238-63FF-4A7A-86BB-218EED644EBC}"/>
            </a:ext>
          </a:extLst>
        </cdr:cNvPr>
        <cdr:cNvSpPr txBox="1"/>
      </cdr:nvSpPr>
      <cdr:spPr>
        <a:xfrm xmlns:a="http://schemas.openxmlformats.org/drawingml/2006/main">
          <a:off x="1227818" y="337906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0.54595</cdr:x>
      <cdr:y>0.42156</cdr:y>
    </cdr:from>
    <cdr:to>
      <cdr:x>0.7033</cdr:x>
      <cdr:y>0.53511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3049EDE-71E1-4250-94FC-FC087BE8DE05}"/>
            </a:ext>
          </a:extLst>
        </cdr:cNvPr>
        <cdr:cNvSpPr txBox="1"/>
      </cdr:nvSpPr>
      <cdr:spPr>
        <a:xfrm xmlns:a="http://schemas.openxmlformats.org/drawingml/2006/main">
          <a:off x="2493105" y="1156431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0.49082</cdr:x>
      <cdr:y>0.28088</cdr:y>
    </cdr:from>
    <cdr:to>
      <cdr:x>0.64819</cdr:x>
      <cdr:y>0.39443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526FB93-A994-4C8A-87A6-886A1485D10B}"/>
            </a:ext>
          </a:extLst>
        </cdr:cNvPr>
        <cdr:cNvSpPr txBox="1"/>
      </cdr:nvSpPr>
      <cdr:spPr>
        <a:xfrm xmlns:a="http://schemas.openxmlformats.org/drawingml/2006/main">
          <a:off x="2241373" y="770503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0.42477</cdr:x>
      <cdr:y>0.27334</cdr:y>
    </cdr:from>
    <cdr:to>
      <cdr:x>0.58212</cdr:x>
      <cdr:y>0.38689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15B48A1-1D14-4823-9DA3-751FAEBADA93}"/>
            </a:ext>
          </a:extLst>
        </cdr:cNvPr>
        <cdr:cNvSpPr txBox="1"/>
      </cdr:nvSpPr>
      <cdr:spPr>
        <a:xfrm xmlns:a="http://schemas.openxmlformats.org/drawingml/2006/main">
          <a:off x="1939720" y="749831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0.65295</cdr:x>
      <cdr:y>0.32935</cdr:y>
    </cdr:from>
    <cdr:to>
      <cdr:x>0.8103</cdr:x>
      <cdr:y>0.4429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96CA415-F0AB-441B-A270-1730D286A734}"/>
            </a:ext>
          </a:extLst>
        </cdr:cNvPr>
        <cdr:cNvSpPr txBox="1"/>
      </cdr:nvSpPr>
      <cdr:spPr>
        <a:xfrm xmlns:a="http://schemas.openxmlformats.org/drawingml/2006/main">
          <a:off x="2981727" y="903461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0.36386</cdr:x>
      <cdr:y>0.45751</cdr:y>
    </cdr:from>
    <cdr:to>
      <cdr:x>0.52119</cdr:x>
      <cdr:y>0.57106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F992E4D9-F2C1-463C-B52D-D30040A4533E}"/>
            </a:ext>
          </a:extLst>
        </cdr:cNvPr>
        <cdr:cNvSpPr txBox="1"/>
      </cdr:nvSpPr>
      <cdr:spPr>
        <a:xfrm xmlns:a="http://schemas.openxmlformats.org/drawingml/2006/main">
          <a:off x="1661566" y="1255032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0.5878</cdr:x>
      <cdr:y>0.33837</cdr:y>
    </cdr:from>
    <cdr:to>
      <cdr:x>0.74517</cdr:x>
      <cdr:y>0.45192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E1DCB143-E0DD-4B3E-BF2C-41BE4CABCF3D}"/>
            </a:ext>
          </a:extLst>
        </cdr:cNvPr>
        <cdr:cNvSpPr txBox="1"/>
      </cdr:nvSpPr>
      <cdr:spPr>
        <a:xfrm xmlns:a="http://schemas.openxmlformats.org/drawingml/2006/main">
          <a:off x="2684223" y="928221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0.30666</cdr:x>
      <cdr:y>0.29206</cdr:y>
    </cdr:from>
    <cdr:to>
      <cdr:x>0.46402</cdr:x>
      <cdr:y>0.40561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C819C64-A0C4-4770-B209-8AD5C0D515B9}"/>
            </a:ext>
          </a:extLst>
        </cdr:cNvPr>
        <cdr:cNvSpPr txBox="1"/>
      </cdr:nvSpPr>
      <cdr:spPr>
        <a:xfrm xmlns:a="http://schemas.openxmlformats.org/drawingml/2006/main">
          <a:off x="1400382" y="801166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0.19875</cdr:x>
      <cdr:y>0.63743</cdr:y>
    </cdr:from>
    <cdr:to>
      <cdr:x>0.35609</cdr:x>
      <cdr:y>0.75098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751ED52-2867-4E86-9C1B-5848DAC5B69F}"/>
            </a:ext>
          </a:extLst>
        </cdr:cNvPr>
        <cdr:cNvSpPr txBox="1"/>
      </cdr:nvSpPr>
      <cdr:spPr>
        <a:xfrm xmlns:a="http://schemas.openxmlformats.org/drawingml/2006/main">
          <a:off x="907605" y="1748602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0.19366</cdr:x>
      <cdr:y>0.33228</cdr:y>
    </cdr:from>
    <cdr:to>
      <cdr:x>0.35103</cdr:x>
      <cdr:y>0.44583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44D9FDF4-EBFA-4FA4-A510-FB29725FFFDF}"/>
            </a:ext>
          </a:extLst>
        </cdr:cNvPr>
        <cdr:cNvSpPr txBox="1"/>
      </cdr:nvSpPr>
      <cdr:spPr>
        <a:xfrm xmlns:a="http://schemas.openxmlformats.org/drawingml/2006/main">
          <a:off x="884368" y="911521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0.15578</cdr:x>
      <cdr:y>0.52744</cdr:y>
    </cdr:from>
    <cdr:to>
      <cdr:x>0.31313</cdr:x>
      <cdr:y>0.64099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39D7934B-0251-4B6B-BC11-E2CA5C44544E}"/>
            </a:ext>
          </a:extLst>
        </cdr:cNvPr>
        <cdr:cNvSpPr txBox="1"/>
      </cdr:nvSpPr>
      <cdr:spPr>
        <a:xfrm xmlns:a="http://schemas.openxmlformats.org/drawingml/2006/main">
          <a:off x="711364" y="1446887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0.22418</cdr:x>
      <cdr:y>0.11822</cdr:y>
    </cdr:from>
    <cdr:to>
      <cdr:x>0.38153</cdr:x>
      <cdr:y>0.23177</cdr:y>
    </cdr:to>
    <cdr:sp macro="" textlink="">
      <cdr:nvSpPr>
        <cdr:cNvPr id="15" name="TextBox 17">
          <a:extLst xmlns:a="http://schemas.openxmlformats.org/drawingml/2006/main">
            <a:ext uri="{FF2B5EF4-FFF2-40B4-BE49-F238E27FC236}">
              <a16:creationId xmlns:a16="http://schemas.microsoft.com/office/drawing/2014/main" id="{73906238-63FF-4A7A-86BB-218EED644EBC}"/>
            </a:ext>
          </a:extLst>
        </cdr:cNvPr>
        <cdr:cNvSpPr txBox="1"/>
      </cdr:nvSpPr>
      <cdr:spPr>
        <a:xfrm xmlns:a="http://schemas.openxmlformats.org/drawingml/2006/main">
          <a:off x="1023710" y="324299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0.55177</cdr:x>
      <cdr:y>0.22762</cdr:y>
    </cdr:from>
    <cdr:to>
      <cdr:x>0.70913</cdr:x>
      <cdr:y>0.34117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55F1DB33-B26A-46FE-9470-99199E0BD540}"/>
            </a:ext>
          </a:extLst>
        </cdr:cNvPr>
        <cdr:cNvSpPr txBox="1"/>
      </cdr:nvSpPr>
      <cdr:spPr>
        <a:xfrm xmlns:a="http://schemas.openxmlformats.org/drawingml/2006/main">
          <a:off x="2519702" y="624396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0.43804</cdr:x>
      <cdr:y>0.13892</cdr:y>
    </cdr:from>
    <cdr:to>
      <cdr:x>0.5954</cdr:x>
      <cdr:y>0.25247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95A3A78C-B4DA-44AE-B946-A72E4EC24C56}"/>
            </a:ext>
          </a:extLst>
        </cdr:cNvPr>
        <cdr:cNvSpPr txBox="1"/>
      </cdr:nvSpPr>
      <cdr:spPr>
        <a:xfrm xmlns:a="http://schemas.openxmlformats.org/drawingml/2006/main">
          <a:off x="2000334" y="381082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0.36074</cdr:x>
      <cdr:y>0.12715</cdr:y>
    </cdr:from>
    <cdr:to>
      <cdr:x>0.51808</cdr:x>
      <cdr:y>0.2407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4469BBAE-6592-497C-961B-B98DDA353DA1}"/>
            </a:ext>
          </a:extLst>
        </cdr:cNvPr>
        <cdr:cNvSpPr txBox="1"/>
      </cdr:nvSpPr>
      <cdr:spPr>
        <a:xfrm xmlns:a="http://schemas.openxmlformats.org/drawingml/2006/main">
          <a:off x="1647341" y="348801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0.61597</cdr:x>
      <cdr:y>0.20643</cdr:y>
    </cdr:from>
    <cdr:to>
      <cdr:x>0.77334</cdr:x>
      <cdr:y>0.31998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1C73CA41-9ABA-491A-89B6-D4757A88D192}"/>
            </a:ext>
          </a:extLst>
        </cdr:cNvPr>
        <cdr:cNvSpPr txBox="1"/>
      </cdr:nvSpPr>
      <cdr:spPr>
        <a:xfrm xmlns:a="http://schemas.openxmlformats.org/drawingml/2006/main">
          <a:off x="2812873" y="566276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0.27524</cdr:x>
      <cdr:y>0.11795</cdr:y>
    </cdr:from>
    <cdr:to>
      <cdr:x>0.43259</cdr:x>
      <cdr:y>0.2315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D2751BA4-67E3-4A42-B8CE-4B2F8633C0C2}"/>
            </a:ext>
          </a:extLst>
        </cdr:cNvPr>
        <cdr:cNvSpPr txBox="1"/>
      </cdr:nvSpPr>
      <cdr:spPr>
        <a:xfrm xmlns:a="http://schemas.openxmlformats.org/drawingml/2006/main">
          <a:off x="1256889" y="32356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0.19564</cdr:x>
      <cdr:y>0.60469</cdr:y>
    </cdr:from>
    <cdr:to>
      <cdr:x>0.35297</cdr:x>
      <cdr:y>0.71824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051D1B08-CD97-4342-997D-0D66A3DA8BD5}"/>
            </a:ext>
          </a:extLst>
        </cdr:cNvPr>
        <cdr:cNvSpPr txBox="1"/>
      </cdr:nvSpPr>
      <cdr:spPr>
        <a:xfrm xmlns:a="http://schemas.openxmlformats.org/drawingml/2006/main">
          <a:off x="893380" y="1658799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0.16671</cdr:x>
      <cdr:y>0.34171</cdr:y>
    </cdr:from>
    <cdr:to>
      <cdr:x>0.32407</cdr:x>
      <cdr:y>0.45526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9CC9377-9936-42FC-8EDE-84D72AC27C40}"/>
            </a:ext>
          </a:extLst>
        </cdr:cNvPr>
        <cdr:cNvSpPr txBox="1"/>
      </cdr:nvSpPr>
      <cdr:spPr>
        <a:xfrm xmlns:a="http://schemas.openxmlformats.org/drawingml/2006/main">
          <a:off x="761286" y="937379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0.17799</cdr:x>
      <cdr:y>0.68568</cdr:y>
    </cdr:from>
    <cdr:to>
      <cdr:x>0.33535</cdr:x>
      <cdr:y>0.79923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25F092C6-DF1F-4D28-8677-1AC4C541737C}"/>
            </a:ext>
          </a:extLst>
        </cdr:cNvPr>
        <cdr:cNvSpPr txBox="1"/>
      </cdr:nvSpPr>
      <cdr:spPr>
        <a:xfrm xmlns:a="http://schemas.openxmlformats.org/drawingml/2006/main">
          <a:off x="812800" y="188096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0.19722</cdr:x>
      <cdr:y>0.19957</cdr:y>
    </cdr:from>
    <cdr:to>
      <cdr:x>0.35458</cdr:x>
      <cdr:y>0.31312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2EE6F7DE-DC2F-49E6-B7A5-337E7BC0044C}"/>
            </a:ext>
          </a:extLst>
        </cdr:cNvPr>
        <cdr:cNvSpPr txBox="1"/>
      </cdr:nvSpPr>
      <cdr:spPr>
        <a:xfrm xmlns:a="http://schemas.openxmlformats.org/drawingml/2006/main">
          <a:off x="900628" y="547461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0.10499</cdr:x>
      <cdr:y>0.65096</cdr:y>
    </cdr:from>
    <cdr:to>
      <cdr:x>0.26234</cdr:x>
      <cdr:y>0.76451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E031ECC3-51DE-446B-AD0B-BC91540A154C}"/>
            </a:ext>
          </a:extLst>
        </cdr:cNvPr>
        <cdr:cNvSpPr txBox="1"/>
      </cdr:nvSpPr>
      <cdr:spPr>
        <a:xfrm xmlns:a="http://schemas.openxmlformats.org/drawingml/2006/main">
          <a:off x="479425" y="178571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0.68901</cdr:x>
      <cdr:y>0.3459</cdr:y>
    </cdr:from>
    <cdr:to>
      <cdr:x>0.84637</cdr:x>
      <cdr:y>0.45945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E031ECC3-51DE-446B-AD0B-BC91540A154C}"/>
            </a:ext>
          </a:extLst>
        </cdr:cNvPr>
        <cdr:cNvSpPr txBox="1"/>
      </cdr:nvSpPr>
      <cdr:spPr>
        <a:xfrm xmlns:a="http://schemas.openxmlformats.org/drawingml/2006/main">
          <a:off x="3146425" y="948872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0.49831</cdr:x>
      <cdr:y>0.37814</cdr:y>
    </cdr:from>
    <cdr:to>
      <cdr:x>0.65567</cdr:x>
      <cdr:y>0.49169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E031ECC3-51DE-446B-AD0B-BC91540A154C}"/>
            </a:ext>
          </a:extLst>
        </cdr:cNvPr>
        <cdr:cNvSpPr txBox="1"/>
      </cdr:nvSpPr>
      <cdr:spPr>
        <a:xfrm xmlns:a="http://schemas.openxmlformats.org/drawingml/2006/main">
          <a:off x="2275567" y="1037318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0.60569</cdr:x>
      <cdr:y>0.21026</cdr:y>
    </cdr:from>
    <cdr:to>
      <cdr:x>0.76304</cdr:x>
      <cdr:y>0.32381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1620974F-C697-44B5-8DC8-4CB27037A86D}"/>
            </a:ext>
          </a:extLst>
        </cdr:cNvPr>
        <cdr:cNvSpPr txBox="1"/>
      </cdr:nvSpPr>
      <cdr:spPr>
        <a:xfrm xmlns:a="http://schemas.openxmlformats.org/drawingml/2006/main">
          <a:off x="2768144" y="576772"/>
          <a:ext cx="719157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0.35023</cdr:x>
      <cdr:y>0.32128</cdr:y>
    </cdr:from>
    <cdr:to>
      <cdr:x>0.50757</cdr:x>
      <cdr:y>0.43483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FE0196F6-317B-4037-8ABF-807699533B63}"/>
            </a:ext>
          </a:extLst>
        </cdr:cNvPr>
        <cdr:cNvSpPr txBox="1"/>
      </cdr:nvSpPr>
      <cdr:spPr>
        <a:xfrm xmlns:a="http://schemas.openxmlformats.org/drawingml/2006/main">
          <a:off x="1600665" y="881337"/>
          <a:ext cx="71906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0.6661</cdr:x>
      <cdr:y>0.27114</cdr:y>
    </cdr:from>
    <cdr:to>
      <cdr:x>0.82346</cdr:x>
      <cdr:y>0.38469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F71F22A8-5875-4FAC-9179-58E499A998C3}"/>
            </a:ext>
          </a:extLst>
        </cdr:cNvPr>
        <cdr:cNvSpPr txBox="1"/>
      </cdr:nvSpPr>
      <cdr:spPr>
        <a:xfrm xmlns:a="http://schemas.openxmlformats.org/drawingml/2006/main">
          <a:off x="3044235" y="743789"/>
          <a:ext cx="71920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0.27231</cdr:x>
      <cdr:y>0.34365</cdr:y>
    </cdr:from>
    <cdr:to>
      <cdr:x>0.42967</cdr:x>
      <cdr:y>0.45719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704A8D44-E3A9-4E5E-B293-EDE47B351EB9}"/>
            </a:ext>
          </a:extLst>
        </cdr:cNvPr>
        <cdr:cNvSpPr txBox="1"/>
      </cdr:nvSpPr>
      <cdr:spPr>
        <a:xfrm xmlns:a="http://schemas.openxmlformats.org/drawingml/2006/main">
          <a:off x="1244531" y="942687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0.1605</cdr:x>
      <cdr:y>0.59365</cdr:y>
    </cdr:from>
    <cdr:to>
      <cdr:x>0.31783</cdr:x>
      <cdr:y>0.7072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D4D31CAD-EE7C-45EB-B813-8BDE095ABD48}"/>
            </a:ext>
          </a:extLst>
        </cdr:cNvPr>
        <cdr:cNvSpPr txBox="1"/>
      </cdr:nvSpPr>
      <cdr:spPr>
        <a:xfrm xmlns:a="http://schemas.openxmlformats.org/drawingml/2006/main">
          <a:off x="733523" y="1628494"/>
          <a:ext cx="71906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0.19599</cdr:x>
      <cdr:y>0.56425</cdr:y>
    </cdr:from>
    <cdr:to>
      <cdr:x>0.35336</cdr:x>
      <cdr:y>0.6778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2C2CC893-702C-4F56-92D1-9A91038DFFEA}"/>
            </a:ext>
          </a:extLst>
        </cdr:cNvPr>
        <cdr:cNvSpPr txBox="1"/>
      </cdr:nvSpPr>
      <cdr:spPr>
        <a:xfrm xmlns:a="http://schemas.openxmlformats.org/drawingml/2006/main">
          <a:off x="895731" y="1547847"/>
          <a:ext cx="71920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0.20945</cdr:x>
      <cdr:y>0.4884</cdr:y>
    </cdr:from>
    <cdr:to>
      <cdr:x>0.36681</cdr:x>
      <cdr:y>0.60195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783101C0-9115-4731-B4AF-C1794FC430A3}"/>
            </a:ext>
          </a:extLst>
        </cdr:cNvPr>
        <cdr:cNvSpPr txBox="1"/>
      </cdr:nvSpPr>
      <cdr:spPr>
        <a:xfrm xmlns:a="http://schemas.openxmlformats.org/drawingml/2006/main">
          <a:off x="957254" y="1339770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0.10774</cdr:x>
      <cdr:y>0.65524</cdr:y>
    </cdr:from>
    <cdr:to>
      <cdr:x>0.2651</cdr:x>
      <cdr:y>0.76879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50666334-FDCD-4CD5-8057-FD3C1E1F5B2B}"/>
            </a:ext>
          </a:extLst>
        </cdr:cNvPr>
        <cdr:cNvSpPr txBox="1"/>
      </cdr:nvSpPr>
      <cdr:spPr>
        <a:xfrm xmlns:a="http://schemas.openxmlformats.org/drawingml/2006/main">
          <a:off x="492013" y="1797462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0.72019</cdr:x>
      <cdr:y>0.38851</cdr:y>
    </cdr:from>
    <cdr:to>
      <cdr:x>0.87755</cdr:x>
      <cdr:y>0.50206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F303AA87-E202-46CE-B2CD-BE63DB0FD546}"/>
            </a:ext>
          </a:extLst>
        </cdr:cNvPr>
        <cdr:cNvSpPr txBox="1"/>
      </cdr:nvSpPr>
      <cdr:spPr>
        <a:xfrm xmlns:a="http://schemas.openxmlformats.org/drawingml/2006/main">
          <a:off x="3291467" y="1065772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0.50486</cdr:x>
      <cdr:y>0.12088</cdr:y>
    </cdr:from>
    <cdr:to>
      <cdr:x>0.66221</cdr:x>
      <cdr:y>0.23443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D0B4005B-4F89-4920-B996-CE24B4496849}"/>
            </a:ext>
          </a:extLst>
        </cdr:cNvPr>
        <cdr:cNvSpPr txBox="1"/>
      </cdr:nvSpPr>
      <cdr:spPr>
        <a:xfrm xmlns:a="http://schemas.openxmlformats.org/drawingml/2006/main">
          <a:off x="2307332" y="331604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0.41278</cdr:x>
      <cdr:y>0.13531</cdr:y>
    </cdr:from>
    <cdr:to>
      <cdr:x>0.57014</cdr:x>
      <cdr:y>0.24886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EBA8A6BA-E084-4546-896D-C9BA7430E6DE}"/>
            </a:ext>
          </a:extLst>
        </cdr:cNvPr>
        <cdr:cNvSpPr txBox="1"/>
      </cdr:nvSpPr>
      <cdr:spPr>
        <a:xfrm xmlns:a="http://schemas.openxmlformats.org/drawingml/2006/main">
          <a:off x="1886527" y="371186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0.59053</cdr:x>
      <cdr:y>0.16787</cdr:y>
    </cdr:from>
    <cdr:to>
      <cdr:x>0.74788</cdr:x>
      <cdr:y>0.28142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1CB5EC82-3A7E-46FA-B6E6-18DB03CE2B78}"/>
            </a:ext>
          </a:extLst>
        </cdr:cNvPr>
        <cdr:cNvSpPr txBox="1"/>
      </cdr:nvSpPr>
      <cdr:spPr>
        <a:xfrm xmlns:a="http://schemas.openxmlformats.org/drawingml/2006/main">
          <a:off x="2698872" y="460491"/>
          <a:ext cx="719157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0.40897</cdr:x>
      <cdr:y>0.19682</cdr:y>
    </cdr:from>
    <cdr:to>
      <cdr:x>0.5663</cdr:x>
      <cdr:y>0.31037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AD640592-C39E-4E45-9952-E760D986AE1A}"/>
            </a:ext>
          </a:extLst>
        </cdr:cNvPr>
        <cdr:cNvSpPr txBox="1"/>
      </cdr:nvSpPr>
      <cdr:spPr>
        <a:xfrm xmlns:a="http://schemas.openxmlformats.org/drawingml/2006/main">
          <a:off x="1869098" y="539920"/>
          <a:ext cx="71906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0.70209</cdr:x>
      <cdr:y>0.34239</cdr:y>
    </cdr:from>
    <cdr:to>
      <cdr:x>0.85946</cdr:x>
      <cdr:y>0.45594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3A1D6B48-F7C7-4AD1-A8DE-D0610D8B07BC}"/>
            </a:ext>
          </a:extLst>
        </cdr:cNvPr>
        <cdr:cNvSpPr txBox="1"/>
      </cdr:nvSpPr>
      <cdr:spPr>
        <a:xfrm xmlns:a="http://schemas.openxmlformats.org/drawingml/2006/main">
          <a:off x="3208758" y="939235"/>
          <a:ext cx="71920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0.3121</cdr:x>
      <cdr:y>0.25391</cdr:y>
    </cdr:from>
    <cdr:to>
      <cdr:x>0.46945</cdr:x>
      <cdr:y>0.36746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843122BB-AC42-46BA-A79E-325352E046F2}"/>
            </a:ext>
          </a:extLst>
        </cdr:cNvPr>
        <cdr:cNvSpPr txBox="1"/>
      </cdr:nvSpPr>
      <cdr:spPr>
        <a:xfrm xmlns:a="http://schemas.openxmlformats.org/drawingml/2006/main">
          <a:off x="1426373" y="696519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0.20925</cdr:x>
      <cdr:y>0.46504</cdr:y>
    </cdr:from>
    <cdr:to>
      <cdr:x>0.36662</cdr:x>
      <cdr:y>0.57859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F235EF93-51BC-4915-8ABA-1B3A7610B98B}"/>
            </a:ext>
          </a:extLst>
        </cdr:cNvPr>
        <cdr:cNvSpPr txBox="1"/>
      </cdr:nvSpPr>
      <cdr:spPr>
        <a:xfrm xmlns:a="http://schemas.openxmlformats.org/drawingml/2006/main">
          <a:off x="956345" y="1275702"/>
          <a:ext cx="71920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0.25303</cdr:x>
      <cdr:y>0.28187</cdr:y>
    </cdr:from>
    <cdr:to>
      <cdr:x>0.41039</cdr:x>
      <cdr:y>0.39542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0DDE1E64-EE64-426A-8E45-C62D70E7D75D}"/>
            </a:ext>
          </a:extLst>
        </cdr:cNvPr>
        <cdr:cNvSpPr txBox="1"/>
      </cdr:nvSpPr>
      <cdr:spPr>
        <a:xfrm xmlns:a="http://schemas.openxmlformats.org/drawingml/2006/main">
          <a:off x="1156414" y="773216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0.16269</cdr:x>
      <cdr:y>0.52492</cdr:y>
    </cdr:from>
    <cdr:to>
      <cdr:x>0.32004</cdr:x>
      <cdr:y>0.63847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24CCB3A4-9F2D-4B75-857A-3555509C02E0}"/>
            </a:ext>
          </a:extLst>
        </cdr:cNvPr>
        <cdr:cNvSpPr txBox="1"/>
      </cdr:nvSpPr>
      <cdr:spPr>
        <a:xfrm xmlns:a="http://schemas.openxmlformats.org/drawingml/2006/main">
          <a:off x="743527" y="1439964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0.74861</cdr:x>
      <cdr:y>0.44714</cdr:y>
    </cdr:from>
    <cdr:to>
      <cdr:x>0.90597</cdr:x>
      <cdr:y>0.56069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C5293897-2DC2-4101-BDC7-B1B6FB5E71CB}"/>
            </a:ext>
          </a:extLst>
        </cdr:cNvPr>
        <cdr:cNvSpPr txBox="1"/>
      </cdr:nvSpPr>
      <cdr:spPr>
        <a:xfrm xmlns:a="http://schemas.openxmlformats.org/drawingml/2006/main">
          <a:off x="3421354" y="1226582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0.50675</cdr:x>
      <cdr:y>0.19213</cdr:y>
    </cdr:from>
    <cdr:to>
      <cdr:x>0.66411</cdr:x>
      <cdr:y>0.30568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6A88AF06-C38C-4916-BE5D-F05428C95487}"/>
            </a:ext>
          </a:extLst>
        </cdr:cNvPr>
        <cdr:cNvSpPr txBox="1"/>
      </cdr:nvSpPr>
      <cdr:spPr>
        <a:xfrm xmlns:a="http://schemas.openxmlformats.org/drawingml/2006/main">
          <a:off x="2315991" y="527050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0.48289</cdr:x>
      <cdr:y>0.33282</cdr:y>
    </cdr:from>
    <cdr:to>
      <cdr:x>0.64024</cdr:x>
      <cdr:y>0.44637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7569E82E-BD58-49A2-9447-CE84FE1A51D9}"/>
            </a:ext>
          </a:extLst>
        </cdr:cNvPr>
        <cdr:cNvSpPr txBox="1"/>
      </cdr:nvSpPr>
      <cdr:spPr>
        <a:xfrm xmlns:a="http://schemas.openxmlformats.org/drawingml/2006/main">
          <a:off x="2206914" y="912996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0.10774</cdr:x>
      <cdr:y>0.5867</cdr:y>
    </cdr:from>
    <cdr:to>
      <cdr:x>0.2651</cdr:x>
      <cdr:y>0.70025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2A93D1F8-F49B-45E0-A9E0-758D9C1F97AC}"/>
            </a:ext>
          </a:extLst>
        </cdr:cNvPr>
        <cdr:cNvSpPr txBox="1"/>
      </cdr:nvSpPr>
      <cdr:spPr>
        <a:xfrm xmlns:a="http://schemas.openxmlformats.org/drawingml/2006/main">
          <a:off x="492414" y="1609436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0.19679</cdr:x>
      <cdr:y>0.6593</cdr:y>
    </cdr:from>
    <cdr:to>
      <cdr:x>0.35415</cdr:x>
      <cdr:y>0.77285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2A93D1F8-F49B-45E0-A9E0-758D9C1F97AC}"/>
            </a:ext>
          </a:extLst>
        </cdr:cNvPr>
        <cdr:cNvSpPr txBox="1"/>
      </cdr:nvSpPr>
      <cdr:spPr>
        <a:xfrm xmlns:a="http://schemas.openxmlformats.org/drawingml/2006/main">
          <a:off x="899391" y="1808595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0.64572</cdr:x>
      <cdr:y>0.15261</cdr:y>
    </cdr:from>
    <cdr:to>
      <cdr:x>0.80301</cdr:x>
      <cdr:y>0.26616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7337A296-65AC-4066-ADE9-4AD761C735F9}"/>
            </a:ext>
          </a:extLst>
        </cdr:cNvPr>
        <cdr:cNvSpPr txBox="1"/>
      </cdr:nvSpPr>
      <cdr:spPr>
        <a:xfrm xmlns:a="http://schemas.openxmlformats.org/drawingml/2006/main">
          <a:off x="3560497" y="423216"/>
          <a:ext cx="867299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0.3859</cdr:x>
      <cdr:y>0.3492</cdr:y>
    </cdr:from>
    <cdr:to>
      <cdr:x>0.54318</cdr:x>
      <cdr:y>0.46275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94428579-3740-4194-918B-5FA13F77F745}"/>
            </a:ext>
          </a:extLst>
        </cdr:cNvPr>
        <cdr:cNvSpPr txBox="1"/>
      </cdr:nvSpPr>
      <cdr:spPr>
        <a:xfrm xmlns:a="http://schemas.openxmlformats.org/drawingml/2006/main">
          <a:off x="2127835" y="968401"/>
          <a:ext cx="867243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0.73991</cdr:x>
      <cdr:y>0.18174</cdr:y>
    </cdr:from>
    <cdr:to>
      <cdr:x>0.89721</cdr:x>
      <cdr:y>0.29529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CEDF0432-36DC-46F4-B74F-CB6D5F5F7612}"/>
            </a:ext>
          </a:extLst>
        </cdr:cNvPr>
        <cdr:cNvSpPr txBox="1"/>
      </cdr:nvSpPr>
      <cdr:spPr>
        <a:xfrm xmlns:a="http://schemas.openxmlformats.org/drawingml/2006/main">
          <a:off x="4079886" y="504004"/>
          <a:ext cx="867354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0.31743</cdr:x>
      <cdr:y>0.60604</cdr:y>
    </cdr:from>
    <cdr:to>
      <cdr:x>0.47473</cdr:x>
      <cdr:y>0.71959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8B294D31-8F04-40F9-AF0A-DBC1629AE6EF}"/>
            </a:ext>
          </a:extLst>
        </cdr:cNvPr>
        <cdr:cNvSpPr txBox="1"/>
      </cdr:nvSpPr>
      <cdr:spPr>
        <a:xfrm xmlns:a="http://schemas.openxmlformats.org/drawingml/2006/main">
          <a:off x="1750287" y="1680653"/>
          <a:ext cx="867354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0.25763</cdr:x>
      <cdr:y>0.62146</cdr:y>
    </cdr:from>
    <cdr:to>
      <cdr:x>0.33912</cdr:x>
      <cdr:y>0.73501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90A71311-F247-49DD-A2A6-5D28C7A9466A}"/>
            </a:ext>
          </a:extLst>
        </cdr:cNvPr>
        <cdr:cNvSpPr txBox="1"/>
      </cdr:nvSpPr>
      <cdr:spPr>
        <a:xfrm xmlns:a="http://schemas.openxmlformats.org/drawingml/2006/main">
          <a:off x="1420594" y="1723408"/>
          <a:ext cx="449304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0.28172</cdr:x>
      <cdr:y>0.4581</cdr:y>
    </cdr:from>
    <cdr:to>
      <cdr:x>0.43902</cdr:x>
      <cdr:y>0.57165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4E3E51D9-B0FE-4368-9B78-899EDE5D046F}"/>
            </a:ext>
          </a:extLst>
        </cdr:cNvPr>
        <cdr:cNvSpPr txBox="1"/>
      </cdr:nvSpPr>
      <cdr:spPr>
        <a:xfrm xmlns:a="http://schemas.openxmlformats.org/drawingml/2006/main">
          <a:off x="1553393" y="1270376"/>
          <a:ext cx="867354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0.20865</cdr:x>
      <cdr:y>0.54273</cdr:y>
    </cdr:from>
    <cdr:to>
      <cdr:x>0.36594</cdr:x>
      <cdr:y>0.65628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63CEA5BD-0DE9-4B92-9363-2C17E3505472}"/>
            </a:ext>
          </a:extLst>
        </cdr:cNvPr>
        <cdr:cNvSpPr txBox="1"/>
      </cdr:nvSpPr>
      <cdr:spPr>
        <a:xfrm xmlns:a="http://schemas.openxmlformats.org/drawingml/2006/main">
          <a:off x="1150501" y="1505072"/>
          <a:ext cx="867299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0.80499</cdr:x>
      <cdr:y>0.27089</cdr:y>
    </cdr:from>
    <cdr:to>
      <cdr:x>0.96228</cdr:x>
      <cdr:y>0.38444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B59DF458-0044-4E60-8052-4FF9BA390E86}"/>
            </a:ext>
          </a:extLst>
        </cdr:cNvPr>
        <cdr:cNvSpPr txBox="1"/>
      </cdr:nvSpPr>
      <cdr:spPr>
        <a:xfrm xmlns:a="http://schemas.openxmlformats.org/drawingml/2006/main">
          <a:off x="4438746" y="751227"/>
          <a:ext cx="867299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0.55996</cdr:x>
      <cdr:y>0.34346</cdr:y>
    </cdr:from>
    <cdr:to>
      <cdr:x>0.71726</cdr:x>
      <cdr:y>0.45701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AB502C32-2E2B-445F-8148-533EC256BBC7}"/>
            </a:ext>
          </a:extLst>
        </cdr:cNvPr>
        <cdr:cNvSpPr txBox="1"/>
      </cdr:nvSpPr>
      <cdr:spPr>
        <a:xfrm xmlns:a="http://schemas.openxmlformats.org/drawingml/2006/main">
          <a:off x="3087637" y="952477"/>
          <a:ext cx="867353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0.53302</cdr:x>
      <cdr:y>0.13886</cdr:y>
    </cdr:from>
    <cdr:to>
      <cdr:x>0.69032</cdr:x>
      <cdr:y>0.25241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F9B5C28B-F68C-4FB9-BDF8-26F97A3E0D24}"/>
            </a:ext>
          </a:extLst>
        </cdr:cNvPr>
        <cdr:cNvSpPr txBox="1"/>
      </cdr:nvSpPr>
      <cdr:spPr>
        <a:xfrm xmlns:a="http://schemas.openxmlformats.org/drawingml/2006/main">
          <a:off x="2939085" y="385086"/>
          <a:ext cx="867354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0.12311</cdr:x>
      <cdr:y>0.69118</cdr:y>
    </cdr:from>
    <cdr:to>
      <cdr:x>0.28041</cdr:x>
      <cdr:y>0.80473</cdr:y>
    </cdr:to>
    <cdr:sp macro="" textlink="">
      <cdr:nvSpPr>
        <cdr:cNvPr id="23" name="TextBox 17">
          <a:extLst xmlns:a="http://schemas.openxmlformats.org/drawingml/2006/main">
            <a:ext uri="{FF2B5EF4-FFF2-40B4-BE49-F238E27FC236}">
              <a16:creationId xmlns:a16="http://schemas.microsoft.com/office/drawing/2014/main" id="{8FDC8835-A46E-4C50-8FAD-29D7BC6C9A2D}"/>
            </a:ext>
          </a:extLst>
        </cdr:cNvPr>
        <cdr:cNvSpPr txBox="1"/>
      </cdr:nvSpPr>
      <cdr:spPr>
        <a:xfrm xmlns:a="http://schemas.openxmlformats.org/drawingml/2006/main">
          <a:off x="678845" y="1916751"/>
          <a:ext cx="867353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0.11738</cdr:x>
      <cdr:y>0.5837</cdr:y>
    </cdr:from>
    <cdr:to>
      <cdr:x>0.27467</cdr:x>
      <cdr:y>0.69725</cdr:y>
    </cdr:to>
    <cdr:sp macro="" textlink="">
      <cdr:nvSpPr>
        <cdr:cNvPr id="24" name="TextBox 17">
          <a:extLst xmlns:a="http://schemas.openxmlformats.org/drawingml/2006/main">
            <a:ext uri="{FF2B5EF4-FFF2-40B4-BE49-F238E27FC236}">
              <a16:creationId xmlns:a16="http://schemas.microsoft.com/office/drawing/2014/main" id="{8FDC8835-A46E-4C50-8FAD-29D7BC6C9A2D}"/>
            </a:ext>
          </a:extLst>
        </cdr:cNvPr>
        <cdr:cNvSpPr txBox="1"/>
      </cdr:nvSpPr>
      <cdr:spPr>
        <a:xfrm xmlns:a="http://schemas.openxmlformats.org/drawingml/2006/main">
          <a:off x="647260" y="1618705"/>
          <a:ext cx="867298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0.16464</cdr:x>
      <cdr:y>0.56607</cdr:y>
    </cdr:from>
    <cdr:to>
      <cdr:x>0.32194</cdr:x>
      <cdr:y>0.67962</cdr:y>
    </cdr:to>
    <cdr:sp macro="" textlink="">
      <cdr:nvSpPr>
        <cdr:cNvPr id="25" name="TextBox 17">
          <a:extLst xmlns:a="http://schemas.openxmlformats.org/drawingml/2006/main">
            <a:ext uri="{FF2B5EF4-FFF2-40B4-BE49-F238E27FC236}">
              <a16:creationId xmlns:a16="http://schemas.microsoft.com/office/drawing/2014/main" id="{8FDC8835-A46E-4C50-8FAD-29D7BC6C9A2D}"/>
            </a:ext>
          </a:extLst>
        </cdr:cNvPr>
        <cdr:cNvSpPr txBox="1"/>
      </cdr:nvSpPr>
      <cdr:spPr>
        <a:xfrm xmlns:a="http://schemas.openxmlformats.org/drawingml/2006/main">
          <a:off x="907826" y="1569807"/>
          <a:ext cx="867355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0.18994</cdr:x>
      <cdr:y>0.66114</cdr:y>
    </cdr:from>
    <cdr:to>
      <cdr:x>0.34723</cdr:x>
      <cdr:y>0.77469</cdr:y>
    </cdr:to>
    <cdr:sp macro="" textlink="">
      <cdr:nvSpPr>
        <cdr:cNvPr id="26" name="TextBox 17">
          <a:extLst xmlns:a="http://schemas.openxmlformats.org/drawingml/2006/main">
            <a:ext uri="{FF2B5EF4-FFF2-40B4-BE49-F238E27FC236}">
              <a16:creationId xmlns:a16="http://schemas.microsoft.com/office/drawing/2014/main" id="{8FDC8835-A46E-4C50-8FAD-29D7BC6C9A2D}"/>
            </a:ext>
          </a:extLst>
        </cdr:cNvPr>
        <cdr:cNvSpPr txBox="1"/>
      </cdr:nvSpPr>
      <cdr:spPr>
        <a:xfrm xmlns:a="http://schemas.openxmlformats.org/drawingml/2006/main">
          <a:off x="1047351" y="1833449"/>
          <a:ext cx="867298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0.55177</cdr:x>
      <cdr:y>0.22762</cdr:y>
    </cdr:from>
    <cdr:to>
      <cdr:x>0.70913</cdr:x>
      <cdr:y>0.34117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55F1DB33-B26A-46FE-9470-99199E0BD540}"/>
            </a:ext>
          </a:extLst>
        </cdr:cNvPr>
        <cdr:cNvSpPr txBox="1"/>
      </cdr:nvSpPr>
      <cdr:spPr>
        <a:xfrm xmlns:a="http://schemas.openxmlformats.org/drawingml/2006/main">
          <a:off x="2519702" y="624396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0.43804</cdr:x>
      <cdr:y>0.13892</cdr:y>
    </cdr:from>
    <cdr:to>
      <cdr:x>0.5954</cdr:x>
      <cdr:y>0.25247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95A3A78C-B4DA-44AE-B946-A72E4EC24C56}"/>
            </a:ext>
          </a:extLst>
        </cdr:cNvPr>
        <cdr:cNvSpPr txBox="1"/>
      </cdr:nvSpPr>
      <cdr:spPr>
        <a:xfrm xmlns:a="http://schemas.openxmlformats.org/drawingml/2006/main">
          <a:off x="2000334" y="381082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0.36074</cdr:x>
      <cdr:y>0.12715</cdr:y>
    </cdr:from>
    <cdr:to>
      <cdr:x>0.51808</cdr:x>
      <cdr:y>0.2407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4469BBAE-6592-497C-961B-B98DDA353DA1}"/>
            </a:ext>
          </a:extLst>
        </cdr:cNvPr>
        <cdr:cNvSpPr txBox="1"/>
      </cdr:nvSpPr>
      <cdr:spPr>
        <a:xfrm xmlns:a="http://schemas.openxmlformats.org/drawingml/2006/main">
          <a:off x="1647341" y="348801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0.61597</cdr:x>
      <cdr:y>0.20643</cdr:y>
    </cdr:from>
    <cdr:to>
      <cdr:x>0.77334</cdr:x>
      <cdr:y>0.31998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1C73CA41-9ABA-491A-89B6-D4757A88D192}"/>
            </a:ext>
          </a:extLst>
        </cdr:cNvPr>
        <cdr:cNvSpPr txBox="1"/>
      </cdr:nvSpPr>
      <cdr:spPr>
        <a:xfrm xmlns:a="http://schemas.openxmlformats.org/drawingml/2006/main">
          <a:off x="2812873" y="566276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0.27524</cdr:x>
      <cdr:y>0.11795</cdr:y>
    </cdr:from>
    <cdr:to>
      <cdr:x>0.43259</cdr:x>
      <cdr:y>0.2315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D2751BA4-67E3-4A42-B8CE-4B2F8633C0C2}"/>
            </a:ext>
          </a:extLst>
        </cdr:cNvPr>
        <cdr:cNvSpPr txBox="1"/>
      </cdr:nvSpPr>
      <cdr:spPr>
        <a:xfrm xmlns:a="http://schemas.openxmlformats.org/drawingml/2006/main">
          <a:off x="1256889" y="32356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0.19564</cdr:x>
      <cdr:y>0.60469</cdr:y>
    </cdr:from>
    <cdr:to>
      <cdr:x>0.35297</cdr:x>
      <cdr:y>0.71824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051D1B08-CD97-4342-997D-0D66A3DA8BD5}"/>
            </a:ext>
          </a:extLst>
        </cdr:cNvPr>
        <cdr:cNvSpPr txBox="1"/>
      </cdr:nvSpPr>
      <cdr:spPr>
        <a:xfrm xmlns:a="http://schemas.openxmlformats.org/drawingml/2006/main">
          <a:off x="893380" y="1658799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0.16671</cdr:x>
      <cdr:y>0.34171</cdr:y>
    </cdr:from>
    <cdr:to>
      <cdr:x>0.32407</cdr:x>
      <cdr:y>0.45526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9CC9377-9936-42FC-8EDE-84D72AC27C40}"/>
            </a:ext>
          </a:extLst>
        </cdr:cNvPr>
        <cdr:cNvSpPr txBox="1"/>
      </cdr:nvSpPr>
      <cdr:spPr>
        <a:xfrm xmlns:a="http://schemas.openxmlformats.org/drawingml/2006/main">
          <a:off x="761286" y="937379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0.17799</cdr:x>
      <cdr:y>0.68568</cdr:y>
    </cdr:from>
    <cdr:to>
      <cdr:x>0.33535</cdr:x>
      <cdr:y>0.79923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25F092C6-DF1F-4D28-8677-1AC4C541737C}"/>
            </a:ext>
          </a:extLst>
        </cdr:cNvPr>
        <cdr:cNvSpPr txBox="1"/>
      </cdr:nvSpPr>
      <cdr:spPr>
        <a:xfrm xmlns:a="http://schemas.openxmlformats.org/drawingml/2006/main">
          <a:off x="812800" y="188096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0.19722</cdr:x>
      <cdr:y>0.19957</cdr:y>
    </cdr:from>
    <cdr:to>
      <cdr:x>0.35458</cdr:x>
      <cdr:y>0.31312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2EE6F7DE-DC2F-49E6-B7A5-337E7BC0044C}"/>
            </a:ext>
          </a:extLst>
        </cdr:cNvPr>
        <cdr:cNvSpPr txBox="1"/>
      </cdr:nvSpPr>
      <cdr:spPr>
        <a:xfrm xmlns:a="http://schemas.openxmlformats.org/drawingml/2006/main">
          <a:off x="900628" y="547461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0.10499</cdr:x>
      <cdr:y>0.65096</cdr:y>
    </cdr:from>
    <cdr:to>
      <cdr:x>0.26234</cdr:x>
      <cdr:y>0.76451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E031ECC3-51DE-446B-AD0B-BC91540A154C}"/>
            </a:ext>
          </a:extLst>
        </cdr:cNvPr>
        <cdr:cNvSpPr txBox="1"/>
      </cdr:nvSpPr>
      <cdr:spPr>
        <a:xfrm xmlns:a="http://schemas.openxmlformats.org/drawingml/2006/main">
          <a:off x="479425" y="178571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0.68901</cdr:x>
      <cdr:y>0.3459</cdr:y>
    </cdr:from>
    <cdr:to>
      <cdr:x>0.84637</cdr:x>
      <cdr:y>0.45945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E031ECC3-51DE-446B-AD0B-BC91540A154C}"/>
            </a:ext>
          </a:extLst>
        </cdr:cNvPr>
        <cdr:cNvSpPr txBox="1"/>
      </cdr:nvSpPr>
      <cdr:spPr>
        <a:xfrm xmlns:a="http://schemas.openxmlformats.org/drawingml/2006/main">
          <a:off x="3146425" y="948872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0.49831</cdr:x>
      <cdr:y>0.37814</cdr:y>
    </cdr:from>
    <cdr:to>
      <cdr:x>0.65567</cdr:x>
      <cdr:y>0.49169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E031ECC3-51DE-446B-AD0B-BC91540A154C}"/>
            </a:ext>
          </a:extLst>
        </cdr:cNvPr>
        <cdr:cNvSpPr txBox="1"/>
      </cdr:nvSpPr>
      <cdr:spPr>
        <a:xfrm xmlns:a="http://schemas.openxmlformats.org/drawingml/2006/main">
          <a:off x="2275567" y="1037318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0.63964</cdr:x>
      <cdr:y>0.19654</cdr:y>
    </cdr:from>
    <cdr:to>
      <cdr:x>0.79663</cdr:x>
      <cdr:y>0.3101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3049EDE-71E1-4250-94FC-FC087BE8DE05}"/>
            </a:ext>
          </a:extLst>
        </cdr:cNvPr>
        <cdr:cNvSpPr txBox="1"/>
      </cdr:nvSpPr>
      <cdr:spPr>
        <a:xfrm xmlns:a="http://schemas.openxmlformats.org/drawingml/2006/main">
          <a:off x="2926161" y="539162"/>
          <a:ext cx="718185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0.55791</cdr:x>
      <cdr:y>0.13026</cdr:y>
    </cdr:from>
    <cdr:to>
      <cdr:x>0.71491</cdr:x>
      <cdr:y>0.24381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526FB93-A994-4C8A-87A6-886A1485D10B}"/>
            </a:ext>
          </a:extLst>
        </cdr:cNvPr>
        <cdr:cNvSpPr txBox="1"/>
      </cdr:nvSpPr>
      <cdr:spPr>
        <a:xfrm xmlns:a="http://schemas.openxmlformats.org/drawingml/2006/main">
          <a:off x="2552288" y="357341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0.46821</cdr:x>
      <cdr:y>0.22441</cdr:y>
    </cdr:from>
    <cdr:to>
      <cdr:x>0.6252</cdr:x>
      <cdr:y>0.33796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15B48A1-1D14-4823-9DA3-751FAEBADA93}"/>
            </a:ext>
          </a:extLst>
        </cdr:cNvPr>
        <cdr:cNvSpPr txBox="1"/>
      </cdr:nvSpPr>
      <cdr:spPr>
        <a:xfrm xmlns:a="http://schemas.openxmlformats.org/drawingml/2006/main">
          <a:off x="2141951" y="615614"/>
          <a:ext cx="718184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0.75229</cdr:x>
      <cdr:y>0.3077</cdr:y>
    </cdr:from>
    <cdr:to>
      <cdr:x>0.90928</cdr:x>
      <cdr:y>0.42125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96CA415-F0AB-441B-A270-1730D286A734}"/>
            </a:ext>
          </a:extLst>
        </cdr:cNvPr>
        <cdr:cNvSpPr txBox="1"/>
      </cdr:nvSpPr>
      <cdr:spPr>
        <a:xfrm xmlns:a="http://schemas.openxmlformats.org/drawingml/2006/main">
          <a:off x="3441519" y="844084"/>
          <a:ext cx="718184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0.39111</cdr:x>
      <cdr:y>0.33418</cdr:y>
    </cdr:from>
    <cdr:to>
      <cdr:x>0.54808</cdr:x>
      <cdr:y>0.44772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F992E4D9-F2C1-463C-B52D-D30040A4533E}"/>
            </a:ext>
          </a:extLst>
        </cdr:cNvPr>
        <cdr:cNvSpPr txBox="1"/>
      </cdr:nvSpPr>
      <cdr:spPr>
        <a:xfrm xmlns:a="http://schemas.openxmlformats.org/drawingml/2006/main">
          <a:off x="1789200" y="916709"/>
          <a:ext cx="71809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0.68878</cdr:x>
      <cdr:y>0.39361</cdr:y>
    </cdr:from>
    <cdr:to>
      <cdr:x>0.84578</cdr:x>
      <cdr:y>0.50716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E1DCB143-E0DD-4B3E-BF2C-41BE4CABCF3D}"/>
            </a:ext>
          </a:extLst>
        </cdr:cNvPr>
        <cdr:cNvSpPr txBox="1"/>
      </cdr:nvSpPr>
      <cdr:spPr>
        <a:xfrm xmlns:a="http://schemas.openxmlformats.org/drawingml/2006/main">
          <a:off x="3150983" y="1079756"/>
          <a:ext cx="718231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0.34299</cdr:x>
      <cdr:y>0.27785</cdr:y>
    </cdr:from>
    <cdr:to>
      <cdr:x>0.49998</cdr:x>
      <cdr:y>0.3914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C819C64-A0C4-4770-B209-8AD5C0D515B9}"/>
            </a:ext>
          </a:extLst>
        </cdr:cNvPr>
        <cdr:cNvSpPr txBox="1"/>
      </cdr:nvSpPr>
      <cdr:spPr>
        <a:xfrm xmlns:a="http://schemas.openxmlformats.org/drawingml/2006/main">
          <a:off x="1569064" y="762200"/>
          <a:ext cx="71818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0.25465</cdr:x>
      <cdr:y>0.4769</cdr:y>
    </cdr:from>
    <cdr:to>
      <cdr:x>0.41162</cdr:x>
      <cdr:y>0.59045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751ED52-2867-4E86-9C1B-5848DAC5B69F}"/>
            </a:ext>
          </a:extLst>
        </cdr:cNvPr>
        <cdr:cNvSpPr txBox="1"/>
      </cdr:nvSpPr>
      <cdr:spPr>
        <a:xfrm xmlns:a="http://schemas.openxmlformats.org/drawingml/2006/main">
          <a:off x="1164934" y="1308225"/>
          <a:ext cx="71809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0.22573</cdr:x>
      <cdr:y>0.15687</cdr:y>
    </cdr:from>
    <cdr:to>
      <cdr:x>0.38273</cdr:x>
      <cdr:y>0.27042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44D9FDF4-EBFA-4FA4-A510-FB29725FFFDF}"/>
            </a:ext>
          </a:extLst>
        </cdr:cNvPr>
        <cdr:cNvSpPr txBox="1"/>
      </cdr:nvSpPr>
      <cdr:spPr>
        <a:xfrm xmlns:a="http://schemas.openxmlformats.org/drawingml/2006/main">
          <a:off x="1032659" y="430324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0.19244</cdr:x>
      <cdr:y>0.41403</cdr:y>
    </cdr:from>
    <cdr:to>
      <cdr:x>0.34943</cdr:x>
      <cdr:y>0.52758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39D7934B-0251-4B6B-BC11-E2CA5C44544E}"/>
            </a:ext>
          </a:extLst>
        </cdr:cNvPr>
        <cdr:cNvSpPr txBox="1"/>
      </cdr:nvSpPr>
      <cdr:spPr>
        <a:xfrm xmlns:a="http://schemas.openxmlformats.org/drawingml/2006/main">
          <a:off x="880360" y="1135779"/>
          <a:ext cx="718184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0.13835</cdr:x>
      <cdr:y>0.47117</cdr:y>
    </cdr:from>
    <cdr:to>
      <cdr:x>0.29534</cdr:x>
      <cdr:y>0.58472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10E73A1E-12CA-4BD9-9587-2D2665BA1BED}"/>
            </a:ext>
          </a:extLst>
        </cdr:cNvPr>
        <cdr:cNvSpPr txBox="1"/>
      </cdr:nvSpPr>
      <cdr:spPr>
        <a:xfrm xmlns:a="http://schemas.openxmlformats.org/drawingml/2006/main">
          <a:off x="632897" y="1292503"/>
          <a:ext cx="718185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0.16274</cdr:x>
      <cdr:y>0.68658</cdr:y>
    </cdr:from>
    <cdr:to>
      <cdr:x>0.31971</cdr:x>
      <cdr:y>0.80013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3DFB8002-093A-4A8B-AD59-99833FF6D369}"/>
            </a:ext>
          </a:extLst>
        </cdr:cNvPr>
        <cdr:cNvSpPr txBox="1"/>
      </cdr:nvSpPr>
      <cdr:spPr>
        <a:xfrm xmlns:a="http://schemas.openxmlformats.org/drawingml/2006/main">
          <a:off x="744469" y="1883436"/>
          <a:ext cx="718094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0.10267</cdr:x>
      <cdr:y>0.57962</cdr:y>
    </cdr:from>
    <cdr:to>
      <cdr:x>0.25967</cdr:x>
      <cdr:y>0.69317</cdr:y>
    </cdr:to>
    <cdr:sp macro="" textlink="">
      <cdr:nvSpPr>
        <cdr:cNvPr id="14" name="TextBox 20">
          <a:extLst xmlns:a="http://schemas.openxmlformats.org/drawingml/2006/main">
            <a:ext uri="{FF2B5EF4-FFF2-40B4-BE49-F238E27FC236}">
              <a16:creationId xmlns:a16="http://schemas.microsoft.com/office/drawing/2014/main" id="{F36B5F67-394A-46B9-BBE3-2035A3A317E2}"/>
            </a:ext>
          </a:extLst>
        </cdr:cNvPr>
        <cdr:cNvSpPr txBox="1"/>
      </cdr:nvSpPr>
      <cdr:spPr>
        <a:xfrm xmlns:a="http://schemas.openxmlformats.org/drawingml/2006/main">
          <a:off x="469677" y="1590024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0.29367</cdr:x>
      <cdr:y>0.12517</cdr:y>
    </cdr:from>
    <cdr:to>
      <cdr:x>0.45067</cdr:x>
      <cdr:y>0.23872</cdr:y>
    </cdr:to>
    <cdr:sp macro="" textlink="">
      <cdr:nvSpPr>
        <cdr:cNvPr id="16" name="TextBox 20">
          <a:extLst xmlns:a="http://schemas.openxmlformats.org/drawingml/2006/main">
            <a:ext uri="{FF2B5EF4-FFF2-40B4-BE49-F238E27FC236}">
              <a16:creationId xmlns:a16="http://schemas.microsoft.com/office/drawing/2014/main" id="{078F9007-35A0-4112-9657-6AD819956FB8}"/>
            </a:ext>
          </a:extLst>
        </cdr:cNvPr>
        <cdr:cNvSpPr txBox="1"/>
      </cdr:nvSpPr>
      <cdr:spPr>
        <a:xfrm xmlns:a="http://schemas.openxmlformats.org/drawingml/2006/main">
          <a:off x="1343478" y="343354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0.7894</cdr:x>
      <cdr:y>0.57396</cdr:y>
    </cdr:from>
    <cdr:to>
      <cdr:x>0.94656</cdr:x>
      <cdr:y>0.68847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868E3A60-75E3-4ABC-B847-AD2B9D21BBDC}"/>
            </a:ext>
          </a:extLst>
        </cdr:cNvPr>
        <cdr:cNvSpPr txBox="1"/>
      </cdr:nvSpPr>
      <cdr:spPr>
        <a:xfrm xmlns:a="http://schemas.openxmlformats.org/drawingml/2006/main">
          <a:off x="3611657" y="1574494"/>
          <a:ext cx="719043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0.60836</cdr:x>
      <cdr:y>0.52649</cdr:y>
    </cdr:from>
    <cdr:to>
      <cdr:x>0.76553</cdr:x>
      <cdr:y>0.64099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2783356" y="1444269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0.27979</cdr:x>
      <cdr:y>0.09487</cdr:y>
    </cdr:from>
    <cdr:to>
      <cdr:x>0.43694</cdr:x>
      <cdr:y>0.20937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E554095-F5D2-42E7-8981-6E71B4CC8955}"/>
            </a:ext>
          </a:extLst>
        </cdr:cNvPr>
        <cdr:cNvSpPr txBox="1"/>
      </cdr:nvSpPr>
      <cdr:spPr>
        <a:xfrm xmlns:a="http://schemas.openxmlformats.org/drawingml/2006/main">
          <a:off x="1280086" y="260236"/>
          <a:ext cx="71899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0.47522</cdr:x>
      <cdr:y>0.30884</cdr:y>
    </cdr:from>
    <cdr:to>
      <cdr:x>0.6324</cdr:x>
      <cdr:y>0.42335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2174204" y="847219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0.56297</cdr:x>
      <cdr:y>0.5191</cdr:y>
    </cdr:from>
    <cdr:to>
      <cdr:x>0.72015</cdr:x>
      <cdr:y>0.6336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F7B8D512-08AB-49B2-BC91-E080A8478E4E}"/>
            </a:ext>
          </a:extLst>
        </cdr:cNvPr>
        <cdr:cNvSpPr txBox="1"/>
      </cdr:nvSpPr>
      <cdr:spPr>
        <a:xfrm xmlns:a="http://schemas.openxmlformats.org/drawingml/2006/main">
          <a:off x="2575672" y="1423987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0.19502</cdr:x>
      <cdr:y>0.35102</cdr:y>
    </cdr:from>
    <cdr:to>
      <cdr:x>0.35219</cdr:x>
      <cdr:y>0.46552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9436E7E4-DD65-4747-B556-E49924AE2D57}"/>
            </a:ext>
          </a:extLst>
        </cdr:cNvPr>
        <cdr:cNvSpPr txBox="1"/>
      </cdr:nvSpPr>
      <cdr:spPr>
        <a:xfrm xmlns:a="http://schemas.openxmlformats.org/drawingml/2006/main">
          <a:off x="892228" y="962906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0.12214</cdr:x>
      <cdr:y>0.34812</cdr:y>
    </cdr:from>
    <cdr:to>
      <cdr:x>0.27931</cdr:x>
      <cdr:y>0.46263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587D2F17-3A4F-47A1-8C96-ED5C08F93C53}"/>
            </a:ext>
          </a:extLst>
        </cdr:cNvPr>
        <cdr:cNvSpPr txBox="1"/>
      </cdr:nvSpPr>
      <cdr:spPr>
        <a:xfrm xmlns:a="http://schemas.openxmlformats.org/drawingml/2006/main">
          <a:off x="558800" y="95496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295901</xdr:colOff>
      <xdr:row>15</xdr:row>
      <xdr:rowOff>101895</xdr:rowOff>
    </xdr:from>
    <xdr:to>
      <xdr:col>5</xdr:col>
      <xdr:colOff>314951</xdr:colOff>
      <xdr:row>29</xdr:row>
      <xdr:rowOff>178096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C144C-3693-451F-82BB-56C475D1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128587</xdr:colOff>
      <xdr:row>36</xdr:row>
      <xdr:rowOff>96837</xdr:rowOff>
    </xdr:from>
    <xdr:to>
      <xdr:col>8</xdr:col>
      <xdr:colOff>1504949</xdr:colOff>
      <xdr:row>50</xdr:row>
      <xdr:rowOff>173037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57CCE7-B6F0-4B36-813F-4C1BA6FF5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428625</xdr:colOff>
      <xdr:row>16</xdr:row>
      <xdr:rowOff>114301</xdr:rowOff>
    </xdr:from>
    <xdr:to>
      <xdr:col>11</xdr:col>
      <xdr:colOff>1652587</xdr:colOff>
      <xdr:row>33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5BF75E-EA44-4FBD-BE39-7AEDE6883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204787</xdr:colOff>
      <xdr:row>18</xdr:row>
      <xdr:rowOff>90487</xdr:rowOff>
    </xdr:from>
    <xdr:to>
      <xdr:col>18</xdr:col>
      <xdr:colOff>547687</xdr:colOff>
      <xdr:row>32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189F16-A320-4DE2-85F2-2255F07A6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61912</xdr:colOff>
      <xdr:row>17</xdr:row>
      <xdr:rowOff>71437</xdr:rowOff>
    </xdr:from>
    <xdr:to>
      <xdr:col>22</xdr:col>
      <xdr:colOff>985837</xdr:colOff>
      <xdr:row>31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25543-6612-48A6-9BC0-8C6711B65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1285875</xdr:colOff>
      <xdr:row>18</xdr:row>
      <xdr:rowOff>61911</xdr:rowOff>
    </xdr:from>
    <xdr:to>
      <xdr:col>31</xdr:col>
      <xdr:colOff>33337</xdr:colOff>
      <xdr:row>35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D6F796-F0E8-47A8-87F1-11C2010BD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233362</xdr:colOff>
      <xdr:row>20</xdr:row>
      <xdr:rowOff>42862</xdr:rowOff>
    </xdr:from>
    <xdr:to>
      <xdr:col>34</xdr:col>
      <xdr:colOff>576262</xdr:colOff>
      <xdr:row>34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0BDE41-94FE-4DDD-98D8-80B39DA98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479651</xdr:colOff>
      <xdr:row>21</xdr:row>
      <xdr:rowOff>51026</xdr:rowOff>
    </xdr:from>
    <xdr:to>
      <xdr:col>40</xdr:col>
      <xdr:colOff>1555976</xdr:colOff>
      <xdr:row>35</xdr:row>
      <xdr:rowOff>127226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1D9DC9-99A9-4C46-AF4C-42521C996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780004</xdr:colOff>
      <xdr:row>13</xdr:row>
      <xdr:rowOff>22975</xdr:rowOff>
    </xdr:from>
    <xdr:to>
      <xdr:col>44</xdr:col>
      <xdr:colOff>951454</xdr:colOff>
      <xdr:row>27</xdr:row>
      <xdr:rowOff>97082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6DFBA1-B408-4DB0-AE86-3E7EBBE02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900112</xdr:colOff>
      <xdr:row>23</xdr:row>
      <xdr:rowOff>80962</xdr:rowOff>
    </xdr:from>
    <xdr:to>
      <xdr:col>51</xdr:col>
      <xdr:colOff>452437</xdr:colOff>
      <xdr:row>37</xdr:row>
      <xdr:rowOff>157162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9306B8-105B-4B17-BE51-23AA56575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165100</xdr:colOff>
      <xdr:row>13</xdr:row>
      <xdr:rowOff>38099</xdr:rowOff>
    </xdr:from>
    <xdr:to>
      <xdr:col>54</xdr:col>
      <xdr:colOff>336550</xdr:colOff>
      <xdr:row>27</xdr:row>
      <xdr:rowOff>114299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CC8978-F5C2-4BEF-A22C-D622C5AD6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1023937</xdr:colOff>
      <xdr:row>15</xdr:row>
      <xdr:rowOff>33337</xdr:rowOff>
    </xdr:from>
    <xdr:to>
      <xdr:col>60</xdr:col>
      <xdr:colOff>576262</xdr:colOff>
      <xdr:row>29</xdr:row>
      <xdr:rowOff>109537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407764-FBB6-4BC8-A77C-E30B63AA1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442912</xdr:colOff>
      <xdr:row>19</xdr:row>
      <xdr:rowOff>33337</xdr:rowOff>
    </xdr:from>
    <xdr:to>
      <xdr:col>64</xdr:col>
      <xdr:colOff>1366837</xdr:colOff>
      <xdr:row>33</xdr:row>
      <xdr:rowOff>109537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70B8B2-51CC-400A-B783-F3FD5B321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414337</xdr:colOff>
      <xdr:row>19</xdr:row>
      <xdr:rowOff>147637</xdr:rowOff>
    </xdr:from>
    <xdr:to>
      <xdr:col>68</xdr:col>
      <xdr:colOff>509587</xdr:colOff>
      <xdr:row>34</xdr:row>
      <xdr:rowOff>33337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E5166F-7A9B-4DA1-A81E-CBA750D61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361950</xdr:colOff>
      <xdr:row>11</xdr:row>
      <xdr:rowOff>138112</xdr:rowOff>
    </xdr:from>
    <xdr:to>
      <xdr:col>74</xdr:col>
      <xdr:colOff>66675</xdr:colOff>
      <xdr:row>26</xdr:row>
      <xdr:rowOff>23812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068FBAC-8DD9-4A9F-B94C-1042FFFF3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75</xdr:col>
      <xdr:colOff>58965</xdr:colOff>
      <xdr:row>21</xdr:row>
      <xdr:rowOff>52839</xdr:rowOff>
    </xdr:from>
    <xdr:to>
      <xdr:col>82</xdr:col>
      <xdr:colOff>364672</xdr:colOff>
      <xdr:row>35</xdr:row>
      <xdr:rowOff>129039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5F549E4-8DE4-4FED-9FEB-25A21A09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777875</xdr:colOff>
      <xdr:row>32</xdr:row>
      <xdr:rowOff>108743</xdr:rowOff>
    </xdr:from>
    <xdr:to>
      <xdr:col>60</xdr:col>
      <xdr:colOff>317500</xdr:colOff>
      <xdr:row>46</xdr:row>
      <xdr:rowOff>184943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44358EA-D07E-497E-8044-748CFC63B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85</xdr:col>
      <xdr:colOff>107156</xdr:colOff>
      <xdr:row>9</xdr:row>
      <xdr:rowOff>140494</xdr:rowOff>
    </xdr:from>
    <xdr:to>
      <xdr:col>88</xdr:col>
      <xdr:colOff>194469</xdr:colOff>
      <xdr:row>24</xdr:row>
      <xdr:rowOff>26194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B3746E-5382-4B1B-9464-BFB1C1147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89</xdr:col>
      <xdr:colOff>488155</xdr:colOff>
      <xdr:row>8</xdr:row>
      <xdr:rowOff>180181</xdr:rowOff>
    </xdr:from>
    <xdr:to>
      <xdr:col>93</xdr:col>
      <xdr:colOff>654843</xdr:colOff>
      <xdr:row>23</xdr:row>
      <xdr:rowOff>65881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FBB7BBC-8337-4ACC-9AE8-55BB89260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94</xdr:col>
      <xdr:colOff>345281</xdr:colOff>
      <xdr:row>9</xdr:row>
      <xdr:rowOff>45244</xdr:rowOff>
    </xdr:from>
    <xdr:to>
      <xdr:col>97</xdr:col>
      <xdr:colOff>980281</xdr:colOff>
      <xdr:row>23</xdr:row>
      <xdr:rowOff>121444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60EC1CE-926F-4809-A7BE-BDFB72DA2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98</xdr:col>
      <xdr:colOff>250031</xdr:colOff>
      <xdr:row>10</xdr:row>
      <xdr:rowOff>21431</xdr:rowOff>
    </xdr:from>
    <xdr:to>
      <xdr:col>101</xdr:col>
      <xdr:colOff>885031</xdr:colOff>
      <xdr:row>24</xdr:row>
      <xdr:rowOff>97631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38F81FD-0F94-4D62-836D-C244A5EB5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102</xdr:col>
      <xdr:colOff>194468</xdr:colOff>
      <xdr:row>9</xdr:row>
      <xdr:rowOff>124618</xdr:rowOff>
    </xdr:from>
    <xdr:to>
      <xdr:col>105</xdr:col>
      <xdr:colOff>829468</xdr:colOff>
      <xdr:row>24</xdr:row>
      <xdr:rowOff>10318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3857D1A-FDF1-4B9E-A1DB-5180D978B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106</xdr:col>
      <xdr:colOff>206375</xdr:colOff>
      <xdr:row>9</xdr:row>
      <xdr:rowOff>37305</xdr:rowOff>
    </xdr:from>
    <xdr:to>
      <xdr:col>109</xdr:col>
      <xdr:colOff>976312</xdr:colOff>
      <xdr:row>23</xdr:row>
      <xdr:rowOff>113505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11585B7-F890-4AB3-A03A-7CDA6056A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874418</xdr:colOff>
      <xdr:row>38</xdr:row>
      <xdr:rowOff>126154</xdr:rowOff>
    </xdr:from>
    <xdr:to>
      <xdr:col>31</xdr:col>
      <xdr:colOff>1127219</xdr:colOff>
      <xdr:row>57</xdr:row>
      <xdr:rowOff>44307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D4747E0-65D7-4630-9AB7-DB42EBC6D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251207</xdr:colOff>
      <xdr:row>60</xdr:row>
      <xdr:rowOff>188405</xdr:rowOff>
    </xdr:from>
    <xdr:to>
      <xdr:col>33</xdr:col>
      <xdr:colOff>858297</xdr:colOff>
      <xdr:row>93</xdr:row>
      <xdr:rowOff>94203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A9728EC-13F9-4AF3-91E3-8A9195151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108</xdr:col>
      <xdr:colOff>284702</xdr:colOff>
      <xdr:row>27</xdr:row>
      <xdr:rowOff>9003</xdr:rowOff>
    </xdr:from>
    <xdr:to>
      <xdr:col>111</xdr:col>
      <xdr:colOff>1159746</xdr:colOff>
      <xdr:row>41</xdr:row>
      <xdr:rowOff>116604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A452845-E1B4-4924-B848-C5571B4B9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113</xdr:col>
      <xdr:colOff>190500</xdr:colOff>
      <xdr:row>7</xdr:row>
      <xdr:rowOff>13188</xdr:rowOff>
    </xdr:from>
    <xdr:to>
      <xdr:col>116</xdr:col>
      <xdr:colOff>743159</xdr:colOff>
      <xdr:row>21</xdr:row>
      <xdr:rowOff>120789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096105E-5B98-4C2C-AF01-E6310C0F0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116</xdr:col>
      <xdr:colOff>937848</xdr:colOff>
      <xdr:row>9</xdr:row>
      <xdr:rowOff>104251</xdr:rowOff>
    </xdr:from>
    <xdr:to>
      <xdr:col>119</xdr:col>
      <xdr:colOff>799683</xdr:colOff>
      <xdr:row>24</xdr:row>
      <xdr:rowOff>21352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1F1E073-1167-4773-A12E-BC46E874E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119</xdr:col>
      <xdr:colOff>1230923</xdr:colOff>
      <xdr:row>12</xdr:row>
      <xdr:rowOff>72851</xdr:rowOff>
    </xdr:from>
    <xdr:to>
      <xdr:col>122</xdr:col>
      <xdr:colOff>1092758</xdr:colOff>
      <xdr:row>26</xdr:row>
      <xdr:rowOff>178359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EBB56FF-7722-40FE-8F6A-81EDC51D6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123</xdr:col>
      <xdr:colOff>42915</xdr:colOff>
      <xdr:row>9</xdr:row>
      <xdr:rowOff>187991</xdr:rowOff>
    </xdr:from>
    <xdr:to>
      <xdr:col>125</xdr:col>
      <xdr:colOff>1715546</xdr:colOff>
      <xdr:row>24</xdr:row>
      <xdr:rowOff>105092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93EFA09-68B0-4EC6-950D-10DDB51BD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127</xdr:col>
      <xdr:colOff>116184</xdr:colOff>
      <xdr:row>8</xdr:row>
      <xdr:rowOff>125186</xdr:rowOff>
    </xdr:from>
    <xdr:to>
      <xdr:col>131</xdr:col>
      <xdr:colOff>61755</xdr:colOff>
      <xdr:row>23</xdr:row>
      <xdr:rowOff>42287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58316BF-3B64-4427-ADBA-C5147C7DC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104</xdr:col>
      <xdr:colOff>0</xdr:colOff>
      <xdr:row>36</xdr:row>
      <xdr:rowOff>0</xdr:rowOff>
    </xdr:from>
    <xdr:to>
      <xdr:col>107</xdr:col>
      <xdr:colOff>539750</xdr:colOff>
      <xdr:row>50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444D490-126D-451C-A259-8523E1334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95250</xdr:colOff>
      <xdr:row>34</xdr:row>
      <xdr:rowOff>142876</xdr:rowOff>
    </xdr:from>
    <xdr:to>
      <xdr:col>20</xdr:col>
      <xdr:colOff>590550</xdr:colOff>
      <xdr:row>49</xdr:row>
      <xdr:rowOff>28576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7E62921-ED72-4F0C-B389-CE83DAF0B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206829</xdr:colOff>
      <xdr:row>62</xdr:row>
      <xdr:rowOff>163285</xdr:rowOff>
    </xdr:from>
    <xdr:to>
      <xdr:col>15</xdr:col>
      <xdr:colOff>200706</xdr:colOff>
      <xdr:row>80</xdr:row>
      <xdr:rowOff>35379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9A34732-0B8B-4723-A9A8-CE5E4D3F9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14</xdr:col>
      <xdr:colOff>647020</xdr:colOff>
      <xdr:row>115</xdr:row>
      <xdr:rowOff>57151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62113D1-5A8B-497B-BBE0-97171D4EF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0.28714</cdr:x>
      <cdr:y>0.34727</cdr:y>
    </cdr:from>
    <cdr:to>
      <cdr:x>0.4256</cdr:x>
      <cdr:y>0.45927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1493310" y="9542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0.63188</cdr:x>
      <cdr:y>0.31607</cdr:y>
    </cdr:from>
    <cdr:to>
      <cdr:x>0.71636</cdr:x>
      <cdr:y>0.42808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3286198" y="868561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0.69854</cdr:x>
      <cdr:y>0.6107</cdr:y>
    </cdr:from>
    <cdr:to>
      <cdr:x>0.837</cdr:x>
      <cdr:y>0.7227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3632845" y="16781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0.73883</cdr:x>
      <cdr:y>0.3438</cdr:y>
    </cdr:from>
    <cdr:to>
      <cdr:x>0.87729</cdr:x>
      <cdr:y>0.45581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842395" y="9447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0.38583</cdr:x>
      <cdr:y>0.22942</cdr:y>
    </cdr:from>
    <cdr:to>
      <cdr:x>0.52429</cdr:x>
      <cdr:y>0.34142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2006584" y="63043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0.13993</cdr:x>
      <cdr:y>0.63843</cdr:y>
    </cdr:from>
    <cdr:to>
      <cdr:x>0.27839</cdr:x>
      <cdr:y>0.75179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727720" y="1754386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N</a:t>
          </a:r>
        </a:p>
      </cdr:txBody>
    </cdr:sp>
  </cdr:relSizeAnchor>
  <cdr:relSizeAnchor xmlns:cdr="http://schemas.openxmlformats.org/drawingml/2006/chartDrawing">
    <cdr:from>
      <cdr:x>0.18742</cdr:x>
      <cdr:y>0.17793</cdr:y>
    </cdr:from>
    <cdr:to>
      <cdr:x>0.32588</cdr:x>
      <cdr:y>0.29129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560CA10C-90FB-42EF-9B2D-1862FFF11ABA}"/>
            </a:ext>
          </a:extLst>
        </cdr:cNvPr>
        <cdr:cNvSpPr txBox="1"/>
      </cdr:nvSpPr>
      <cdr:spPr>
        <a:xfrm xmlns:a="http://schemas.openxmlformats.org/drawingml/2006/main">
          <a:off x="974725" y="488950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0.74652</cdr:x>
      <cdr:y>0.58335</cdr:y>
    </cdr:from>
    <cdr:to>
      <cdr:x>0.8589</cdr:x>
      <cdr:y>0.69786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61DF78E0-0190-4C5F-B31E-04A8B7212D52}"/>
            </a:ext>
          </a:extLst>
        </cdr:cNvPr>
        <cdr:cNvSpPr txBox="1"/>
      </cdr:nvSpPr>
      <cdr:spPr>
        <a:xfrm xmlns:a="http://schemas.openxmlformats.org/drawingml/2006/main">
          <a:off x="4771185" y="1600250"/>
          <a:ext cx="71829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0.49468</cdr:x>
      <cdr:y>0.39699</cdr:y>
    </cdr:from>
    <cdr:to>
      <cdr:x>0.60708</cdr:x>
      <cdr:y>0.51149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6981217-3AE6-4513-86AF-22561E901D52}"/>
            </a:ext>
          </a:extLst>
        </cdr:cNvPr>
        <cdr:cNvSpPr txBox="1"/>
      </cdr:nvSpPr>
      <cdr:spPr>
        <a:xfrm xmlns:a="http://schemas.openxmlformats.org/drawingml/2006/main">
          <a:off x="3161657" y="1089025"/>
          <a:ext cx="718340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0.24856</cdr:x>
      <cdr:y>0.54407</cdr:y>
    </cdr:from>
    <cdr:to>
      <cdr:x>0.36094</cdr:x>
      <cdr:y>0.65857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3E8F600B-EE47-4C2B-BA3A-F26CF8AD24DB}"/>
            </a:ext>
          </a:extLst>
        </cdr:cNvPr>
        <cdr:cNvSpPr txBox="1"/>
      </cdr:nvSpPr>
      <cdr:spPr>
        <a:xfrm xmlns:a="http://schemas.openxmlformats.org/drawingml/2006/main">
          <a:off x="1588589" y="1492492"/>
          <a:ext cx="718249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0.34861</cdr:x>
      <cdr:y>0.59312</cdr:y>
    </cdr:from>
    <cdr:to>
      <cdr:x>0.46101</cdr:x>
      <cdr:y>0.70762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372D979D-A3F8-40B2-A2EC-06472B6659AB}"/>
            </a:ext>
          </a:extLst>
        </cdr:cNvPr>
        <cdr:cNvSpPr txBox="1"/>
      </cdr:nvSpPr>
      <cdr:spPr>
        <a:xfrm xmlns:a="http://schemas.openxmlformats.org/drawingml/2006/main">
          <a:off x="2231361" y="1627038"/>
          <a:ext cx="71945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0.3853</cdr:x>
      <cdr:y>0.51402</cdr:y>
    </cdr:from>
    <cdr:to>
      <cdr:x>0.4977</cdr:x>
      <cdr:y>0.62852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B14A8265-7E32-4E71-A8AD-78604ECC9964}"/>
            </a:ext>
          </a:extLst>
        </cdr:cNvPr>
        <cdr:cNvSpPr txBox="1"/>
      </cdr:nvSpPr>
      <cdr:spPr>
        <a:xfrm xmlns:a="http://schemas.openxmlformats.org/drawingml/2006/main">
          <a:off x="2462577" y="1410056"/>
          <a:ext cx="718386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0.09737</cdr:x>
      <cdr:y>0.14628</cdr:y>
    </cdr:from>
    <cdr:to>
      <cdr:x>0.20976</cdr:x>
      <cdr:y>0.26079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18EDD1F6-1CE6-47D1-BBEF-5E0573054927}"/>
            </a:ext>
          </a:extLst>
        </cdr:cNvPr>
        <cdr:cNvSpPr txBox="1"/>
      </cdr:nvSpPr>
      <cdr:spPr>
        <a:xfrm xmlns:a="http://schemas.openxmlformats.org/drawingml/2006/main">
          <a:off x="622300" y="401286"/>
          <a:ext cx="718340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0.76369</cdr:x>
      <cdr:y>0.41789</cdr:y>
    </cdr:from>
    <cdr:to>
      <cdr:x>0.9208</cdr:x>
      <cdr:y>0.5324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C89ED0B2-CCEB-4FE2-A7B1-4ACCCAFFE640}"/>
            </a:ext>
          </a:extLst>
        </cdr:cNvPr>
        <cdr:cNvSpPr txBox="1"/>
      </cdr:nvSpPr>
      <cdr:spPr>
        <a:xfrm xmlns:a="http://schemas.openxmlformats.org/drawingml/2006/main">
          <a:off x="5335581" y="1377232"/>
          <a:ext cx="1097663" cy="3773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0.59384</cdr:x>
      <cdr:y>0.15636</cdr:y>
    </cdr:from>
    <cdr:to>
      <cdr:x>0.75096</cdr:x>
      <cdr:y>0.27086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B0262432-E1F0-4B8A-8F40-89D05DB42C07}"/>
            </a:ext>
          </a:extLst>
        </cdr:cNvPr>
        <cdr:cNvSpPr txBox="1"/>
      </cdr:nvSpPr>
      <cdr:spPr>
        <a:xfrm xmlns:a="http://schemas.openxmlformats.org/drawingml/2006/main">
          <a:off x="4148911" y="515311"/>
          <a:ext cx="1097732" cy="37735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0.17154</cdr:x>
      <cdr:y>0.53489</cdr:y>
    </cdr:from>
    <cdr:to>
      <cdr:x>0.32864</cdr:x>
      <cdr:y>0.6494</cdr:y>
    </cdr:to>
    <cdr:sp macro="" textlink="">
      <cdr:nvSpPr>
        <cdr:cNvPr id="14" name="TextBox 20">
          <a:extLst xmlns:a="http://schemas.openxmlformats.org/drawingml/2006/main">
            <a:ext uri="{FF2B5EF4-FFF2-40B4-BE49-F238E27FC236}">
              <a16:creationId xmlns:a16="http://schemas.microsoft.com/office/drawing/2014/main" id="{CEB04162-16BE-4F43-A95F-F495D9480C50}"/>
            </a:ext>
          </a:extLst>
        </cdr:cNvPr>
        <cdr:cNvSpPr txBox="1"/>
      </cdr:nvSpPr>
      <cdr:spPr>
        <a:xfrm xmlns:a="http://schemas.openxmlformats.org/drawingml/2006/main">
          <a:off x="1198479" y="1762818"/>
          <a:ext cx="1097593" cy="3773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0.38688</cdr:x>
      <cdr:y>0.50872</cdr:y>
    </cdr:from>
    <cdr:to>
      <cdr:x>0.54401</cdr:x>
      <cdr:y>0.62322</cdr:y>
    </cdr:to>
    <cdr:sp macro="" textlink="">
      <cdr:nvSpPr>
        <cdr:cNvPr id="15" name="TextBox 20">
          <a:extLst xmlns:a="http://schemas.openxmlformats.org/drawingml/2006/main">
            <a:ext uri="{FF2B5EF4-FFF2-40B4-BE49-F238E27FC236}">
              <a16:creationId xmlns:a16="http://schemas.microsoft.com/office/drawing/2014/main" id="{1E05E714-E5AF-41B3-9317-30D1FF76157E}"/>
            </a:ext>
          </a:extLst>
        </cdr:cNvPr>
        <cdr:cNvSpPr txBox="1"/>
      </cdr:nvSpPr>
      <cdr:spPr>
        <a:xfrm xmlns:a="http://schemas.openxmlformats.org/drawingml/2006/main">
          <a:off x="2702992" y="1676569"/>
          <a:ext cx="1097802" cy="37735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0.4834</cdr:x>
      <cdr:y>0.11427</cdr:y>
    </cdr:from>
    <cdr:to>
      <cdr:x>0.64053</cdr:x>
      <cdr:y>0.22877</cdr:y>
    </cdr:to>
    <cdr:sp macro="" textlink="">
      <cdr:nvSpPr>
        <cdr:cNvPr id="16" name="TextBox 17">
          <a:extLst xmlns:a="http://schemas.openxmlformats.org/drawingml/2006/main">
            <a:ext uri="{FF2B5EF4-FFF2-40B4-BE49-F238E27FC236}">
              <a16:creationId xmlns:a16="http://schemas.microsoft.com/office/drawing/2014/main" id="{F19D26BA-4AFF-4629-BCB5-9F4663CFF66C}"/>
            </a:ext>
          </a:extLst>
        </cdr:cNvPr>
        <cdr:cNvSpPr txBox="1"/>
      </cdr:nvSpPr>
      <cdr:spPr>
        <a:xfrm xmlns:a="http://schemas.openxmlformats.org/drawingml/2006/main">
          <a:off x="3377337" y="376593"/>
          <a:ext cx="1097802" cy="37735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0.11666</cdr:x>
      <cdr:y>0.57115</cdr:y>
    </cdr:from>
    <cdr:to>
      <cdr:x>0.27377</cdr:x>
      <cdr:y>0.68565</cdr:y>
    </cdr:to>
    <cdr:sp macro="" textlink="">
      <cdr:nvSpPr>
        <cdr:cNvPr id="17" name="TextBox 17">
          <a:extLst xmlns:a="http://schemas.openxmlformats.org/drawingml/2006/main">
            <a:ext uri="{FF2B5EF4-FFF2-40B4-BE49-F238E27FC236}">
              <a16:creationId xmlns:a16="http://schemas.microsoft.com/office/drawing/2014/main" id="{D3832C26-18A5-43FC-8BFA-EED265983C65}"/>
            </a:ext>
          </a:extLst>
        </cdr:cNvPr>
        <cdr:cNvSpPr txBox="1"/>
      </cdr:nvSpPr>
      <cdr:spPr>
        <a:xfrm xmlns:a="http://schemas.openxmlformats.org/drawingml/2006/main">
          <a:off x="815032" y="1882316"/>
          <a:ext cx="1097663" cy="37735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0.06982</cdr:x>
      <cdr:y>0.63191</cdr:y>
    </cdr:from>
    <cdr:to>
      <cdr:x>0.22694</cdr:x>
      <cdr:y>0.74641</cdr:y>
    </cdr:to>
    <cdr:sp macro="" textlink="">
      <cdr:nvSpPr>
        <cdr:cNvPr id="24" name="TextBox 17">
          <a:extLst xmlns:a="http://schemas.openxmlformats.org/drawingml/2006/main">
            <a:ext uri="{FF2B5EF4-FFF2-40B4-BE49-F238E27FC236}">
              <a16:creationId xmlns:a16="http://schemas.microsoft.com/office/drawing/2014/main" id="{7E157D2D-4A34-43FF-8A8D-C43A00805E8C}"/>
            </a:ext>
          </a:extLst>
        </cdr:cNvPr>
        <cdr:cNvSpPr txBox="1"/>
      </cdr:nvSpPr>
      <cdr:spPr>
        <a:xfrm xmlns:a="http://schemas.openxmlformats.org/drawingml/2006/main">
          <a:off x="487780" y="2082560"/>
          <a:ext cx="1097733" cy="37735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0.7894</cdr:x>
      <cdr:y>0.57396</cdr:y>
    </cdr:from>
    <cdr:to>
      <cdr:x>0.94656</cdr:x>
      <cdr:y>0.68847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868E3A60-75E3-4ABC-B847-AD2B9D21BBDC}"/>
            </a:ext>
          </a:extLst>
        </cdr:cNvPr>
        <cdr:cNvSpPr txBox="1"/>
      </cdr:nvSpPr>
      <cdr:spPr>
        <a:xfrm xmlns:a="http://schemas.openxmlformats.org/drawingml/2006/main">
          <a:off x="3611657" y="1574494"/>
          <a:ext cx="719043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0.60836</cdr:x>
      <cdr:y>0.52649</cdr:y>
    </cdr:from>
    <cdr:to>
      <cdr:x>0.76553</cdr:x>
      <cdr:y>0.64099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2783356" y="1444269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0.27979</cdr:x>
      <cdr:y>0.09487</cdr:y>
    </cdr:from>
    <cdr:to>
      <cdr:x>0.43694</cdr:x>
      <cdr:y>0.20937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E554095-F5D2-42E7-8981-6E71B4CC8955}"/>
            </a:ext>
          </a:extLst>
        </cdr:cNvPr>
        <cdr:cNvSpPr txBox="1"/>
      </cdr:nvSpPr>
      <cdr:spPr>
        <a:xfrm xmlns:a="http://schemas.openxmlformats.org/drawingml/2006/main">
          <a:off x="1280086" y="260236"/>
          <a:ext cx="71899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0.47522</cdr:x>
      <cdr:y>0.30884</cdr:y>
    </cdr:from>
    <cdr:to>
      <cdr:x>0.6324</cdr:x>
      <cdr:y>0.42335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2174204" y="847219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0.56297</cdr:x>
      <cdr:y>0.5191</cdr:y>
    </cdr:from>
    <cdr:to>
      <cdr:x>0.72015</cdr:x>
      <cdr:y>0.6336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F7B8D512-08AB-49B2-BC91-E080A8478E4E}"/>
            </a:ext>
          </a:extLst>
        </cdr:cNvPr>
        <cdr:cNvSpPr txBox="1"/>
      </cdr:nvSpPr>
      <cdr:spPr>
        <a:xfrm xmlns:a="http://schemas.openxmlformats.org/drawingml/2006/main">
          <a:off x="2575672" y="1423987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0.19502</cdr:x>
      <cdr:y>0.35102</cdr:y>
    </cdr:from>
    <cdr:to>
      <cdr:x>0.35219</cdr:x>
      <cdr:y>0.46552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9436E7E4-DD65-4747-B556-E49924AE2D57}"/>
            </a:ext>
          </a:extLst>
        </cdr:cNvPr>
        <cdr:cNvSpPr txBox="1"/>
      </cdr:nvSpPr>
      <cdr:spPr>
        <a:xfrm xmlns:a="http://schemas.openxmlformats.org/drawingml/2006/main">
          <a:off x="892228" y="962906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0.12214</cdr:x>
      <cdr:y>0.34812</cdr:y>
    </cdr:from>
    <cdr:to>
      <cdr:x>0.27931</cdr:x>
      <cdr:y>0.46263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587D2F17-3A4F-47A1-8C96-ED5C08F93C53}"/>
            </a:ext>
          </a:extLst>
        </cdr:cNvPr>
        <cdr:cNvSpPr txBox="1"/>
      </cdr:nvSpPr>
      <cdr:spPr>
        <a:xfrm xmlns:a="http://schemas.openxmlformats.org/drawingml/2006/main">
          <a:off x="558800" y="95496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0.2725</cdr:x>
      <cdr:y>0.13125</cdr:y>
    </cdr:from>
    <cdr:to>
      <cdr:x>0.42971</cdr:x>
      <cdr:y>0.24576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868E3A60-75E3-4ABC-B847-AD2B9D21BBDC}"/>
            </a:ext>
          </a:extLst>
        </cdr:cNvPr>
        <cdr:cNvSpPr txBox="1"/>
      </cdr:nvSpPr>
      <cdr:spPr>
        <a:xfrm xmlns:a="http://schemas.openxmlformats.org/drawingml/2006/main">
          <a:off x="1246281" y="360056"/>
          <a:ext cx="719043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0.14216</cdr:x>
      <cdr:y>0.5519</cdr:y>
    </cdr:from>
    <cdr:to>
      <cdr:x>0.2994</cdr:x>
      <cdr:y>0.6664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650204" y="1513969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0.50052</cdr:x>
      <cdr:y>0.51016</cdr:y>
    </cdr:from>
    <cdr:to>
      <cdr:x>0.65775</cdr:x>
      <cdr:y>0.62466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87D2F17-3A4F-47A1-8C96-ED5C08F93C53}"/>
            </a:ext>
          </a:extLst>
        </cdr:cNvPr>
        <cdr:cNvSpPr txBox="1"/>
      </cdr:nvSpPr>
      <cdr:spPr>
        <a:xfrm xmlns:a="http://schemas.openxmlformats.org/drawingml/2006/main">
          <a:off x="2289175" y="139946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0.54918</cdr:x>
      <cdr:y>0.28922</cdr:y>
    </cdr:from>
    <cdr:to>
      <cdr:x>0.7063</cdr:x>
      <cdr:y>0.40373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2513481" y="793393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0.3508</cdr:x>
      <cdr:y>0.60413</cdr:y>
    </cdr:from>
    <cdr:to>
      <cdr:x>0.5079</cdr:x>
      <cdr:y>0.71863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E554095-F5D2-42E7-8981-6E71B4CC8955}"/>
            </a:ext>
          </a:extLst>
        </cdr:cNvPr>
        <cdr:cNvSpPr txBox="1"/>
      </cdr:nvSpPr>
      <cdr:spPr>
        <a:xfrm xmlns:a="http://schemas.openxmlformats.org/drawingml/2006/main">
          <a:off x="1605523" y="1657236"/>
          <a:ext cx="71899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0.4317</cdr:x>
      <cdr:y>0.60398</cdr:y>
    </cdr:from>
    <cdr:to>
      <cdr:x>0.58882</cdr:x>
      <cdr:y>0.71849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1975767" y="1656844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0.46392</cdr:x>
      <cdr:y>0.386</cdr:y>
    </cdr:from>
    <cdr:to>
      <cdr:x>0.62104</cdr:x>
      <cdr:y>0.5005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7B8D512-08AB-49B2-BC91-E080A8478E4E}"/>
            </a:ext>
          </a:extLst>
        </cdr:cNvPr>
        <cdr:cNvSpPr txBox="1"/>
      </cdr:nvSpPr>
      <cdr:spPr>
        <a:xfrm xmlns:a="http://schemas.openxmlformats.org/drawingml/2006/main">
          <a:off x="2123234" y="1058863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0.15332</cdr:x>
      <cdr:y>0.13979</cdr:y>
    </cdr:from>
    <cdr:to>
      <cdr:x>0.31044</cdr:x>
      <cdr:y>0.25429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9436E7E4-DD65-4747-B556-E49924AE2D57}"/>
            </a:ext>
          </a:extLst>
        </cdr:cNvPr>
        <cdr:cNvSpPr txBox="1"/>
      </cdr:nvSpPr>
      <cdr:spPr>
        <a:xfrm xmlns:a="http://schemas.openxmlformats.org/drawingml/2006/main">
          <a:off x="701728" y="38346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0.13944</cdr:x>
      <cdr:y>0.68377</cdr:y>
    </cdr:from>
    <cdr:to>
      <cdr:x>0.29656</cdr:x>
      <cdr:y>0.79827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87D2F17-3A4F-47A1-8C96-ED5C08F93C53}"/>
            </a:ext>
          </a:extLst>
        </cdr:cNvPr>
        <cdr:cNvSpPr txBox="1"/>
      </cdr:nvSpPr>
      <cdr:spPr>
        <a:xfrm xmlns:a="http://schemas.openxmlformats.org/drawingml/2006/main">
          <a:off x="638175" y="187571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0.46594</cdr:x>
      <cdr:y>0.3442</cdr:y>
    </cdr:from>
    <cdr:to>
      <cdr:x>0.62305</cdr:x>
      <cdr:y>0.4587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2132481" y="944206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0.21379</cdr:x>
      <cdr:y>0.12669</cdr:y>
    </cdr:from>
    <cdr:to>
      <cdr:x>0.37089</cdr:x>
      <cdr:y>0.2412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E554095-F5D2-42E7-8981-6E71B4CC8955}"/>
            </a:ext>
          </a:extLst>
        </cdr:cNvPr>
        <cdr:cNvSpPr txBox="1"/>
      </cdr:nvSpPr>
      <cdr:spPr>
        <a:xfrm xmlns:a="http://schemas.openxmlformats.org/drawingml/2006/main">
          <a:off x="978460" y="347548"/>
          <a:ext cx="71899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0.35192</cdr:x>
      <cdr:y>0.30884</cdr:y>
    </cdr:from>
    <cdr:to>
      <cdr:x>0.50904</cdr:x>
      <cdr:y>0.42335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1610641" y="847219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0.39108</cdr:x>
      <cdr:y>0.25</cdr:y>
    </cdr:from>
    <cdr:to>
      <cdr:x>0.5482</cdr:x>
      <cdr:y>0.3645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7B8D512-08AB-49B2-BC91-E080A8478E4E}"/>
            </a:ext>
          </a:extLst>
        </cdr:cNvPr>
        <cdr:cNvSpPr txBox="1"/>
      </cdr:nvSpPr>
      <cdr:spPr>
        <a:xfrm xmlns:a="http://schemas.openxmlformats.org/drawingml/2006/main">
          <a:off x="1789860" y="685800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0.10823</cdr:x>
      <cdr:y>0.40599</cdr:y>
    </cdr:from>
    <cdr:to>
      <cdr:x>0.26535</cdr:x>
      <cdr:y>0.5205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9436E7E4-DD65-4747-B556-E49924AE2D57}"/>
            </a:ext>
          </a:extLst>
        </cdr:cNvPr>
        <cdr:cNvSpPr txBox="1"/>
      </cdr:nvSpPr>
      <cdr:spPr>
        <a:xfrm xmlns:a="http://schemas.openxmlformats.org/drawingml/2006/main">
          <a:off x="495354" y="111371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0.58101</cdr:x>
      <cdr:y>0.19491</cdr:y>
    </cdr:from>
    <cdr:to>
      <cdr:x>0.73812</cdr:x>
      <cdr:y>0.30942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868E3A60-75E3-4ABC-B847-AD2B9D21BBDC}"/>
            </a:ext>
          </a:extLst>
        </cdr:cNvPr>
        <cdr:cNvSpPr txBox="1"/>
      </cdr:nvSpPr>
      <cdr:spPr>
        <a:xfrm xmlns:a="http://schemas.openxmlformats.org/drawingml/2006/main">
          <a:off x="2659157" y="534681"/>
          <a:ext cx="719043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0.3931</cdr:x>
      <cdr:y>0.30369</cdr:y>
    </cdr:from>
    <cdr:to>
      <cdr:x>0.55021</cdr:x>
      <cdr:y>0.41819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1799106" y="833081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0.19471</cdr:x>
      <cdr:y>0.29741</cdr:y>
    </cdr:from>
    <cdr:to>
      <cdr:x>0.35181</cdr:x>
      <cdr:y>0.41192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E554095-F5D2-42E7-8981-6E71B4CC8955}"/>
            </a:ext>
          </a:extLst>
        </cdr:cNvPr>
        <cdr:cNvSpPr txBox="1"/>
      </cdr:nvSpPr>
      <cdr:spPr>
        <a:xfrm xmlns:a="http://schemas.openxmlformats.org/drawingml/2006/main">
          <a:off x="891148" y="815861"/>
          <a:ext cx="71899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0.2652</cdr:x>
      <cdr:y>0.15549</cdr:y>
    </cdr:from>
    <cdr:to>
      <cdr:x>0.42233</cdr:x>
      <cdr:y>0.26999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1213767" y="426531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0.34772</cdr:x>
      <cdr:y>0.35127</cdr:y>
    </cdr:from>
    <cdr:to>
      <cdr:x>0.50485</cdr:x>
      <cdr:y>0.46578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7B8D512-08AB-49B2-BC91-E080A8478E4E}"/>
            </a:ext>
          </a:extLst>
        </cdr:cNvPr>
        <cdr:cNvSpPr txBox="1"/>
      </cdr:nvSpPr>
      <cdr:spPr>
        <a:xfrm xmlns:a="http://schemas.openxmlformats.org/drawingml/2006/main">
          <a:off x="1591422" y="963612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0.12904</cdr:x>
      <cdr:y>0.64326</cdr:y>
    </cdr:from>
    <cdr:to>
      <cdr:x>0.28616</cdr:x>
      <cdr:y>0.75776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9436E7E4-DD65-4747-B556-E49924AE2D57}"/>
            </a:ext>
          </a:extLst>
        </cdr:cNvPr>
        <cdr:cNvSpPr txBox="1"/>
      </cdr:nvSpPr>
      <cdr:spPr>
        <a:xfrm xmlns:a="http://schemas.openxmlformats.org/drawingml/2006/main">
          <a:off x="590604" y="1764593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0.45742</cdr:x>
      <cdr:y>0.20531</cdr:y>
    </cdr:from>
    <cdr:to>
      <cdr:x>0.6146</cdr:x>
      <cdr:y>0.31981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2092793" y="563206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0.2705</cdr:x>
      <cdr:y>0.15549</cdr:y>
    </cdr:from>
    <cdr:to>
      <cdr:x>0.42768</cdr:x>
      <cdr:y>0.26999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1237579" y="426532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0.35651</cdr:x>
      <cdr:y>0.2934</cdr:y>
    </cdr:from>
    <cdr:to>
      <cdr:x>0.51369</cdr:x>
      <cdr:y>0.40791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7B8D512-08AB-49B2-BC91-E080A8478E4E}"/>
            </a:ext>
          </a:extLst>
        </cdr:cNvPr>
        <cdr:cNvSpPr txBox="1"/>
      </cdr:nvSpPr>
      <cdr:spPr>
        <a:xfrm xmlns:a="http://schemas.openxmlformats.org/drawingml/2006/main">
          <a:off x="1631109" y="804863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0.56694</cdr:x>
      <cdr:y>0.23831</cdr:y>
    </cdr:from>
    <cdr:to>
      <cdr:x>0.724</cdr:x>
      <cdr:y>0.35281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868E3A60-75E3-4ABC-B847-AD2B9D21BBDC}"/>
            </a:ext>
          </a:extLst>
        </cdr:cNvPr>
        <cdr:cNvSpPr txBox="1"/>
      </cdr:nvSpPr>
      <cdr:spPr>
        <a:xfrm xmlns:a="http://schemas.openxmlformats.org/drawingml/2006/main">
          <a:off x="2595638" y="653740"/>
          <a:ext cx="719076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0.19879</cdr:x>
      <cdr:y>0.27765</cdr:y>
    </cdr:from>
    <cdr:to>
      <cdr:x>0.35585</cdr:x>
      <cdr:y>0.39215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910128" y="761646"/>
          <a:ext cx="719076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0.56901</cdr:x>
      <cdr:y>0.23553</cdr:y>
    </cdr:from>
    <cdr:to>
      <cdr:x>0.72628</cdr:x>
      <cdr:y>0.35003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88156904-D492-4B56-9881-75BFD150C318}"/>
            </a:ext>
          </a:extLst>
        </cdr:cNvPr>
        <cdr:cNvSpPr txBox="1"/>
      </cdr:nvSpPr>
      <cdr:spPr>
        <a:xfrm xmlns:a="http://schemas.openxmlformats.org/drawingml/2006/main">
          <a:off x="2601498" y="646113"/>
          <a:ext cx="719076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0.19514</cdr:x>
      <cdr:y>0.41376</cdr:y>
    </cdr:from>
    <cdr:to>
      <cdr:x>0.35242</cdr:x>
      <cdr:y>0.52826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65F49050-077E-463A-A4C7-FB5BE7C970FD}"/>
            </a:ext>
          </a:extLst>
        </cdr:cNvPr>
        <cdr:cNvSpPr txBox="1"/>
      </cdr:nvSpPr>
      <cdr:spPr>
        <a:xfrm xmlns:a="http://schemas.openxmlformats.org/drawingml/2006/main">
          <a:off x="892175" y="1135019"/>
          <a:ext cx="719076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0.16398</cdr:x>
      <cdr:y>0.55334</cdr:y>
    </cdr:from>
    <cdr:to>
      <cdr:x>0.30689</cdr:x>
      <cdr:y>0.66419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950722" y="1536359"/>
          <a:ext cx="828586" cy="30777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0.41967</cdr:x>
      <cdr:y>0.15159</cdr:y>
    </cdr:from>
    <cdr:to>
      <cdr:x>0.50687</cdr:x>
      <cdr:y>0.26244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2114623" y="420885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0.56976</cdr:x>
      <cdr:y>0.36771</cdr:y>
    </cdr:from>
    <cdr:to>
      <cdr:x>0.71267</cdr:x>
      <cdr:y>0.47856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2870845" y="1020960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0.59811</cdr:x>
      <cdr:y>0.51522</cdr:y>
    </cdr:from>
    <cdr:to>
      <cdr:x>0.74102</cdr:x>
      <cdr:y>0.62607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013720" y="14305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0.2429</cdr:x>
      <cdr:y>0.44318</cdr:y>
    </cdr:from>
    <cdr:to>
      <cdr:x>0.38581</cdr:x>
      <cdr:y>0.55403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1408305" y="1230519"/>
          <a:ext cx="828586" cy="30777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0.70958</cdr:x>
      <cdr:y>0.53809</cdr:y>
    </cdr:from>
    <cdr:to>
      <cdr:x>0.85249</cdr:x>
      <cdr:y>0.64895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4114087" y="1494040"/>
          <a:ext cx="828586" cy="30778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0.78318</cdr:x>
      <cdr:y>0.54164</cdr:y>
    </cdr:from>
    <cdr:to>
      <cdr:x>0.92609</cdr:x>
      <cdr:y>0.65383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CBDCE9FC-E9ED-4AF7-AC98-A5BC19A4BD13}"/>
            </a:ext>
          </a:extLst>
        </cdr:cNvPr>
        <cdr:cNvSpPr txBox="1"/>
      </cdr:nvSpPr>
      <cdr:spPr>
        <a:xfrm xmlns:a="http://schemas.openxmlformats.org/drawingml/2006/main">
          <a:off x="4540817" y="1503893"/>
          <a:ext cx="828586" cy="3114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0.14826</cdr:x>
      <cdr:y>0.36285</cdr:y>
    </cdr:from>
    <cdr:to>
      <cdr:x>0.23872</cdr:x>
      <cdr:y>0.47735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F470E503-0636-4F34-9B7F-513511B99D1B}"/>
            </a:ext>
          </a:extLst>
        </cdr:cNvPr>
        <cdr:cNvSpPr txBox="1"/>
      </cdr:nvSpPr>
      <cdr:spPr>
        <a:xfrm xmlns:a="http://schemas.openxmlformats.org/drawingml/2006/main">
          <a:off x="677862" y="995363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0.35486</cdr:x>
      <cdr:y>0.31076</cdr:y>
    </cdr:from>
    <cdr:to>
      <cdr:x>0.4592</cdr:x>
      <cdr:y>0.42432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1CD3AFBF-F2A8-4AA2-A3E1-E9DE6D12CDC4}"/>
            </a:ext>
          </a:extLst>
        </cdr:cNvPr>
        <cdr:cNvSpPr txBox="1"/>
      </cdr:nvSpPr>
      <cdr:spPr>
        <a:xfrm xmlns:a="http://schemas.openxmlformats.org/drawingml/2006/main">
          <a:off x="1622425" y="852487"/>
          <a:ext cx="477045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0.65</cdr:x>
      <cdr:y>0.15741</cdr:y>
    </cdr:from>
    <cdr:to>
      <cdr:x>0.75434</cdr:x>
      <cdr:y>0.27096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30918DBF-5092-4707-B8DF-53F8B38CE112}"/>
            </a:ext>
          </a:extLst>
        </cdr:cNvPr>
        <cdr:cNvSpPr txBox="1"/>
      </cdr:nvSpPr>
      <cdr:spPr>
        <a:xfrm xmlns:a="http://schemas.openxmlformats.org/drawingml/2006/main">
          <a:off x="2971800" y="431800"/>
          <a:ext cx="477045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0.14479</cdr:x>
      <cdr:y>0.42361</cdr:y>
    </cdr:from>
    <cdr:to>
      <cdr:x>0.23524</cdr:x>
      <cdr:y>0.53811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F800647E-8A1E-47E5-9B75-27139914E3F3}"/>
            </a:ext>
          </a:extLst>
        </cdr:cNvPr>
        <cdr:cNvSpPr txBox="1"/>
      </cdr:nvSpPr>
      <cdr:spPr>
        <a:xfrm xmlns:a="http://schemas.openxmlformats.org/drawingml/2006/main">
          <a:off x="661987" y="1162050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0.3566</cdr:x>
      <cdr:y>0.28472</cdr:y>
    </cdr:from>
    <cdr:to>
      <cdr:x>0.46094</cdr:x>
      <cdr:y>0.39827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A725FFCD-3161-4D67-AB29-7F2B6E7E7C8A}"/>
            </a:ext>
          </a:extLst>
        </cdr:cNvPr>
        <cdr:cNvSpPr txBox="1"/>
      </cdr:nvSpPr>
      <cdr:spPr>
        <a:xfrm xmlns:a="http://schemas.openxmlformats.org/drawingml/2006/main">
          <a:off x="1630362" y="781049"/>
          <a:ext cx="477045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0.65</cdr:x>
      <cdr:y>0.25868</cdr:y>
    </cdr:from>
    <cdr:to>
      <cdr:x>0.75434</cdr:x>
      <cdr:y>0.37223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B0A5BB21-1159-4142-BA8D-00CCFC992B13}"/>
            </a:ext>
          </a:extLst>
        </cdr:cNvPr>
        <cdr:cNvSpPr txBox="1"/>
      </cdr:nvSpPr>
      <cdr:spPr>
        <a:xfrm xmlns:a="http://schemas.openxmlformats.org/drawingml/2006/main">
          <a:off x="2971800" y="709612"/>
          <a:ext cx="477045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0.18299</cdr:x>
      <cdr:y>0.18056</cdr:y>
    </cdr:from>
    <cdr:to>
      <cdr:x>0.27344</cdr:x>
      <cdr:y>0.29506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8CD01E3A-8E26-4CC8-9C67-2AD7B2279210}"/>
            </a:ext>
          </a:extLst>
        </cdr:cNvPr>
        <cdr:cNvSpPr txBox="1"/>
      </cdr:nvSpPr>
      <cdr:spPr>
        <a:xfrm xmlns:a="http://schemas.openxmlformats.org/drawingml/2006/main">
          <a:off x="836612" y="495300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0.41042</cdr:x>
      <cdr:y>0.386</cdr:y>
    </cdr:from>
    <cdr:to>
      <cdr:x>0.50087</cdr:x>
      <cdr:y>0.5005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8CD01E3A-8E26-4CC8-9C67-2AD7B2279210}"/>
            </a:ext>
          </a:extLst>
        </cdr:cNvPr>
        <cdr:cNvSpPr txBox="1"/>
      </cdr:nvSpPr>
      <cdr:spPr>
        <a:xfrm xmlns:a="http://schemas.openxmlformats.org/drawingml/2006/main">
          <a:off x="1876425" y="1058862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0.62569</cdr:x>
      <cdr:y>0.61169</cdr:y>
    </cdr:from>
    <cdr:to>
      <cdr:x>0.71615</cdr:x>
      <cdr:y>0.72619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8CD01E3A-8E26-4CC8-9C67-2AD7B2279210}"/>
            </a:ext>
          </a:extLst>
        </cdr:cNvPr>
        <cdr:cNvSpPr txBox="1"/>
      </cdr:nvSpPr>
      <cdr:spPr>
        <a:xfrm xmlns:a="http://schemas.openxmlformats.org/drawingml/2006/main">
          <a:off x="2860675" y="1677987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0.20556</cdr:x>
      <cdr:y>0.24132</cdr:y>
    </cdr:from>
    <cdr:to>
      <cdr:x>0.29601</cdr:x>
      <cdr:y>0.35582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5EC2AA52-E0F4-417C-9498-75ED23EEC25D}"/>
            </a:ext>
          </a:extLst>
        </cdr:cNvPr>
        <cdr:cNvSpPr txBox="1"/>
      </cdr:nvSpPr>
      <cdr:spPr>
        <a:xfrm xmlns:a="http://schemas.openxmlformats.org/drawingml/2006/main">
          <a:off x="939799" y="661987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0.47292</cdr:x>
      <cdr:y>0.41782</cdr:y>
    </cdr:from>
    <cdr:to>
      <cdr:x>0.56337</cdr:x>
      <cdr:y>0.53232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65DBD972-455E-4D11-9E35-A406BBC463FD}"/>
            </a:ext>
          </a:extLst>
        </cdr:cNvPr>
        <cdr:cNvSpPr txBox="1"/>
      </cdr:nvSpPr>
      <cdr:spPr>
        <a:xfrm xmlns:a="http://schemas.openxmlformats.org/drawingml/2006/main">
          <a:off x="2162175" y="1146174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0.72118</cdr:x>
      <cdr:y>0.61748</cdr:y>
    </cdr:from>
    <cdr:to>
      <cdr:x>0.81163</cdr:x>
      <cdr:y>0.73198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24892C8E-FE25-4D8B-B16D-4FB7A3B22FFD}"/>
            </a:ext>
          </a:extLst>
        </cdr:cNvPr>
        <cdr:cNvSpPr txBox="1"/>
      </cdr:nvSpPr>
      <cdr:spPr>
        <a:xfrm xmlns:a="http://schemas.openxmlformats.org/drawingml/2006/main">
          <a:off x="3297237" y="1693861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0.4889</cdr:x>
      <cdr:y>0.36467</cdr:y>
    </cdr:from>
    <cdr:to>
      <cdr:x>0.64618</cdr:x>
      <cdr:y>0.47822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263BC36B-B3E6-4668-B053-8E89CD8C5404}"/>
            </a:ext>
          </a:extLst>
        </cdr:cNvPr>
        <cdr:cNvSpPr txBox="1"/>
      </cdr:nvSpPr>
      <cdr:spPr>
        <a:xfrm xmlns:a="http://schemas.openxmlformats.org/drawingml/2006/main">
          <a:off x="3170421" y="1274716"/>
          <a:ext cx="1019873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0.53837</cdr:x>
      <cdr:y>0.29417</cdr:y>
    </cdr:from>
    <cdr:to>
      <cdr:x>0.69565</cdr:x>
      <cdr:y>0.40771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5631341B-F721-4C2C-ADDC-14E18DBDD2A3}"/>
            </a:ext>
          </a:extLst>
        </cdr:cNvPr>
        <cdr:cNvSpPr txBox="1"/>
      </cdr:nvSpPr>
      <cdr:spPr>
        <a:xfrm xmlns:a="http://schemas.openxmlformats.org/drawingml/2006/main">
          <a:off x="3491197" y="1028275"/>
          <a:ext cx="1019936" cy="3968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0.42025</cdr:x>
      <cdr:y>0.27826</cdr:y>
    </cdr:from>
    <cdr:to>
      <cdr:x>0.57752</cdr:x>
      <cdr:y>0.39181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2BA30590-BC63-4077-B60B-29FB6E2BB81E}"/>
            </a:ext>
          </a:extLst>
        </cdr:cNvPr>
        <cdr:cNvSpPr txBox="1"/>
      </cdr:nvSpPr>
      <cdr:spPr>
        <a:xfrm xmlns:a="http://schemas.openxmlformats.org/drawingml/2006/main">
          <a:off x="2725218" y="972664"/>
          <a:ext cx="1019873" cy="39692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0.65499</cdr:x>
      <cdr:y>0.25247</cdr:y>
    </cdr:from>
    <cdr:to>
      <cdr:x>0.81227</cdr:x>
      <cdr:y>0.36603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788E939E-E75C-48E4-8CAF-6B6C40D3FD48}"/>
            </a:ext>
          </a:extLst>
        </cdr:cNvPr>
        <cdr:cNvSpPr txBox="1"/>
      </cdr:nvSpPr>
      <cdr:spPr>
        <a:xfrm xmlns:a="http://schemas.openxmlformats.org/drawingml/2006/main">
          <a:off x="4247476" y="882538"/>
          <a:ext cx="1019872" cy="3969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0.59496</cdr:x>
      <cdr:y>0.24608</cdr:y>
    </cdr:from>
    <cdr:to>
      <cdr:x>0.75224</cdr:x>
      <cdr:y>0.35963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4C24491A-231C-4F28-9CEF-488D3BE20B11}"/>
            </a:ext>
          </a:extLst>
        </cdr:cNvPr>
        <cdr:cNvSpPr txBox="1"/>
      </cdr:nvSpPr>
      <cdr:spPr>
        <a:xfrm xmlns:a="http://schemas.openxmlformats.org/drawingml/2006/main">
          <a:off x="3858156" y="860173"/>
          <a:ext cx="1019938" cy="39692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0.28129</cdr:x>
      <cdr:y>0.33341</cdr:y>
    </cdr:from>
    <cdr:to>
      <cdr:x>0.43857</cdr:x>
      <cdr:y>0.44696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A9FE1FBA-2C63-4345-8289-D769F62C8889}"/>
            </a:ext>
          </a:extLst>
        </cdr:cNvPr>
        <cdr:cNvSpPr txBox="1"/>
      </cdr:nvSpPr>
      <cdr:spPr>
        <a:xfrm xmlns:a="http://schemas.openxmlformats.org/drawingml/2006/main">
          <a:off x="1824123" y="1165463"/>
          <a:ext cx="1019873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0.19893</cdr:x>
      <cdr:y>0.4073</cdr:y>
    </cdr:from>
    <cdr:to>
      <cdr:x>0.35619</cdr:x>
      <cdr:y>0.52085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C1517A16-CE36-4544-A3EC-F6E191F50D17}"/>
            </a:ext>
          </a:extLst>
        </cdr:cNvPr>
        <cdr:cNvSpPr txBox="1"/>
      </cdr:nvSpPr>
      <cdr:spPr>
        <a:xfrm xmlns:a="http://schemas.openxmlformats.org/drawingml/2006/main">
          <a:off x="1289992" y="1423743"/>
          <a:ext cx="1019808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0.20525</cdr:x>
      <cdr:y>0.1441</cdr:y>
    </cdr:from>
    <cdr:to>
      <cdr:x>0.36253</cdr:x>
      <cdr:y>0.25765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C3AE59EA-CF63-49B1-8603-CCF19B9996E7}"/>
            </a:ext>
          </a:extLst>
        </cdr:cNvPr>
        <cdr:cNvSpPr txBox="1"/>
      </cdr:nvSpPr>
      <cdr:spPr>
        <a:xfrm xmlns:a="http://schemas.openxmlformats.org/drawingml/2006/main">
          <a:off x="1330993" y="503719"/>
          <a:ext cx="1019938" cy="39692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0.1441</cdr:x>
      <cdr:y>0.39961</cdr:y>
    </cdr:from>
    <cdr:to>
      <cdr:x>0.30139</cdr:x>
      <cdr:y>0.51316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195E9FC3-1144-45D2-82B9-E3908BDD47E0}"/>
            </a:ext>
          </a:extLst>
        </cdr:cNvPr>
        <cdr:cNvSpPr txBox="1"/>
      </cdr:nvSpPr>
      <cdr:spPr>
        <a:xfrm xmlns:a="http://schemas.openxmlformats.org/drawingml/2006/main">
          <a:off x="934484" y="1396877"/>
          <a:ext cx="1019936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0.15283</cdr:x>
      <cdr:y>0.68574</cdr:y>
    </cdr:from>
    <cdr:to>
      <cdr:x>0.31012</cdr:x>
      <cdr:y>0.79929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49C42CC4-0590-4945-AAB6-2C713D2B7BC8}"/>
            </a:ext>
          </a:extLst>
        </cdr:cNvPr>
        <cdr:cNvSpPr txBox="1"/>
      </cdr:nvSpPr>
      <cdr:spPr>
        <a:xfrm xmlns:a="http://schemas.openxmlformats.org/drawingml/2006/main">
          <a:off x="991086" y="2397060"/>
          <a:ext cx="1019937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0.1133</cdr:x>
      <cdr:y>0.75125</cdr:y>
    </cdr:from>
    <cdr:to>
      <cdr:x>0.27055</cdr:x>
      <cdr:y>0.8648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2DAF81DC-AB6F-4587-B9F8-526275333440}"/>
            </a:ext>
          </a:extLst>
        </cdr:cNvPr>
        <cdr:cNvSpPr txBox="1"/>
      </cdr:nvSpPr>
      <cdr:spPr>
        <a:xfrm xmlns:a="http://schemas.openxmlformats.org/drawingml/2006/main">
          <a:off x="734692" y="2626044"/>
          <a:ext cx="1019742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0.10078</cdr:x>
      <cdr:y>0.65696</cdr:y>
    </cdr:from>
    <cdr:to>
      <cdr:x>0.25807</cdr:x>
      <cdr:y>0.77051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163496EB-9F52-4320-BDEA-2C1160DCB1EB}"/>
            </a:ext>
          </a:extLst>
        </cdr:cNvPr>
        <cdr:cNvSpPr txBox="1"/>
      </cdr:nvSpPr>
      <cdr:spPr>
        <a:xfrm xmlns:a="http://schemas.openxmlformats.org/drawingml/2006/main">
          <a:off x="653521" y="2296460"/>
          <a:ext cx="1020001" cy="39692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0.23669</cdr:x>
      <cdr:y>0.17377</cdr:y>
    </cdr:from>
    <cdr:to>
      <cdr:x>0.39396</cdr:x>
      <cdr:y>0.28732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953AE8ED-06CE-4C6F-98E3-4C79A5A20928}"/>
            </a:ext>
          </a:extLst>
        </cdr:cNvPr>
        <cdr:cNvSpPr txBox="1"/>
      </cdr:nvSpPr>
      <cdr:spPr>
        <a:xfrm xmlns:a="http://schemas.openxmlformats.org/drawingml/2006/main">
          <a:off x="1534889" y="607437"/>
          <a:ext cx="1019872" cy="39692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0.34857</cdr:x>
      <cdr:y>0.33138</cdr:y>
    </cdr:from>
    <cdr:to>
      <cdr:x>0.50582</cdr:x>
      <cdr:y>0.42049</cdr:y>
    </cdr:to>
    <cdr:sp macro="" textlink="">
      <cdr:nvSpPr>
        <cdr:cNvPr id="15" name="TextBox 20">
          <a:extLst xmlns:a="http://schemas.openxmlformats.org/drawingml/2006/main">
            <a:ext uri="{FF2B5EF4-FFF2-40B4-BE49-F238E27FC236}">
              <a16:creationId xmlns:a16="http://schemas.microsoft.com/office/drawing/2014/main" id="{790E6003-AA07-4910-BD98-3C7A9B733647}"/>
            </a:ext>
          </a:extLst>
        </cdr:cNvPr>
        <cdr:cNvSpPr txBox="1"/>
      </cdr:nvSpPr>
      <cdr:spPr>
        <a:xfrm xmlns:a="http://schemas.openxmlformats.org/drawingml/2006/main">
          <a:off x="2260379" y="1158358"/>
          <a:ext cx="101974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0.2503</cdr:x>
      <cdr:y>0.20548</cdr:y>
    </cdr:from>
    <cdr:to>
      <cdr:x>0.32886</cdr:x>
      <cdr:y>0.31876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C8C093AB-2C1D-4693-AA8F-A39881E62D87}"/>
            </a:ext>
          </a:extLst>
        </cdr:cNvPr>
        <cdr:cNvSpPr txBox="1"/>
      </cdr:nvSpPr>
      <cdr:spPr>
        <a:xfrm xmlns:a="http://schemas.openxmlformats.org/drawingml/2006/main">
          <a:off x="1317311" y="563685"/>
          <a:ext cx="413411" cy="3107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  <cdr:relSizeAnchor xmlns:cdr="http://schemas.openxmlformats.org/drawingml/2006/chartDrawing">
    <cdr:from>
      <cdr:x>0.46771</cdr:x>
      <cdr:y>0.21795</cdr:y>
    </cdr:from>
    <cdr:to>
      <cdr:x>0.54626</cdr:x>
      <cdr:y>0.33122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9907DF87-F309-4E1F-BBE7-BC1E0AA5D6B7}"/>
            </a:ext>
          </a:extLst>
        </cdr:cNvPr>
        <cdr:cNvSpPr txBox="1"/>
      </cdr:nvSpPr>
      <cdr:spPr>
        <a:xfrm xmlns:a="http://schemas.openxmlformats.org/drawingml/2006/main">
          <a:off x="2461473" y="597875"/>
          <a:ext cx="413411" cy="3107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0.64121</cdr:x>
      <cdr:y>0.24281</cdr:y>
    </cdr:from>
    <cdr:to>
      <cdr:x>0.73323</cdr:x>
      <cdr:y>0.35637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44BE0A9F-4AC5-4D84-8E82-C198BC540525}"/>
            </a:ext>
          </a:extLst>
        </cdr:cNvPr>
        <cdr:cNvSpPr txBox="1"/>
      </cdr:nvSpPr>
      <cdr:spPr>
        <a:xfrm xmlns:a="http://schemas.openxmlformats.org/drawingml/2006/main">
          <a:off x="3374572" y="666088"/>
          <a:ext cx="484273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0.72763</cdr:x>
      <cdr:y>0.28561</cdr:y>
    </cdr:from>
    <cdr:to>
      <cdr:x>0.80619</cdr:x>
      <cdr:y>0.39889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C3EC265D-0AB3-4A8E-BCE4-D4053FB1A1E3}"/>
            </a:ext>
          </a:extLst>
        </cdr:cNvPr>
        <cdr:cNvSpPr txBox="1"/>
      </cdr:nvSpPr>
      <cdr:spPr>
        <a:xfrm xmlns:a="http://schemas.openxmlformats.org/drawingml/2006/main">
          <a:off x="3829399" y="783493"/>
          <a:ext cx="413411" cy="3107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0.7618</cdr:x>
      <cdr:y>0.4393</cdr:y>
    </cdr:from>
    <cdr:to>
      <cdr:x>0.85222</cdr:x>
      <cdr:y>0.55258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97D7C7E-B23B-47B5-9799-350CAB81AD22}"/>
            </a:ext>
          </a:extLst>
        </cdr:cNvPr>
        <cdr:cNvSpPr txBox="1"/>
      </cdr:nvSpPr>
      <cdr:spPr>
        <a:xfrm xmlns:a="http://schemas.openxmlformats.org/drawingml/2006/main">
          <a:off x="3481368" y="1218890"/>
          <a:ext cx="413211" cy="31430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0.51592</cdr:x>
      <cdr:y>0.20212</cdr:y>
    </cdr:from>
    <cdr:to>
      <cdr:x>0.60635</cdr:x>
      <cdr:y>0.3154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5B6A944F-4549-4FEE-8B12-6B6C13C4BF5C}"/>
            </a:ext>
          </a:extLst>
        </cdr:cNvPr>
        <cdr:cNvSpPr txBox="1"/>
      </cdr:nvSpPr>
      <cdr:spPr>
        <a:xfrm xmlns:a="http://schemas.openxmlformats.org/drawingml/2006/main">
          <a:off x="2357703" y="560807"/>
          <a:ext cx="413256" cy="3143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0.12958</cdr:x>
      <cdr:y>0.40414</cdr:y>
    </cdr:from>
    <cdr:to>
      <cdr:x>0.23551</cdr:x>
      <cdr:y>0.5177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D6EA05A6-2D90-48B8-A8F2-54BBA706960A}"/>
            </a:ext>
          </a:extLst>
        </cdr:cNvPr>
        <cdr:cNvSpPr txBox="1"/>
      </cdr:nvSpPr>
      <cdr:spPr>
        <a:xfrm xmlns:a="http://schemas.openxmlformats.org/drawingml/2006/main">
          <a:off x="592169" y="1121337"/>
          <a:ext cx="484090" cy="31508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0.26134</cdr:x>
      <cdr:y>0.27033</cdr:y>
    </cdr:from>
    <cdr:to>
      <cdr:x>0.35177</cdr:x>
      <cdr:y>0.38361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7202F42B-29F6-465E-A9D1-35DD558E8A5F}"/>
            </a:ext>
          </a:extLst>
        </cdr:cNvPr>
        <cdr:cNvSpPr txBox="1"/>
      </cdr:nvSpPr>
      <cdr:spPr>
        <a:xfrm xmlns:a="http://schemas.openxmlformats.org/drawingml/2006/main">
          <a:off x="1194289" y="750054"/>
          <a:ext cx="413257" cy="3143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0.78367</cdr:x>
      <cdr:y>0.44867</cdr:y>
    </cdr:from>
    <cdr:to>
      <cdr:x>0.87409</cdr:x>
      <cdr:y>0.56194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8A16459B-AF59-4651-94FC-2D7A7191865D}"/>
            </a:ext>
          </a:extLst>
        </cdr:cNvPr>
        <cdr:cNvSpPr txBox="1"/>
      </cdr:nvSpPr>
      <cdr:spPr>
        <a:xfrm xmlns:a="http://schemas.openxmlformats.org/drawingml/2006/main">
          <a:off x="3582935" y="1230785"/>
          <a:ext cx="413411" cy="3107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0.56002</cdr:x>
      <cdr:y>0.15207</cdr:y>
    </cdr:from>
    <cdr:to>
      <cdr:x>0.65044</cdr:x>
      <cdr:y>0.26534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469A8045-8A03-4292-8AA3-99D72D490DA3}"/>
            </a:ext>
          </a:extLst>
        </cdr:cNvPr>
        <cdr:cNvSpPr txBox="1"/>
      </cdr:nvSpPr>
      <cdr:spPr>
        <a:xfrm xmlns:a="http://schemas.openxmlformats.org/drawingml/2006/main">
          <a:off x="2560421" y="417146"/>
          <a:ext cx="413411" cy="3107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0.1851</cdr:x>
      <cdr:y>0.48218</cdr:y>
    </cdr:from>
    <cdr:to>
      <cdr:x>0.29103</cdr:x>
      <cdr:y>0.59573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F3C0BC4-EBBC-43FC-B7A7-33F8B3D11A5F}"/>
            </a:ext>
          </a:extLst>
        </cdr:cNvPr>
        <cdr:cNvSpPr txBox="1"/>
      </cdr:nvSpPr>
      <cdr:spPr>
        <a:xfrm xmlns:a="http://schemas.openxmlformats.org/drawingml/2006/main">
          <a:off x="846295" y="1322722"/>
          <a:ext cx="484273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0.32122</cdr:x>
      <cdr:y>0.18157</cdr:y>
    </cdr:from>
    <cdr:to>
      <cdr:x>0.41164</cdr:x>
      <cdr:y>0.29485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4EEAE2A1-9999-47EE-848F-A914440585BA}"/>
            </a:ext>
          </a:extLst>
        </cdr:cNvPr>
        <cdr:cNvSpPr txBox="1"/>
      </cdr:nvSpPr>
      <cdr:spPr>
        <a:xfrm xmlns:a="http://schemas.openxmlformats.org/drawingml/2006/main">
          <a:off x="1468595" y="498093"/>
          <a:ext cx="413411" cy="3107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0.66075</cdr:x>
      <cdr:y>0.33903</cdr:y>
    </cdr:from>
    <cdr:to>
      <cdr:x>0.75118</cdr:x>
      <cdr:y>0.45231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469A8045-8A03-4292-8AA3-99D72D490DA3}"/>
            </a:ext>
          </a:extLst>
        </cdr:cNvPr>
        <cdr:cNvSpPr txBox="1"/>
      </cdr:nvSpPr>
      <cdr:spPr>
        <a:xfrm xmlns:a="http://schemas.openxmlformats.org/drawingml/2006/main">
          <a:off x="3020969" y="930031"/>
          <a:ext cx="413411" cy="3107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0.17366</cdr:x>
      <cdr:y>0.17693</cdr:y>
    </cdr:from>
    <cdr:to>
      <cdr:x>0.27958</cdr:x>
      <cdr:y>0.29048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F3C0BC4-EBBC-43FC-B7A7-33F8B3D11A5F}"/>
            </a:ext>
          </a:extLst>
        </cdr:cNvPr>
        <cdr:cNvSpPr txBox="1"/>
      </cdr:nvSpPr>
      <cdr:spPr>
        <a:xfrm xmlns:a="http://schemas.openxmlformats.org/drawingml/2006/main">
          <a:off x="793959" y="485359"/>
          <a:ext cx="484273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0.30061</cdr:x>
      <cdr:y>0.22736</cdr:y>
    </cdr:from>
    <cdr:to>
      <cdr:x>0.39103</cdr:x>
      <cdr:y>0.34064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4EEAE2A1-9999-47EE-848F-A914440585BA}"/>
            </a:ext>
          </a:extLst>
        </cdr:cNvPr>
        <cdr:cNvSpPr txBox="1"/>
      </cdr:nvSpPr>
      <cdr:spPr>
        <a:xfrm xmlns:a="http://schemas.openxmlformats.org/drawingml/2006/main">
          <a:off x="1374391" y="623697"/>
          <a:ext cx="413411" cy="3107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0.48605</cdr:x>
      <cdr:y>0.12434</cdr:y>
    </cdr:from>
    <cdr:to>
      <cdr:x>0.57647</cdr:x>
      <cdr:y>0.23762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8A16459B-AF59-4651-94FC-2D7A7191865D}"/>
            </a:ext>
          </a:extLst>
        </cdr:cNvPr>
        <cdr:cNvSpPr txBox="1"/>
      </cdr:nvSpPr>
      <cdr:spPr>
        <a:xfrm xmlns:a="http://schemas.openxmlformats.org/drawingml/2006/main">
          <a:off x="2222221" y="341088"/>
          <a:ext cx="413411" cy="3107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0.64756</cdr:x>
      <cdr:y>0.29903</cdr:y>
    </cdr:from>
    <cdr:to>
      <cdr:x>0.75348</cdr:x>
      <cdr:y>0.41258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F3C0BC4-EBBC-43FC-B7A7-33F8B3D11A5F}"/>
            </a:ext>
          </a:extLst>
        </cdr:cNvPr>
        <cdr:cNvSpPr txBox="1"/>
      </cdr:nvSpPr>
      <cdr:spPr>
        <a:xfrm xmlns:a="http://schemas.openxmlformats.org/drawingml/2006/main">
          <a:off x="2960635" y="820305"/>
          <a:ext cx="484273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0.74017</cdr:x>
      <cdr:y>0.55551</cdr:y>
    </cdr:from>
    <cdr:to>
      <cdr:x>0.83059</cdr:x>
      <cdr:y>0.66878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4EEAE2A1-9999-47EE-848F-A914440585BA}"/>
            </a:ext>
          </a:extLst>
        </cdr:cNvPr>
        <cdr:cNvSpPr txBox="1"/>
      </cdr:nvSpPr>
      <cdr:spPr>
        <a:xfrm xmlns:a="http://schemas.openxmlformats.org/drawingml/2006/main">
          <a:off x="3384062" y="1523862"/>
          <a:ext cx="413411" cy="3107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0.42209</cdr:x>
      <cdr:y>0.45024</cdr:y>
    </cdr:from>
    <cdr:to>
      <cdr:x>0.57934</cdr:x>
      <cdr:y>0.56243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39224A1B-F446-4BC1-927F-A883121BD6D8}"/>
            </a:ext>
          </a:extLst>
        </cdr:cNvPr>
        <cdr:cNvSpPr txBox="1"/>
      </cdr:nvSpPr>
      <cdr:spPr>
        <a:xfrm xmlns:a="http://schemas.openxmlformats.org/drawingml/2006/main">
          <a:off x="1931795" y="1235085"/>
          <a:ext cx="719715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0.55882</cdr:x>
      <cdr:y>0.31713</cdr:y>
    </cdr:from>
    <cdr:to>
      <cdr:x>0.65477</cdr:x>
      <cdr:y>0.42933</cdr:y>
    </cdr:to>
    <cdr:sp macro="" textlink="">
      <cdr:nvSpPr>
        <cdr:cNvPr id="13" name="TextBox 18">
          <a:extLst xmlns:a="http://schemas.openxmlformats.org/drawingml/2006/main">
            <a:ext uri="{FF2B5EF4-FFF2-40B4-BE49-F238E27FC236}">
              <a16:creationId xmlns:a16="http://schemas.microsoft.com/office/drawing/2014/main" id="{26438812-57FB-47CE-AD6F-579A72DF4D26}"/>
            </a:ext>
          </a:extLst>
        </cdr:cNvPr>
        <cdr:cNvSpPr txBox="1"/>
      </cdr:nvSpPr>
      <cdr:spPr>
        <a:xfrm xmlns:a="http://schemas.openxmlformats.org/drawingml/2006/main">
          <a:off x="2557595" y="869949"/>
          <a:ext cx="439127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0.66265</cdr:x>
      <cdr:y>0.27315</cdr:y>
    </cdr:from>
    <cdr:to>
      <cdr:x>0.8199</cdr:x>
      <cdr:y>0.38534</cdr:y>
    </cdr:to>
    <cdr:sp macro="" textlink="">
      <cdr:nvSpPr>
        <cdr:cNvPr id="14" name="TextBox 19">
          <a:extLst xmlns:a="http://schemas.openxmlformats.org/drawingml/2006/main">
            <a:ext uri="{FF2B5EF4-FFF2-40B4-BE49-F238E27FC236}">
              <a16:creationId xmlns:a16="http://schemas.microsoft.com/office/drawing/2014/main" id="{0800F8BA-1EB8-4744-B6BE-E7B364785559}"/>
            </a:ext>
          </a:extLst>
        </cdr:cNvPr>
        <cdr:cNvSpPr txBox="1"/>
      </cdr:nvSpPr>
      <cdr:spPr>
        <a:xfrm xmlns:a="http://schemas.openxmlformats.org/drawingml/2006/main">
          <a:off x="3032791" y="749306"/>
          <a:ext cx="719715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0.62482</cdr:x>
      <cdr:y>0.15162</cdr:y>
    </cdr:from>
    <cdr:to>
      <cdr:x>0.78208</cdr:x>
      <cdr:y>0.26382</cdr:y>
    </cdr:to>
    <cdr:sp macro="" textlink="">
      <cdr:nvSpPr>
        <cdr:cNvPr id="15" name="TextBox 20">
          <a:extLst xmlns:a="http://schemas.openxmlformats.org/drawingml/2006/main">
            <a:ext uri="{FF2B5EF4-FFF2-40B4-BE49-F238E27FC236}">
              <a16:creationId xmlns:a16="http://schemas.microsoft.com/office/drawing/2014/main" id="{1B9F995C-C42E-4CE7-A537-D521F2D54A04}"/>
            </a:ext>
          </a:extLst>
        </cdr:cNvPr>
        <cdr:cNvSpPr txBox="1"/>
      </cdr:nvSpPr>
      <cdr:spPr>
        <a:xfrm xmlns:a="http://schemas.openxmlformats.org/drawingml/2006/main">
          <a:off x="2859671" y="415925"/>
          <a:ext cx="719715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0.50363</cdr:x>
      <cdr:y>0.44966</cdr:y>
    </cdr:from>
    <cdr:to>
      <cdr:x>0.66089</cdr:x>
      <cdr:y>0.56185</cdr:y>
    </cdr:to>
    <cdr:sp macro="" textlink="">
      <cdr:nvSpPr>
        <cdr:cNvPr id="16" name="TextBox 21">
          <a:extLst xmlns:a="http://schemas.openxmlformats.org/drawingml/2006/main">
            <a:ext uri="{FF2B5EF4-FFF2-40B4-BE49-F238E27FC236}">
              <a16:creationId xmlns:a16="http://schemas.microsoft.com/office/drawing/2014/main" id="{EBF7D4EF-1B72-4363-8EA6-BA2C3251ECFF}"/>
            </a:ext>
          </a:extLst>
        </cdr:cNvPr>
        <cdr:cNvSpPr txBox="1"/>
      </cdr:nvSpPr>
      <cdr:spPr>
        <a:xfrm xmlns:a="http://schemas.openxmlformats.org/drawingml/2006/main">
          <a:off x="2305007" y="1233501"/>
          <a:ext cx="719715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0.76026</cdr:x>
      <cdr:y>0.20081</cdr:y>
    </cdr:from>
    <cdr:to>
      <cdr:x>0.91752</cdr:x>
      <cdr:y>0.31437</cdr:y>
    </cdr:to>
    <cdr:sp macro="" textlink="">
      <cdr:nvSpPr>
        <cdr:cNvPr id="17" name="TextBox 23">
          <a:extLst xmlns:a="http://schemas.openxmlformats.org/drawingml/2006/main">
            <a:ext uri="{FF2B5EF4-FFF2-40B4-BE49-F238E27FC236}">
              <a16:creationId xmlns:a16="http://schemas.microsoft.com/office/drawing/2014/main" id="{31F94C35-96F4-4798-A2E5-B53565BB9C5F}"/>
            </a:ext>
          </a:extLst>
        </cdr:cNvPr>
        <cdr:cNvSpPr txBox="1"/>
      </cdr:nvSpPr>
      <cdr:spPr>
        <a:xfrm xmlns:a="http://schemas.openxmlformats.org/drawingml/2006/main">
          <a:off x="3479536" y="550870"/>
          <a:ext cx="719715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0.38531</cdr:x>
      <cdr:y>0.34252</cdr:y>
    </cdr:from>
    <cdr:to>
      <cdr:x>0.54257</cdr:x>
      <cdr:y>0.45608</cdr:y>
    </cdr:to>
    <cdr:sp macro="" textlink="">
      <cdr:nvSpPr>
        <cdr:cNvPr id="18" name="TextBox 20">
          <a:extLst xmlns:a="http://schemas.openxmlformats.org/drawingml/2006/main">
            <a:ext uri="{FF2B5EF4-FFF2-40B4-BE49-F238E27FC236}">
              <a16:creationId xmlns:a16="http://schemas.microsoft.com/office/drawing/2014/main" id="{84B27BD2-751A-4CD7-991C-C34D6EF9CF6E}"/>
            </a:ext>
          </a:extLst>
        </cdr:cNvPr>
        <cdr:cNvSpPr txBox="1"/>
      </cdr:nvSpPr>
      <cdr:spPr>
        <a:xfrm xmlns:a="http://schemas.openxmlformats.org/drawingml/2006/main">
          <a:off x="1763495" y="939607"/>
          <a:ext cx="719715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  <cdr:relSizeAnchor xmlns:cdr="http://schemas.openxmlformats.org/drawingml/2006/chartDrawing">
    <cdr:from>
      <cdr:x>0.20015</cdr:x>
      <cdr:y>0.57458</cdr:y>
    </cdr:from>
    <cdr:to>
      <cdr:x>0.3574</cdr:x>
      <cdr:y>0.68814</cdr:y>
    </cdr:to>
    <cdr:sp macro="" textlink="">
      <cdr:nvSpPr>
        <cdr:cNvPr id="19" name="TextBox 20">
          <a:extLst xmlns:a="http://schemas.openxmlformats.org/drawingml/2006/main">
            <a:ext uri="{FF2B5EF4-FFF2-40B4-BE49-F238E27FC236}">
              <a16:creationId xmlns:a16="http://schemas.microsoft.com/office/drawing/2014/main" id="{BF905050-0F5D-4CC8-BFF4-BAE9A87F593D}"/>
            </a:ext>
          </a:extLst>
        </cdr:cNvPr>
        <cdr:cNvSpPr txBox="1"/>
      </cdr:nvSpPr>
      <cdr:spPr>
        <a:xfrm xmlns:a="http://schemas.openxmlformats.org/drawingml/2006/main">
          <a:off x="916041" y="1576195"/>
          <a:ext cx="719715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T</a:t>
          </a:r>
        </a:p>
      </cdr:txBody>
    </cdr:sp>
  </cdr:relSizeAnchor>
  <cdr:relSizeAnchor xmlns:cdr="http://schemas.openxmlformats.org/drawingml/2006/chartDrawing">
    <cdr:from>
      <cdr:x>0.25158</cdr:x>
      <cdr:y>0.51382</cdr:y>
    </cdr:from>
    <cdr:to>
      <cdr:x>0.40883</cdr:x>
      <cdr:y>0.62738</cdr:y>
    </cdr:to>
    <cdr:sp macro="" textlink="">
      <cdr:nvSpPr>
        <cdr:cNvPr id="20" name="TextBox 20">
          <a:extLst xmlns:a="http://schemas.openxmlformats.org/drawingml/2006/main">
            <a:ext uri="{FF2B5EF4-FFF2-40B4-BE49-F238E27FC236}">
              <a16:creationId xmlns:a16="http://schemas.microsoft.com/office/drawing/2014/main" id="{AA1E8131-A25B-4D41-A4B4-265BD4773F65}"/>
            </a:ext>
          </a:extLst>
        </cdr:cNvPr>
        <cdr:cNvSpPr txBox="1"/>
      </cdr:nvSpPr>
      <cdr:spPr>
        <a:xfrm xmlns:a="http://schemas.openxmlformats.org/drawingml/2006/main">
          <a:off x="1151418" y="1409508"/>
          <a:ext cx="719715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Q</a:t>
          </a:r>
        </a:p>
      </cdr:txBody>
    </cdr:sp>
  </cdr:relSizeAnchor>
  <cdr:relSizeAnchor xmlns:cdr="http://schemas.openxmlformats.org/drawingml/2006/chartDrawing">
    <cdr:from>
      <cdr:x>0.82344</cdr:x>
      <cdr:y>0.33905</cdr:y>
    </cdr:from>
    <cdr:to>
      <cdr:x>0.98069</cdr:x>
      <cdr:y>0.45261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7A0FF005-D68E-4819-94B0-FB720DC6282E}"/>
            </a:ext>
          </a:extLst>
        </cdr:cNvPr>
        <cdr:cNvSpPr txBox="1"/>
      </cdr:nvSpPr>
      <cdr:spPr>
        <a:xfrm xmlns:a="http://schemas.openxmlformats.org/drawingml/2006/main">
          <a:off x="3768679" y="930082"/>
          <a:ext cx="719715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0.20556</cdr:x>
      <cdr:y>0.24132</cdr:y>
    </cdr:from>
    <cdr:to>
      <cdr:x>0.29601</cdr:x>
      <cdr:y>0.35582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5EC2AA52-E0F4-417C-9498-75ED23EEC25D}"/>
            </a:ext>
          </a:extLst>
        </cdr:cNvPr>
        <cdr:cNvSpPr txBox="1"/>
      </cdr:nvSpPr>
      <cdr:spPr>
        <a:xfrm xmlns:a="http://schemas.openxmlformats.org/drawingml/2006/main">
          <a:off x="939799" y="661987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0.47292</cdr:x>
      <cdr:y>0.41782</cdr:y>
    </cdr:from>
    <cdr:to>
      <cdr:x>0.56337</cdr:x>
      <cdr:y>0.53232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65DBD972-455E-4D11-9E35-A406BBC463FD}"/>
            </a:ext>
          </a:extLst>
        </cdr:cNvPr>
        <cdr:cNvSpPr txBox="1"/>
      </cdr:nvSpPr>
      <cdr:spPr>
        <a:xfrm xmlns:a="http://schemas.openxmlformats.org/drawingml/2006/main">
          <a:off x="2162175" y="1146174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0.72118</cdr:x>
      <cdr:y>0.61748</cdr:y>
    </cdr:from>
    <cdr:to>
      <cdr:x>0.81163</cdr:x>
      <cdr:y>0.73198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24892C8E-FE25-4D8B-B16D-4FB7A3B22FFD}"/>
            </a:ext>
          </a:extLst>
        </cdr:cNvPr>
        <cdr:cNvSpPr txBox="1"/>
      </cdr:nvSpPr>
      <cdr:spPr>
        <a:xfrm xmlns:a="http://schemas.openxmlformats.org/drawingml/2006/main">
          <a:off x="3297237" y="1693861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0.60836</cdr:x>
      <cdr:y>0.52649</cdr:y>
    </cdr:from>
    <cdr:to>
      <cdr:x>0.76553</cdr:x>
      <cdr:y>0.64099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2783356" y="1444269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0.27979</cdr:x>
      <cdr:y>0.09487</cdr:y>
    </cdr:from>
    <cdr:to>
      <cdr:x>0.43694</cdr:x>
      <cdr:y>0.20937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E554095-F5D2-42E7-8981-6E71B4CC8955}"/>
            </a:ext>
          </a:extLst>
        </cdr:cNvPr>
        <cdr:cNvSpPr txBox="1"/>
      </cdr:nvSpPr>
      <cdr:spPr>
        <a:xfrm xmlns:a="http://schemas.openxmlformats.org/drawingml/2006/main">
          <a:off x="1280086" y="260236"/>
          <a:ext cx="71899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0.47522</cdr:x>
      <cdr:y>0.30884</cdr:y>
    </cdr:from>
    <cdr:to>
      <cdr:x>0.6324</cdr:x>
      <cdr:y>0.42335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2174204" y="847219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0.56297</cdr:x>
      <cdr:y>0.5191</cdr:y>
    </cdr:from>
    <cdr:to>
      <cdr:x>0.72015</cdr:x>
      <cdr:y>0.6336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F7B8D512-08AB-49B2-BC91-E080A8478E4E}"/>
            </a:ext>
          </a:extLst>
        </cdr:cNvPr>
        <cdr:cNvSpPr txBox="1"/>
      </cdr:nvSpPr>
      <cdr:spPr>
        <a:xfrm xmlns:a="http://schemas.openxmlformats.org/drawingml/2006/main">
          <a:off x="2575672" y="1423987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0.19502</cdr:x>
      <cdr:y>0.35102</cdr:y>
    </cdr:from>
    <cdr:to>
      <cdr:x>0.35219</cdr:x>
      <cdr:y>0.46552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9436E7E4-DD65-4747-B556-E49924AE2D57}"/>
            </a:ext>
          </a:extLst>
        </cdr:cNvPr>
        <cdr:cNvSpPr txBox="1"/>
      </cdr:nvSpPr>
      <cdr:spPr>
        <a:xfrm xmlns:a="http://schemas.openxmlformats.org/drawingml/2006/main">
          <a:off x="892228" y="962906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0.12214</cdr:x>
      <cdr:y>0.34812</cdr:y>
    </cdr:from>
    <cdr:to>
      <cdr:x>0.27931</cdr:x>
      <cdr:y>0.46263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587D2F17-3A4F-47A1-8C96-ED5C08F93C53}"/>
            </a:ext>
          </a:extLst>
        </cdr:cNvPr>
        <cdr:cNvSpPr txBox="1"/>
      </cdr:nvSpPr>
      <cdr:spPr>
        <a:xfrm xmlns:a="http://schemas.openxmlformats.org/drawingml/2006/main">
          <a:off x="558800" y="95496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0.54922</cdr:x>
      <cdr:y>0.13582</cdr:y>
    </cdr:from>
    <cdr:to>
      <cdr:x>0.70633</cdr:x>
      <cdr:y>0.23306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C89ED0B2-CCEB-4FE2-A7B1-4ACCCAFFE640}"/>
            </a:ext>
          </a:extLst>
        </cdr:cNvPr>
        <cdr:cNvSpPr txBox="1"/>
      </cdr:nvSpPr>
      <cdr:spPr>
        <a:xfrm xmlns:a="http://schemas.openxmlformats.org/drawingml/2006/main">
          <a:off x="3930598" y="435039"/>
          <a:ext cx="1124385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Hz-6</a:t>
          </a:r>
        </a:p>
      </cdr:txBody>
    </cdr:sp>
  </cdr:relSizeAnchor>
  <cdr:relSizeAnchor xmlns:cdr="http://schemas.openxmlformats.org/drawingml/2006/chartDrawing">
    <cdr:from>
      <cdr:x>0.45542</cdr:x>
      <cdr:y>0.27871</cdr:y>
    </cdr:from>
    <cdr:to>
      <cdr:x>0.61254</cdr:x>
      <cdr:y>0.37595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B0262432-E1F0-4B8A-8F40-89D05DB42C07}"/>
            </a:ext>
          </a:extLst>
        </cdr:cNvPr>
        <cdr:cNvSpPr txBox="1"/>
      </cdr:nvSpPr>
      <cdr:spPr>
        <a:xfrm xmlns:a="http://schemas.openxmlformats.org/drawingml/2006/main">
          <a:off x="3259322" y="892727"/>
          <a:ext cx="112445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Hz-5</a:t>
          </a:r>
        </a:p>
      </cdr:txBody>
    </cdr:sp>
  </cdr:relSizeAnchor>
  <cdr:relSizeAnchor xmlns:cdr="http://schemas.openxmlformats.org/drawingml/2006/chartDrawing">
    <cdr:from>
      <cdr:x>0.41578</cdr:x>
      <cdr:y>0.41356</cdr:y>
    </cdr:from>
    <cdr:to>
      <cdr:x>0.57291</cdr:x>
      <cdr:y>0.51081</cdr:y>
    </cdr:to>
    <cdr:sp macro="" textlink="">
      <cdr:nvSpPr>
        <cdr:cNvPr id="15" name="TextBox 20">
          <a:extLst xmlns:a="http://schemas.openxmlformats.org/drawingml/2006/main">
            <a:ext uri="{FF2B5EF4-FFF2-40B4-BE49-F238E27FC236}">
              <a16:creationId xmlns:a16="http://schemas.microsoft.com/office/drawing/2014/main" id="{1E05E714-E5AF-41B3-9317-30D1FF76157E}"/>
            </a:ext>
          </a:extLst>
        </cdr:cNvPr>
        <cdr:cNvSpPr txBox="1"/>
      </cdr:nvSpPr>
      <cdr:spPr>
        <a:xfrm xmlns:a="http://schemas.openxmlformats.org/drawingml/2006/main">
          <a:off x="2975603" y="1324692"/>
          <a:ext cx="1124529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Hz-4</a:t>
          </a:r>
        </a:p>
      </cdr:txBody>
    </cdr:sp>
  </cdr:relSizeAnchor>
  <cdr:relSizeAnchor xmlns:cdr="http://schemas.openxmlformats.org/drawingml/2006/chartDrawing">
    <cdr:from>
      <cdr:x>0.35259</cdr:x>
      <cdr:y>0.38955</cdr:y>
    </cdr:from>
    <cdr:to>
      <cdr:x>0.50972</cdr:x>
      <cdr:y>0.48679</cdr:y>
    </cdr:to>
    <cdr:sp macro="" textlink="">
      <cdr:nvSpPr>
        <cdr:cNvPr id="16" name="TextBox 17">
          <a:extLst xmlns:a="http://schemas.openxmlformats.org/drawingml/2006/main">
            <a:ext uri="{FF2B5EF4-FFF2-40B4-BE49-F238E27FC236}">
              <a16:creationId xmlns:a16="http://schemas.microsoft.com/office/drawing/2014/main" id="{F19D26BA-4AFF-4629-BCB5-9F4663CFF66C}"/>
            </a:ext>
          </a:extLst>
        </cdr:cNvPr>
        <cdr:cNvSpPr txBox="1"/>
      </cdr:nvSpPr>
      <cdr:spPr>
        <a:xfrm xmlns:a="http://schemas.openxmlformats.org/drawingml/2006/main">
          <a:off x="2523367" y="1247764"/>
          <a:ext cx="1124528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Hz-3</a:t>
          </a:r>
        </a:p>
      </cdr:txBody>
    </cdr:sp>
  </cdr:relSizeAnchor>
  <cdr:relSizeAnchor xmlns:cdr="http://schemas.openxmlformats.org/drawingml/2006/chartDrawing">
    <cdr:from>
      <cdr:x>0.28093</cdr:x>
      <cdr:y>0.35365</cdr:y>
    </cdr:from>
    <cdr:to>
      <cdr:x>0.36049</cdr:x>
      <cdr:y>0.4509</cdr:y>
    </cdr:to>
    <cdr:sp macro="" textlink="">
      <cdr:nvSpPr>
        <cdr:cNvPr id="17" name="TextBox 17">
          <a:extLst xmlns:a="http://schemas.openxmlformats.org/drawingml/2006/main">
            <a:ext uri="{FF2B5EF4-FFF2-40B4-BE49-F238E27FC236}">
              <a16:creationId xmlns:a16="http://schemas.microsoft.com/office/drawing/2014/main" id="{D3832C26-18A5-43FC-8BFA-EED265983C65}"/>
            </a:ext>
          </a:extLst>
        </cdr:cNvPr>
        <cdr:cNvSpPr txBox="1"/>
      </cdr:nvSpPr>
      <cdr:spPr>
        <a:xfrm xmlns:a="http://schemas.openxmlformats.org/drawingml/2006/main">
          <a:off x="2010555" y="1132777"/>
          <a:ext cx="569359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Hz-2</a:t>
          </a:r>
        </a:p>
      </cdr:txBody>
    </cdr:sp>
  </cdr:relSizeAnchor>
  <cdr:relSizeAnchor xmlns:cdr="http://schemas.openxmlformats.org/drawingml/2006/chartDrawing">
    <cdr:from>
      <cdr:x>0.18238</cdr:x>
      <cdr:y>0.55035</cdr:y>
    </cdr:from>
    <cdr:to>
      <cdr:x>0.3395</cdr:x>
      <cdr:y>0.64759</cdr:y>
    </cdr:to>
    <cdr:sp macro="" textlink="">
      <cdr:nvSpPr>
        <cdr:cNvPr id="24" name="TextBox 17">
          <a:extLst xmlns:a="http://schemas.openxmlformats.org/drawingml/2006/main">
            <a:ext uri="{FF2B5EF4-FFF2-40B4-BE49-F238E27FC236}">
              <a16:creationId xmlns:a16="http://schemas.microsoft.com/office/drawing/2014/main" id="{7E157D2D-4A34-43FF-8A8D-C43A00805E8C}"/>
            </a:ext>
          </a:extLst>
        </cdr:cNvPr>
        <cdr:cNvSpPr txBox="1"/>
      </cdr:nvSpPr>
      <cdr:spPr>
        <a:xfrm xmlns:a="http://schemas.openxmlformats.org/drawingml/2006/main">
          <a:off x="1305221" y="1762827"/>
          <a:ext cx="112445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Hz-1</a:t>
          </a: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0.57964</cdr:x>
      <cdr:y>0.21738</cdr:y>
    </cdr:from>
    <cdr:to>
      <cdr:x>0.73675</cdr:x>
      <cdr:y>0.31462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C89ED0B2-CCEB-4FE2-A7B1-4ACCCAFFE640}"/>
            </a:ext>
          </a:extLst>
        </cdr:cNvPr>
        <cdr:cNvSpPr txBox="1"/>
      </cdr:nvSpPr>
      <cdr:spPr>
        <a:xfrm xmlns:a="http://schemas.openxmlformats.org/drawingml/2006/main">
          <a:off x="4148304" y="696305"/>
          <a:ext cx="1124386" cy="3114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Hz-6</a:t>
          </a:r>
        </a:p>
      </cdr:txBody>
    </cdr:sp>
  </cdr:relSizeAnchor>
  <cdr:relSizeAnchor xmlns:cdr="http://schemas.openxmlformats.org/drawingml/2006/chartDrawing">
    <cdr:from>
      <cdr:x>0.51018</cdr:x>
      <cdr:y>0.13258</cdr:y>
    </cdr:from>
    <cdr:to>
      <cdr:x>0.6673</cdr:x>
      <cdr:y>0.22982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B0262432-E1F0-4B8A-8F40-89D05DB42C07}"/>
            </a:ext>
          </a:extLst>
        </cdr:cNvPr>
        <cdr:cNvSpPr txBox="1"/>
      </cdr:nvSpPr>
      <cdr:spPr>
        <a:xfrm xmlns:a="http://schemas.openxmlformats.org/drawingml/2006/main">
          <a:off x="3651179" y="424656"/>
          <a:ext cx="1124457" cy="3114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Hz-5</a:t>
          </a:r>
        </a:p>
      </cdr:txBody>
    </cdr:sp>
  </cdr:relSizeAnchor>
  <cdr:relSizeAnchor xmlns:cdr="http://schemas.openxmlformats.org/drawingml/2006/chartDrawing">
    <cdr:from>
      <cdr:x>0.42186</cdr:x>
      <cdr:y>0.1111</cdr:y>
    </cdr:from>
    <cdr:to>
      <cdr:x>0.57899</cdr:x>
      <cdr:y>0.20835</cdr:y>
    </cdr:to>
    <cdr:sp macro="" textlink="">
      <cdr:nvSpPr>
        <cdr:cNvPr id="15" name="TextBox 20">
          <a:extLst xmlns:a="http://schemas.openxmlformats.org/drawingml/2006/main">
            <a:ext uri="{FF2B5EF4-FFF2-40B4-BE49-F238E27FC236}">
              <a16:creationId xmlns:a16="http://schemas.microsoft.com/office/drawing/2014/main" id="{1E05E714-E5AF-41B3-9317-30D1FF76157E}"/>
            </a:ext>
          </a:extLst>
        </cdr:cNvPr>
        <cdr:cNvSpPr txBox="1"/>
      </cdr:nvSpPr>
      <cdr:spPr>
        <a:xfrm xmlns:a="http://schemas.openxmlformats.org/drawingml/2006/main">
          <a:off x="3019146" y="355854"/>
          <a:ext cx="1124529" cy="31150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Hz-4</a:t>
          </a:r>
        </a:p>
      </cdr:txBody>
    </cdr:sp>
  </cdr:relSizeAnchor>
  <cdr:relSizeAnchor xmlns:cdr="http://schemas.openxmlformats.org/drawingml/2006/chartDrawing">
    <cdr:from>
      <cdr:x>0.32521</cdr:x>
      <cdr:y>0.13466</cdr:y>
    </cdr:from>
    <cdr:to>
      <cdr:x>0.48234</cdr:x>
      <cdr:y>0.2319</cdr:y>
    </cdr:to>
    <cdr:sp macro="" textlink="">
      <cdr:nvSpPr>
        <cdr:cNvPr id="16" name="TextBox 17">
          <a:extLst xmlns:a="http://schemas.openxmlformats.org/drawingml/2006/main">
            <a:ext uri="{FF2B5EF4-FFF2-40B4-BE49-F238E27FC236}">
              <a16:creationId xmlns:a16="http://schemas.microsoft.com/office/drawing/2014/main" id="{F19D26BA-4AFF-4629-BCB5-9F4663CFF66C}"/>
            </a:ext>
          </a:extLst>
        </cdr:cNvPr>
        <cdr:cNvSpPr txBox="1"/>
      </cdr:nvSpPr>
      <cdr:spPr>
        <a:xfrm xmlns:a="http://schemas.openxmlformats.org/drawingml/2006/main">
          <a:off x="2327430" y="431347"/>
          <a:ext cx="1124528" cy="3114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Hz-3</a:t>
          </a:r>
        </a:p>
      </cdr:txBody>
    </cdr:sp>
  </cdr:relSizeAnchor>
  <cdr:relSizeAnchor xmlns:cdr="http://schemas.openxmlformats.org/drawingml/2006/chartDrawing">
    <cdr:from>
      <cdr:x>0.23986</cdr:x>
      <cdr:y>0.21091</cdr:y>
    </cdr:from>
    <cdr:to>
      <cdr:x>0.31942</cdr:x>
      <cdr:y>0.30816</cdr:y>
    </cdr:to>
    <cdr:sp macro="" textlink="">
      <cdr:nvSpPr>
        <cdr:cNvPr id="17" name="TextBox 17">
          <a:extLst xmlns:a="http://schemas.openxmlformats.org/drawingml/2006/main">
            <a:ext uri="{FF2B5EF4-FFF2-40B4-BE49-F238E27FC236}">
              <a16:creationId xmlns:a16="http://schemas.microsoft.com/office/drawing/2014/main" id="{D3832C26-18A5-43FC-8BFA-EED265983C65}"/>
            </a:ext>
          </a:extLst>
        </cdr:cNvPr>
        <cdr:cNvSpPr txBox="1"/>
      </cdr:nvSpPr>
      <cdr:spPr>
        <a:xfrm xmlns:a="http://schemas.openxmlformats.org/drawingml/2006/main">
          <a:off x="1716610" y="675584"/>
          <a:ext cx="569385" cy="31150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Hz-2</a:t>
          </a:r>
        </a:p>
      </cdr:txBody>
    </cdr:sp>
  </cdr:relSizeAnchor>
  <cdr:relSizeAnchor xmlns:cdr="http://schemas.openxmlformats.org/drawingml/2006/chartDrawing">
    <cdr:from>
      <cdr:x>0.155</cdr:x>
      <cdr:y>0.38382</cdr:y>
    </cdr:from>
    <cdr:to>
      <cdr:x>0.31212</cdr:x>
      <cdr:y>0.48107</cdr:y>
    </cdr:to>
    <cdr:sp macro="" textlink="">
      <cdr:nvSpPr>
        <cdr:cNvPr id="24" name="TextBox 17">
          <a:extLst xmlns:a="http://schemas.openxmlformats.org/drawingml/2006/main">
            <a:ext uri="{FF2B5EF4-FFF2-40B4-BE49-F238E27FC236}">
              <a16:creationId xmlns:a16="http://schemas.microsoft.com/office/drawing/2014/main" id="{7E157D2D-4A34-43FF-8A8D-C43A00805E8C}"/>
            </a:ext>
          </a:extLst>
        </cdr:cNvPr>
        <cdr:cNvSpPr txBox="1"/>
      </cdr:nvSpPr>
      <cdr:spPr>
        <a:xfrm xmlns:a="http://schemas.openxmlformats.org/drawingml/2006/main">
          <a:off x="1109293" y="1229438"/>
          <a:ext cx="1124457" cy="3114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Hz-1</a:t>
          </a:r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166672</xdr:colOff>
      <xdr:row>32</xdr:row>
      <xdr:rowOff>117957</xdr:rowOff>
    </xdr:from>
    <xdr:to>
      <xdr:col>128</xdr:col>
      <xdr:colOff>431218</xdr:colOff>
      <xdr:row>95</xdr:row>
      <xdr:rowOff>17209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E05C8-A0D0-41B5-B060-655FED2D3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134</xdr:col>
      <xdr:colOff>547688</xdr:colOff>
      <xdr:row>30</xdr:row>
      <xdr:rowOff>166687</xdr:rowOff>
    </xdr:from>
    <xdr:to>
      <xdr:col>188</xdr:col>
      <xdr:colOff>193108</xdr:colOff>
      <xdr:row>93</xdr:row>
      <xdr:rowOff>69168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268F49-D9CF-4FAB-946E-374EA051C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410765</xdr:colOff>
      <xdr:row>16</xdr:row>
      <xdr:rowOff>158353</xdr:rowOff>
    </xdr:from>
    <xdr:to>
      <xdr:col>49</xdr:col>
      <xdr:colOff>125015</xdr:colOff>
      <xdr:row>31</xdr:row>
      <xdr:rowOff>44053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91CEA-CE0B-4B5C-BEA0-BE3C2E9CC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266699</xdr:colOff>
      <xdr:row>0</xdr:row>
      <xdr:rowOff>0</xdr:rowOff>
    </xdr:from>
    <xdr:to>
      <xdr:col>50</xdr:col>
      <xdr:colOff>495299</xdr:colOff>
      <xdr:row>45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D3AF2-3B09-40C6-BBBD-7C62A6B3B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367394</xdr:colOff>
      <xdr:row>27</xdr:row>
      <xdr:rowOff>54429</xdr:rowOff>
    </xdr:from>
    <xdr:to>
      <xdr:col>50</xdr:col>
      <xdr:colOff>879022</xdr:colOff>
      <xdr:row>83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CD9FD-26B5-499C-A04A-E132201C4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21</xdr:row>
      <xdr:rowOff>114299</xdr:rowOff>
    </xdr:from>
    <xdr:to>
      <xdr:col>35</xdr:col>
      <xdr:colOff>66674</xdr:colOff>
      <xdr:row>36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648DDD-920E-4226-823D-C07CCD560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604837</xdr:colOff>
      <xdr:row>2</xdr:row>
      <xdr:rowOff>166687</xdr:rowOff>
    </xdr:from>
    <xdr:to>
      <xdr:col>18</xdr:col>
      <xdr:colOff>300037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A26D5-4774-450F-87E4-553DD80D9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Fault_displacement\Fault_Analysis_11022020(version%2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8"/>
      <sheetName val="Sheet2"/>
      <sheetName val="Sheet3"/>
      <sheetName val="Fault_s8"/>
      <sheetName val="Sheet4"/>
      <sheetName val="Sheet5"/>
      <sheetName val="Fault_Statistical_Analysis"/>
      <sheetName val="Heave_Lithology"/>
      <sheetName val="Heave_Lithology_2"/>
      <sheetName val="FAS_Throw_Lithology"/>
      <sheetName val="FSA_Dislacement_Lithology"/>
      <sheetName val="Plotting tests"/>
      <sheetName val="Sheet19"/>
      <sheetName val="Fault_1_Map"/>
      <sheetName val="Displacement_SML_Faults"/>
      <sheetName val="Fault8_map"/>
      <sheetName val="Fault_map_8"/>
      <sheetName val="Sheet7"/>
      <sheetName val="Dis_lithology"/>
      <sheetName val="Sheet20"/>
      <sheetName val="Fault_S1"/>
      <sheetName val="Fault_S2"/>
      <sheetName val="Sheet6"/>
      <sheetName val="Strength profile"/>
      <sheetName val="Folds"/>
      <sheetName val="Faults_No"/>
      <sheetName val="Sheet16"/>
      <sheetName val="Sheet9"/>
      <sheetName val="Sheet10"/>
      <sheetName val="Sheet13"/>
      <sheetName val="Sheet14"/>
      <sheetName val="Sheet12"/>
      <sheetName val="Sheet15"/>
      <sheetName val="Sheet11"/>
      <sheetName val="Faults_in_Rhyolite"/>
      <sheetName val="Faults_in_SST"/>
      <sheetName val="Sheet17"/>
      <sheetName val="Sheet18"/>
      <sheetName val="Sheet21"/>
      <sheetName val="Sheet22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N2">
            <v>0</v>
          </cell>
          <cell r="O2">
            <v>0</v>
          </cell>
        </row>
        <row r="3">
          <cell r="N3">
            <v>25.8</v>
          </cell>
          <cell r="O3">
            <v>4.9000000000000004</v>
          </cell>
        </row>
        <row r="4">
          <cell r="N4">
            <v>173.7</v>
          </cell>
          <cell r="O4">
            <v>33.9</v>
          </cell>
        </row>
        <row r="5">
          <cell r="N5">
            <v>350.9</v>
          </cell>
          <cell r="O5">
            <v>27.6</v>
          </cell>
        </row>
        <row r="6">
          <cell r="N6">
            <v>519.20000000000005</v>
          </cell>
          <cell r="O6">
            <v>29.3</v>
          </cell>
        </row>
        <row r="7">
          <cell r="N7">
            <v>933.4</v>
          </cell>
          <cell r="O7">
            <v>23.7</v>
          </cell>
        </row>
        <row r="8">
          <cell r="N8">
            <v>1046.7</v>
          </cell>
          <cell r="O8">
            <v>9.4</v>
          </cell>
        </row>
        <row r="9">
          <cell r="N9">
            <v>1105.9000000000001</v>
          </cell>
          <cell r="O9">
            <v>21.5</v>
          </cell>
        </row>
        <row r="10">
          <cell r="N10">
            <v>1203.2</v>
          </cell>
          <cell r="O10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E398-4192-4266-9D86-B581AAE127D7}">
  <dimension ref="A1:Y8"/>
  <sheetViews>
    <sheetView workbookViewId="0">
      <selection activeCell="G15" sqref="G15"/>
    </sheetView>
  </sheetViews>
  <sheetFormatPr defaultRowHeight="14.4" x14ac:dyDescent="0.3"/>
  <cols>
    <col min="6" max="6" width="9.5546875" bestFit="1" customWidth="1"/>
  </cols>
  <sheetData>
    <row r="1" spans="1:25" x14ac:dyDescent="0.3">
      <c r="A1" s="145" t="s">
        <v>0</v>
      </c>
      <c r="B1" s="146"/>
      <c r="C1" s="146"/>
      <c r="D1" s="146"/>
      <c r="E1" s="147"/>
      <c r="F1" s="9"/>
      <c r="G1" s="141" t="s">
        <v>1</v>
      </c>
      <c r="H1" s="142"/>
      <c r="I1" s="142"/>
      <c r="J1" s="143"/>
      <c r="K1" s="5"/>
      <c r="L1" s="5"/>
      <c r="M1" s="144" t="s">
        <v>2</v>
      </c>
      <c r="N1" s="144"/>
      <c r="O1" s="144"/>
      <c r="P1" s="144"/>
      <c r="Q1" s="4"/>
      <c r="R1" s="4"/>
      <c r="S1" s="141" t="s">
        <v>3</v>
      </c>
      <c r="T1" s="142"/>
      <c r="U1" s="142"/>
      <c r="V1" s="142"/>
      <c r="W1" s="142"/>
      <c r="X1" s="143"/>
    </row>
    <row r="2" spans="1:25" x14ac:dyDescent="0.3">
      <c r="A2" s="2" t="s">
        <v>9</v>
      </c>
      <c r="B2" s="2" t="s">
        <v>8</v>
      </c>
      <c r="C2" s="2" t="s">
        <v>10</v>
      </c>
      <c r="D2" s="2" t="s">
        <v>11</v>
      </c>
      <c r="E2" s="2" t="s">
        <v>12</v>
      </c>
      <c r="F2" s="2" t="s">
        <v>14</v>
      </c>
      <c r="G2" s="3" t="s">
        <v>9</v>
      </c>
      <c r="H2" s="3" t="s">
        <v>8</v>
      </c>
      <c r="I2" s="3" t="s">
        <v>10</v>
      </c>
      <c r="J2" s="3" t="s">
        <v>11</v>
      </c>
      <c r="K2" s="3" t="s">
        <v>12</v>
      </c>
      <c r="L2" s="3" t="s">
        <v>13</v>
      </c>
      <c r="M2" s="4" t="s">
        <v>9</v>
      </c>
      <c r="N2" s="4" t="s">
        <v>8</v>
      </c>
      <c r="O2" s="4" t="s">
        <v>10</v>
      </c>
      <c r="P2" s="4" t="s">
        <v>11</v>
      </c>
      <c r="Q2" s="7" t="s">
        <v>12</v>
      </c>
      <c r="R2" s="7" t="s">
        <v>14</v>
      </c>
      <c r="S2" s="8" t="s">
        <v>9</v>
      </c>
      <c r="T2" s="8" t="s">
        <v>8</v>
      </c>
      <c r="U2" s="8" t="s">
        <v>10</v>
      </c>
      <c r="V2" s="3" t="s">
        <v>11</v>
      </c>
      <c r="W2" s="3" t="s">
        <v>12</v>
      </c>
      <c r="X2" s="3" t="s">
        <v>14</v>
      </c>
    </row>
    <row r="3" spans="1:25" x14ac:dyDescent="0.3">
      <c r="A3" s="1" t="s">
        <v>4</v>
      </c>
      <c r="B3" s="1">
        <v>5</v>
      </c>
      <c r="C3" s="1">
        <v>12</v>
      </c>
      <c r="D3" s="1">
        <f>B3-C3</f>
        <v>-7</v>
      </c>
      <c r="E3" s="1">
        <f>-1*(D3)/C3</f>
        <v>0.58333333333333337</v>
      </c>
      <c r="F3" s="10">
        <f>(1-E3)</f>
        <v>0.41666666666666663</v>
      </c>
      <c r="G3" s="1" t="s">
        <v>4</v>
      </c>
      <c r="H3" s="1">
        <v>14</v>
      </c>
      <c r="I3" s="1">
        <v>12</v>
      </c>
      <c r="J3" s="1">
        <f>H3-I3</f>
        <v>2</v>
      </c>
      <c r="K3" s="1">
        <f>J3/I3</f>
        <v>0.16666666666666666</v>
      </c>
      <c r="L3" s="1">
        <f>1-K3</f>
        <v>0.83333333333333337</v>
      </c>
      <c r="M3" s="1" t="s">
        <v>4</v>
      </c>
      <c r="N3" s="1">
        <v>10</v>
      </c>
      <c r="O3" s="1">
        <v>16</v>
      </c>
      <c r="P3" s="1">
        <f>N3-O3</f>
        <v>-6</v>
      </c>
      <c r="Q3" s="1">
        <f>-1*(P3)/O3</f>
        <v>0.375</v>
      </c>
      <c r="R3" s="10">
        <f>1-Q3</f>
        <v>0.625</v>
      </c>
      <c r="S3" s="1" t="s">
        <v>4</v>
      </c>
      <c r="T3" s="1">
        <v>18</v>
      </c>
      <c r="U3" s="1">
        <v>16</v>
      </c>
      <c r="V3" s="1">
        <f>T3-U3</f>
        <v>2</v>
      </c>
      <c r="W3" s="1">
        <f>V3/U3</f>
        <v>0.125</v>
      </c>
      <c r="X3" s="1">
        <f>1-W3</f>
        <v>0.875</v>
      </c>
    </row>
    <row r="4" spans="1:25" x14ac:dyDescent="0.3">
      <c r="A4" s="1" t="s">
        <v>5</v>
      </c>
      <c r="B4" s="1">
        <v>18</v>
      </c>
      <c r="C4" s="1">
        <v>14</v>
      </c>
      <c r="D4" s="1">
        <f t="shared" ref="D4:D6" si="0">B4-C4</f>
        <v>4</v>
      </c>
      <c r="E4" s="1">
        <f>(D4)/C4</f>
        <v>0.2857142857142857</v>
      </c>
      <c r="F4" s="10">
        <f t="shared" ref="F4:F6" si="1">(1-E4)</f>
        <v>0.7142857142857143</v>
      </c>
      <c r="G4" s="1" t="s">
        <v>5</v>
      </c>
      <c r="H4" s="1">
        <v>15</v>
      </c>
      <c r="I4" s="1">
        <v>13</v>
      </c>
      <c r="J4" s="1">
        <f t="shared" ref="J4:J6" si="2">H4-I4</f>
        <v>2</v>
      </c>
      <c r="K4" s="1">
        <f t="shared" ref="K4:K6" si="3">J4/I4</f>
        <v>0.15384615384615385</v>
      </c>
      <c r="L4" s="1">
        <f t="shared" ref="L4:L6" si="4">1-K4</f>
        <v>0.84615384615384615</v>
      </c>
      <c r="M4" s="1" t="s">
        <v>5</v>
      </c>
      <c r="N4" s="1">
        <v>20</v>
      </c>
      <c r="O4" s="1">
        <v>21</v>
      </c>
      <c r="P4" s="1">
        <f t="shared" ref="P4:P6" si="5">N4-O4</f>
        <v>-1</v>
      </c>
      <c r="Q4" s="1">
        <f>-1*(P4)/O4</f>
        <v>4.7619047619047616E-2</v>
      </c>
      <c r="R4" s="10">
        <f t="shared" ref="R4:R5" si="6">1-Q4</f>
        <v>0.95238095238095233</v>
      </c>
      <c r="S4" s="1" t="s">
        <v>5</v>
      </c>
      <c r="T4" s="1">
        <v>24</v>
      </c>
      <c r="U4" s="1">
        <v>21</v>
      </c>
      <c r="V4" s="1">
        <f t="shared" ref="V4:V6" si="7">T4-U4</f>
        <v>3</v>
      </c>
      <c r="W4" s="1">
        <f t="shared" ref="W4:W6" si="8">V4/U4</f>
        <v>0.14285714285714285</v>
      </c>
      <c r="X4" s="1">
        <f t="shared" ref="X4:X5" si="9">1-W4</f>
        <v>0.85714285714285721</v>
      </c>
    </row>
    <row r="5" spans="1:25" x14ac:dyDescent="0.3">
      <c r="A5" s="1" t="s">
        <v>6</v>
      </c>
      <c r="B5" s="1">
        <v>15</v>
      </c>
      <c r="C5" s="1">
        <v>10</v>
      </c>
      <c r="D5" s="1">
        <f t="shared" si="0"/>
        <v>5</v>
      </c>
      <c r="E5" s="1">
        <f t="shared" ref="E5:E6" si="10">(D5)/C5</f>
        <v>0.5</v>
      </c>
      <c r="F5" s="10">
        <f t="shared" si="1"/>
        <v>0.5</v>
      </c>
      <c r="G5" s="1" t="s">
        <v>6</v>
      </c>
      <c r="H5" s="1">
        <v>22</v>
      </c>
      <c r="I5" s="1">
        <v>19</v>
      </c>
      <c r="J5" s="1">
        <f t="shared" si="2"/>
        <v>3</v>
      </c>
      <c r="K5" s="1">
        <f t="shared" si="3"/>
        <v>0.15789473684210525</v>
      </c>
      <c r="L5" s="1">
        <f t="shared" si="4"/>
        <v>0.84210526315789469</v>
      </c>
      <c r="M5" s="1" t="s">
        <v>6</v>
      </c>
      <c r="N5" s="1">
        <v>18</v>
      </c>
      <c r="O5" s="1">
        <v>19</v>
      </c>
      <c r="P5" s="1">
        <f t="shared" si="5"/>
        <v>-1</v>
      </c>
      <c r="Q5" s="1">
        <f>-1*(P5)/O5</f>
        <v>5.2631578947368418E-2</v>
      </c>
      <c r="R5" s="10">
        <f t="shared" si="6"/>
        <v>0.94736842105263164</v>
      </c>
      <c r="S5" s="1" t="s">
        <v>6</v>
      </c>
      <c r="T5" s="1">
        <v>19</v>
      </c>
      <c r="U5" s="1">
        <v>19</v>
      </c>
      <c r="V5" s="1">
        <f t="shared" si="7"/>
        <v>0</v>
      </c>
      <c r="W5" s="1">
        <f t="shared" si="8"/>
        <v>0</v>
      </c>
      <c r="X5" s="1">
        <f t="shared" si="9"/>
        <v>1</v>
      </c>
    </row>
    <row r="6" spans="1:25" x14ac:dyDescent="0.3">
      <c r="A6" s="1" t="s">
        <v>7</v>
      </c>
      <c r="B6" s="1">
        <v>12</v>
      </c>
      <c r="C6" s="1">
        <v>11</v>
      </c>
      <c r="D6" s="1">
        <f t="shared" si="0"/>
        <v>1</v>
      </c>
      <c r="E6" s="1">
        <f t="shared" si="10"/>
        <v>9.0909090909090912E-2</v>
      </c>
      <c r="F6" s="10">
        <f t="shared" si="1"/>
        <v>0.90909090909090906</v>
      </c>
      <c r="G6" s="1" t="s">
        <v>7</v>
      </c>
      <c r="H6" s="1">
        <v>24</v>
      </c>
      <c r="I6" s="1">
        <v>16</v>
      </c>
      <c r="J6" s="1">
        <f t="shared" si="2"/>
        <v>8</v>
      </c>
      <c r="K6" s="1">
        <f t="shared" si="3"/>
        <v>0.5</v>
      </c>
      <c r="L6" s="1">
        <f t="shared" si="4"/>
        <v>0.5</v>
      </c>
      <c r="M6" s="1" t="s">
        <v>7</v>
      </c>
      <c r="N6" s="1">
        <v>26</v>
      </c>
      <c r="O6" s="1">
        <v>16</v>
      </c>
      <c r="P6" s="1">
        <f t="shared" si="5"/>
        <v>10</v>
      </c>
      <c r="Q6" s="1">
        <f t="shared" ref="Q6" si="11">(P6)/O6</f>
        <v>0.625</v>
      </c>
      <c r="R6" s="10">
        <f>(1-Q6)</f>
        <v>0.375</v>
      </c>
      <c r="S6" s="1" t="s">
        <v>7</v>
      </c>
      <c r="T6" s="1">
        <v>24</v>
      </c>
      <c r="U6" s="1">
        <v>16</v>
      </c>
      <c r="V6" s="1">
        <f t="shared" si="7"/>
        <v>8</v>
      </c>
      <c r="W6" s="1">
        <f t="shared" si="8"/>
        <v>0.5</v>
      </c>
      <c r="X6" s="1">
        <f>(1-W6)</f>
        <v>0.5</v>
      </c>
      <c r="Y6" s="13" t="s">
        <v>15</v>
      </c>
    </row>
    <row r="7" spans="1:25" x14ac:dyDescent="0.3">
      <c r="F7" s="11">
        <f>AVERAGE(F3:F6)</f>
        <v>0.63501082251082253</v>
      </c>
      <c r="L7" s="12">
        <f>AVERAGE(L3:L6)</f>
        <v>0.75539811066126861</v>
      </c>
      <c r="R7" s="11">
        <f>AVERAGE(R3:R6)</f>
        <v>0.72493734335839599</v>
      </c>
      <c r="X7">
        <f>AVERAGE(X3:X6)</f>
        <v>0.8080357142857143</v>
      </c>
      <c r="Y7" s="14">
        <f>AVERAGE(F7:X7)</f>
        <v>0.73084549770405038</v>
      </c>
    </row>
    <row r="8" spans="1:25" x14ac:dyDescent="0.3">
      <c r="R8" s="11"/>
    </row>
  </sheetData>
  <mergeCells count="4">
    <mergeCell ref="G1:J1"/>
    <mergeCell ref="M1:P1"/>
    <mergeCell ref="A1:E1"/>
    <mergeCell ref="S1:X1"/>
  </mergeCells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F7E7-ADDE-47F1-8A1D-F846D186C30F}">
  <dimension ref="A1:BG26"/>
  <sheetViews>
    <sheetView topLeftCell="AD1" zoomScale="62" zoomScaleNormal="62" workbookViewId="0">
      <selection activeCell="BF1" sqref="BF1:BG25"/>
    </sheetView>
  </sheetViews>
  <sheetFormatPr defaultRowHeight="14.4" x14ac:dyDescent="0.3"/>
  <cols>
    <col min="2" max="2" width="19.33203125" bestFit="1" customWidth="1"/>
    <col min="3" max="3" width="19.44140625" bestFit="1" customWidth="1"/>
  </cols>
  <sheetData>
    <row r="1" spans="1:59" ht="15.6" x14ac:dyDescent="0.3">
      <c r="A1" s="57" t="s">
        <v>150</v>
      </c>
      <c r="B1" s="121" t="s">
        <v>353</v>
      </c>
      <c r="C1" s="121" t="s">
        <v>354</v>
      </c>
      <c r="D1" s="57" t="s">
        <v>150</v>
      </c>
      <c r="F1" s="121" t="s">
        <v>352</v>
      </c>
      <c r="G1" s="140"/>
      <c r="H1" s="138"/>
      <c r="I1" s="150"/>
      <c r="J1" s="151"/>
      <c r="K1" s="123"/>
      <c r="L1" s="24" t="s">
        <v>32</v>
      </c>
      <c r="M1" s="25" t="s">
        <v>32</v>
      </c>
      <c r="N1" s="22" t="s">
        <v>32</v>
      </c>
      <c r="O1" s="18" t="s">
        <v>32</v>
      </c>
      <c r="P1" s="18" t="s">
        <v>31</v>
      </c>
      <c r="Q1" s="21" t="s">
        <v>29</v>
      </c>
      <c r="R1" s="20" t="s">
        <v>41</v>
      </c>
      <c r="S1" s="19" t="s">
        <v>38</v>
      </c>
      <c r="T1" s="3" t="s">
        <v>35</v>
      </c>
      <c r="U1" s="17" t="s">
        <v>29</v>
      </c>
      <c r="V1" s="16" t="s">
        <v>26</v>
      </c>
      <c r="W1" s="17" t="s">
        <v>63</v>
      </c>
      <c r="X1" s="28" t="s">
        <v>29</v>
      </c>
      <c r="Y1" s="29" t="s">
        <v>67</v>
      </c>
      <c r="Z1" s="17" t="s">
        <v>26</v>
      </c>
      <c r="AA1" s="30" t="s">
        <v>70</v>
      </c>
      <c r="AB1" s="31" t="s">
        <v>73</v>
      </c>
      <c r="AC1" s="32" t="s">
        <v>26</v>
      </c>
      <c r="AD1" s="31" t="s">
        <v>80</v>
      </c>
      <c r="AE1" s="2" t="s">
        <v>80</v>
      </c>
      <c r="AF1" s="33" t="s">
        <v>80</v>
      </c>
      <c r="AG1" s="34" t="s">
        <v>86</v>
      </c>
      <c r="AH1" s="35" t="s">
        <v>89</v>
      </c>
      <c r="AI1" s="36" t="s">
        <v>92</v>
      </c>
      <c r="AJ1" s="37" t="s">
        <v>80</v>
      </c>
      <c r="AK1" s="37" t="s">
        <v>94</v>
      </c>
      <c r="AL1" s="38" t="s">
        <v>80</v>
      </c>
      <c r="AM1" s="39" t="s">
        <v>80</v>
      </c>
      <c r="AN1" s="40" t="s">
        <v>80</v>
      </c>
      <c r="AO1" s="41" t="s">
        <v>80</v>
      </c>
      <c r="AP1" s="38" t="s">
        <v>80</v>
      </c>
      <c r="AQ1" s="40" t="s">
        <v>80</v>
      </c>
      <c r="AR1" s="35" t="s">
        <v>80</v>
      </c>
      <c r="AS1" s="37" t="s">
        <v>114</v>
      </c>
      <c r="AT1" s="36" t="s">
        <v>114</v>
      </c>
      <c r="AU1" s="55" t="s">
        <v>114</v>
      </c>
      <c r="AV1" s="56" t="s">
        <v>141</v>
      </c>
      <c r="AW1" s="36" t="s">
        <v>114</v>
      </c>
      <c r="AX1" s="40" t="s">
        <v>114</v>
      </c>
      <c r="AY1" s="55" t="s">
        <v>114</v>
      </c>
      <c r="AZ1" s="41" t="s">
        <v>114</v>
      </c>
      <c r="BA1" s="36" t="s">
        <v>114</v>
      </c>
      <c r="BF1" t="s">
        <v>352</v>
      </c>
      <c r="BG1" t="s">
        <v>392</v>
      </c>
    </row>
    <row r="2" spans="1:59" x14ac:dyDescent="0.3">
      <c r="A2" s="139" t="s">
        <v>311</v>
      </c>
      <c r="B2" s="139">
        <v>70</v>
      </c>
      <c r="C2" s="139"/>
      <c r="D2" s="139" t="s">
        <v>311</v>
      </c>
      <c r="E2" s="139">
        <v>0</v>
      </c>
      <c r="F2">
        <v>0</v>
      </c>
      <c r="G2" s="71"/>
      <c r="I2" s="139"/>
      <c r="J2" s="139"/>
      <c r="K2" s="124"/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L2">
        <v>0</v>
      </c>
      <c r="AM2">
        <v>0</v>
      </c>
      <c r="AO2">
        <v>0</v>
      </c>
      <c r="AP2">
        <v>0</v>
      </c>
      <c r="AQ2">
        <v>0</v>
      </c>
      <c r="AR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B2">
        <f>SUM(G2:BA2)</f>
        <v>0</v>
      </c>
      <c r="BF2">
        <v>0</v>
      </c>
      <c r="BG2">
        <v>0</v>
      </c>
    </row>
    <row r="3" spans="1:59" x14ac:dyDescent="0.3">
      <c r="A3" s="139" t="s">
        <v>310</v>
      </c>
      <c r="B3" s="139">
        <v>141.5</v>
      </c>
      <c r="C3" s="139"/>
      <c r="D3" s="139" t="s">
        <v>310</v>
      </c>
      <c r="E3" s="139">
        <v>70</v>
      </c>
      <c r="F3">
        <f>E3+E2</f>
        <v>70</v>
      </c>
      <c r="I3" s="139"/>
      <c r="BB3">
        <f t="shared" ref="BB3:BB26" si="0">SUM(G3:BA3)</f>
        <v>0</v>
      </c>
      <c r="BF3">
        <v>70</v>
      </c>
      <c r="BG3">
        <v>0</v>
      </c>
    </row>
    <row r="4" spans="1:59" x14ac:dyDescent="0.3">
      <c r="A4" s="139" t="s">
        <v>309</v>
      </c>
      <c r="B4" s="139">
        <v>122.5</v>
      </c>
      <c r="C4" s="139">
        <v>140</v>
      </c>
      <c r="D4" s="139" t="s">
        <v>309</v>
      </c>
      <c r="E4" s="139">
        <v>140</v>
      </c>
      <c r="F4">
        <f>E4+E3</f>
        <v>210</v>
      </c>
      <c r="I4" s="139"/>
      <c r="BB4">
        <f t="shared" si="0"/>
        <v>0</v>
      </c>
      <c r="BF4">
        <v>210</v>
      </c>
      <c r="BG4">
        <v>0</v>
      </c>
    </row>
    <row r="5" spans="1:59" x14ac:dyDescent="0.3">
      <c r="A5" s="139" t="s">
        <v>55</v>
      </c>
      <c r="B5" s="139">
        <v>108.3</v>
      </c>
      <c r="C5" s="139">
        <v>120</v>
      </c>
      <c r="D5" s="139" t="s">
        <v>55</v>
      </c>
      <c r="E5" s="139">
        <v>140</v>
      </c>
      <c r="F5">
        <f>E2+E3+E4+E5</f>
        <v>350</v>
      </c>
      <c r="I5" s="139"/>
      <c r="J5" s="71">
        <v>7.3</v>
      </c>
      <c r="AI5">
        <v>0</v>
      </c>
      <c r="BB5">
        <f t="shared" si="0"/>
        <v>7.3</v>
      </c>
      <c r="BF5">
        <v>350</v>
      </c>
      <c r="BG5">
        <v>7.3</v>
      </c>
    </row>
    <row r="6" spans="1:59" x14ac:dyDescent="0.3">
      <c r="A6" s="139" t="s">
        <v>56</v>
      </c>
      <c r="B6" s="139">
        <v>197.3</v>
      </c>
      <c r="C6" s="139">
        <v>200</v>
      </c>
      <c r="D6" s="139" t="s">
        <v>56</v>
      </c>
      <c r="E6" s="139">
        <v>100</v>
      </c>
      <c r="F6">
        <f>E2+E3+E4+E5+E6</f>
        <v>450</v>
      </c>
      <c r="I6" s="139"/>
      <c r="J6" s="71">
        <v>16.7</v>
      </c>
      <c r="N6">
        <v>4.9000000000000004</v>
      </c>
      <c r="AG6">
        <v>0</v>
      </c>
      <c r="BB6">
        <f t="shared" si="0"/>
        <v>21.6</v>
      </c>
      <c r="BF6">
        <v>450</v>
      </c>
      <c r="BG6">
        <v>21.6</v>
      </c>
    </row>
    <row r="7" spans="1:59" x14ac:dyDescent="0.3">
      <c r="A7" s="139" t="s">
        <v>23</v>
      </c>
      <c r="B7" s="139">
        <v>128.30000000000001</v>
      </c>
      <c r="C7" s="139">
        <v>130</v>
      </c>
      <c r="D7" s="139" t="s">
        <v>23</v>
      </c>
      <c r="E7" s="139">
        <v>200</v>
      </c>
      <c r="F7">
        <f>E3+E4+E5+E6+E7</f>
        <v>650</v>
      </c>
      <c r="I7" s="139"/>
      <c r="J7" s="71">
        <v>89</v>
      </c>
      <c r="K7" s="124">
        <v>145.19999999999999</v>
      </c>
      <c r="L7">
        <v>23.1</v>
      </c>
      <c r="M7">
        <v>330.3</v>
      </c>
      <c r="N7">
        <v>33.9</v>
      </c>
      <c r="BB7">
        <f t="shared" si="0"/>
        <v>621.5</v>
      </c>
      <c r="BF7">
        <v>650</v>
      </c>
      <c r="BG7">
        <v>621.5</v>
      </c>
    </row>
    <row r="8" spans="1:59" x14ac:dyDescent="0.3">
      <c r="A8" s="139" t="s">
        <v>4</v>
      </c>
      <c r="B8" s="139">
        <v>88.7</v>
      </c>
      <c r="C8" s="139">
        <v>90</v>
      </c>
      <c r="D8" s="139" t="s">
        <v>4</v>
      </c>
      <c r="E8" s="139">
        <v>130</v>
      </c>
      <c r="F8">
        <f>E3+E4+E5+E6+E7+E8</f>
        <v>780</v>
      </c>
      <c r="H8" s="71"/>
      <c r="J8" s="71">
        <v>205.5</v>
      </c>
      <c r="K8" s="124">
        <v>201.6</v>
      </c>
      <c r="L8">
        <v>38</v>
      </c>
      <c r="M8">
        <v>344.3</v>
      </c>
      <c r="N8">
        <v>27.6</v>
      </c>
      <c r="O8">
        <v>19.5</v>
      </c>
      <c r="P8" s="139">
        <v>332.1</v>
      </c>
      <c r="Q8">
        <v>108</v>
      </c>
      <c r="S8">
        <v>46.1</v>
      </c>
      <c r="T8">
        <v>20.3</v>
      </c>
      <c r="U8">
        <v>37.299999999999997</v>
      </c>
      <c r="V8">
        <v>250.1</v>
      </c>
      <c r="Z8">
        <v>61</v>
      </c>
      <c r="BB8">
        <f t="shared" si="0"/>
        <v>1691.3999999999999</v>
      </c>
      <c r="BF8">
        <v>780</v>
      </c>
      <c r="BG8">
        <v>1691.3999999999999</v>
      </c>
    </row>
    <row r="9" spans="1:59" x14ac:dyDescent="0.3">
      <c r="A9" s="139" t="s">
        <v>20</v>
      </c>
      <c r="B9" s="139">
        <v>165.8</v>
      </c>
      <c r="C9" s="139">
        <v>180</v>
      </c>
      <c r="D9" s="139" t="s">
        <v>20</v>
      </c>
      <c r="E9" s="139">
        <v>90</v>
      </c>
      <c r="F9">
        <f>E3+E4+E5+E6+E7+E8+E9</f>
        <v>870</v>
      </c>
      <c r="H9" s="71"/>
      <c r="J9" s="71">
        <v>193.9</v>
      </c>
      <c r="K9" s="124">
        <v>228.5</v>
      </c>
      <c r="L9">
        <v>86.6</v>
      </c>
      <c r="M9">
        <v>386.9</v>
      </c>
      <c r="N9">
        <v>29.3</v>
      </c>
      <c r="O9">
        <v>47.6</v>
      </c>
      <c r="P9" s="139">
        <v>450</v>
      </c>
      <c r="Q9">
        <v>113.6</v>
      </c>
      <c r="S9">
        <v>50.1</v>
      </c>
      <c r="T9">
        <v>59.9</v>
      </c>
      <c r="U9">
        <v>30.3</v>
      </c>
      <c r="V9">
        <v>135.9</v>
      </c>
      <c r="Z9">
        <v>146.80000000000001</v>
      </c>
      <c r="BB9">
        <f t="shared" si="0"/>
        <v>1959.3999999999999</v>
      </c>
      <c r="BF9">
        <v>870</v>
      </c>
      <c r="BG9">
        <v>1959.3999999999999</v>
      </c>
    </row>
    <row r="10" spans="1:59" x14ac:dyDescent="0.3">
      <c r="A10" s="139" t="s">
        <v>5</v>
      </c>
      <c r="B10" s="139">
        <v>43.2</v>
      </c>
      <c r="C10" s="139">
        <v>45</v>
      </c>
      <c r="D10" s="139" t="s">
        <v>5</v>
      </c>
      <c r="E10" s="139">
        <v>180</v>
      </c>
      <c r="F10">
        <f>E3+E4+E5+E6+E7+E8+E9+E10</f>
        <v>1050</v>
      </c>
      <c r="G10" s="71">
        <v>43.5</v>
      </c>
      <c r="H10" s="71">
        <v>110.8</v>
      </c>
      <c r="I10" s="139">
        <v>64.599999999999994</v>
      </c>
      <c r="J10" s="71">
        <v>228.6</v>
      </c>
      <c r="K10" s="124">
        <v>184.9</v>
      </c>
      <c r="L10">
        <v>80.3</v>
      </c>
      <c r="M10">
        <v>266.10000000000002</v>
      </c>
      <c r="N10">
        <v>23.7</v>
      </c>
      <c r="O10">
        <v>129.1</v>
      </c>
      <c r="P10" s="139">
        <v>123.5</v>
      </c>
      <c r="Q10">
        <v>106.2</v>
      </c>
      <c r="R10">
        <v>30.2</v>
      </c>
      <c r="S10">
        <v>8.3000000000000007</v>
      </c>
      <c r="T10">
        <v>43.6</v>
      </c>
      <c r="U10">
        <v>12.4</v>
      </c>
      <c r="V10">
        <v>90.4</v>
      </c>
      <c r="Z10">
        <v>218.8</v>
      </c>
      <c r="AA10">
        <v>10.4</v>
      </c>
      <c r="AB10">
        <v>5</v>
      </c>
      <c r="AC10">
        <v>179.4</v>
      </c>
      <c r="AH10">
        <v>44.7</v>
      </c>
      <c r="AJ10">
        <v>117.5</v>
      </c>
      <c r="AK10" t="s">
        <v>5</v>
      </c>
      <c r="AL10">
        <v>4.8</v>
      </c>
      <c r="AM10">
        <v>12.6</v>
      </c>
      <c r="AR10">
        <v>10.5</v>
      </c>
      <c r="AV10">
        <v>19</v>
      </c>
      <c r="BB10">
        <f t="shared" si="0"/>
        <v>2168.9</v>
      </c>
      <c r="BF10">
        <v>1050</v>
      </c>
      <c r="BG10">
        <v>2168.9</v>
      </c>
    </row>
    <row r="11" spans="1:59" x14ac:dyDescent="0.3">
      <c r="A11" s="139" t="s">
        <v>6</v>
      </c>
      <c r="B11" s="139">
        <v>58.2</v>
      </c>
      <c r="C11" s="139">
        <v>55</v>
      </c>
      <c r="D11" s="139" t="s">
        <v>6</v>
      </c>
      <c r="E11" s="139">
        <v>45</v>
      </c>
      <c r="F11">
        <f>E3+E4+E5+E6+E7+E8+E9+E10+E11</f>
        <v>1095</v>
      </c>
      <c r="G11" s="71">
        <v>20.100000000000001</v>
      </c>
      <c r="H11" s="71">
        <v>270</v>
      </c>
      <c r="I11" s="139">
        <v>25.8</v>
      </c>
      <c r="J11" s="71">
        <v>240.6</v>
      </c>
      <c r="K11" s="124">
        <v>212.1</v>
      </c>
      <c r="L11">
        <v>81.5</v>
      </c>
      <c r="M11">
        <v>196</v>
      </c>
      <c r="N11">
        <v>9.4</v>
      </c>
      <c r="O11">
        <v>76.599999999999994</v>
      </c>
      <c r="P11" s="139">
        <v>125.4</v>
      </c>
      <c r="Q11">
        <v>94.2</v>
      </c>
      <c r="R11">
        <v>9.4</v>
      </c>
      <c r="S11">
        <v>14.9</v>
      </c>
      <c r="T11">
        <v>24.3</v>
      </c>
      <c r="U11">
        <v>9.1999999999999993</v>
      </c>
      <c r="V11">
        <v>43.9</v>
      </c>
      <c r="Z11">
        <v>171.5</v>
      </c>
      <c r="AA11">
        <v>12.9</v>
      </c>
      <c r="AB11">
        <v>26.8</v>
      </c>
      <c r="AC11">
        <v>80.3</v>
      </c>
      <c r="AG11">
        <v>24.5</v>
      </c>
      <c r="AH11">
        <v>5</v>
      </c>
      <c r="AJ11">
        <v>210.9</v>
      </c>
      <c r="AK11" t="s">
        <v>6</v>
      </c>
      <c r="AL11">
        <v>111.9</v>
      </c>
      <c r="AM11">
        <v>29.8</v>
      </c>
      <c r="AR11">
        <v>16.399999999999999</v>
      </c>
      <c r="AT11">
        <v>0</v>
      </c>
      <c r="AV11">
        <v>78.5</v>
      </c>
      <c r="BB11">
        <f t="shared" si="0"/>
        <v>2221.9000000000005</v>
      </c>
      <c r="BF11">
        <v>1095</v>
      </c>
      <c r="BG11">
        <v>2221.9000000000005</v>
      </c>
    </row>
    <row r="12" spans="1:59" x14ac:dyDescent="0.3">
      <c r="A12" s="139" t="s">
        <v>7</v>
      </c>
      <c r="B12" s="139">
        <v>94.7</v>
      </c>
      <c r="C12" s="139">
        <v>70</v>
      </c>
      <c r="D12" s="139" t="s">
        <v>7</v>
      </c>
      <c r="E12" s="139">
        <v>60</v>
      </c>
      <c r="F12">
        <f>E3+E4+E5+E6+E7+E8+E9+E10+E11+E12</f>
        <v>1155</v>
      </c>
      <c r="G12" s="71">
        <v>24.8</v>
      </c>
      <c r="H12" s="71">
        <v>376</v>
      </c>
      <c r="I12" s="139">
        <v>12.6</v>
      </c>
      <c r="J12" s="71">
        <v>325.89999999999998</v>
      </c>
      <c r="K12" s="124">
        <v>238</v>
      </c>
      <c r="L12">
        <v>97.7</v>
      </c>
      <c r="M12">
        <v>78.900000000000006</v>
      </c>
      <c r="N12">
        <v>21.5</v>
      </c>
      <c r="O12">
        <v>37.5</v>
      </c>
      <c r="P12" s="139">
        <v>28.4</v>
      </c>
      <c r="Q12">
        <v>110.2</v>
      </c>
      <c r="R12">
        <v>7.7</v>
      </c>
      <c r="S12">
        <v>20.100000000000001</v>
      </c>
      <c r="T12">
        <v>17.899999999999999</v>
      </c>
      <c r="U12">
        <v>0</v>
      </c>
      <c r="V12">
        <v>108.5</v>
      </c>
      <c r="X12">
        <v>11.1</v>
      </c>
      <c r="Z12">
        <v>82.3</v>
      </c>
      <c r="AA12">
        <v>13.6</v>
      </c>
      <c r="AB12">
        <v>63.5</v>
      </c>
      <c r="AC12">
        <v>161.30000000000001</v>
      </c>
      <c r="AG12">
        <v>52.4</v>
      </c>
      <c r="AH12">
        <v>43.2</v>
      </c>
      <c r="AJ12">
        <v>164.6</v>
      </c>
      <c r="AK12" t="s">
        <v>7</v>
      </c>
      <c r="AL12">
        <v>260.10000000000002</v>
      </c>
      <c r="AM12">
        <v>35.9</v>
      </c>
      <c r="AO12">
        <v>15.1</v>
      </c>
      <c r="AQ12">
        <v>35</v>
      </c>
      <c r="AR12">
        <v>25.3</v>
      </c>
      <c r="AT12">
        <v>9.6</v>
      </c>
      <c r="AU12">
        <v>52.1</v>
      </c>
      <c r="AV12">
        <v>22.1</v>
      </c>
      <c r="AW12">
        <v>0.4</v>
      </c>
      <c r="BB12">
        <f t="shared" si="0"/>
        <v>2553.3000000000002</v>
      </c>
      <c r="BF12">
        <v>1155</v>
      </c>
      <c r="BG12">
        <v>2553.3000000000002</v>
      </c>
    </row>
    <row r="13" spans="1:59" x14ac:dyDescent="0.3">
      <c r="A13" s="139" t="s">
        <v>19</v>
      </c>
      <c r="B13" s="139">
        <v>71.8</v>
      </c>
      <c r="C13" s="139">
        <v>55</v>
      </c>
      <c r="D13" s="139" t="s">
        <v>19</v>
      </c>
      <c r="E13" s="139">
        <v>100</v>
      </c>
      <c r="F13">
        <f>E3+E4+E5+E6+E7+E8+E9+E10+E11+E12+E13</f>
        <v>1255</v>
      </c>
      <c r="G13" s="71">
        <v>0</v>
      </c>
      <c r="H13" s="71">
        <v>464.6</v>
      </c>
      <c r="I13" s="139">
        <v>9.1</v>
      </c>
      <c r="J13" s="71">
        <v>122.1</v>
      </c>
      <c r="K13" s="124">
        <v>239.4</v>
      </c>
      <c r="L13">
        <v>122.3</v>
      </c>
      <c r="M13">
        <v>57.9</v>
      </c>
      <c r="N13">
        <v>0</v>
      </c>
      <c r="O13">
        <v>26.9</v>
      </c>
      <c r="Q13">
        <v>43.7</v>
      </c>
      <c r="R13">
        <v>12</v>
      </c>
      <c r="S13">
        <v>11.1</v>
      </c>
      <c r="T13">
        <v>64.5</v>
      </c>
      <c r="V13">
        <v>0</v>
      </c>
      <c r="W13">
        <v>109.1</v>
      </c>
      <c r="X13">
        <v>30</v>
      </c>
      <c r="Z13">
        <v>37.9</v>
      </c>
      <c r="AA13">
        <v>14.7</v>
      </c>
      <c r="AB13">
        <v>59.2</v>
      </c>
      <c r="AC13">
        <v>18.8</v>
      </c>
      <c r="AG13">
        <v>57</v>
      </c>
      <c r="AH13">
        <v>0</v>
      </c>
      <c r="AI13">
        <v>12.2</v>
      </c>
      <c r="AJ13">
        <v>416.2</v>
      </c>
      <c r="AK13" t="s">
        <v>19</v>
      </c>
      <c r="AL13">
        <v>291</v>
      </c>
      <c r="AM13">
        <v>393.8</v>
      </c>
      <c r="AN13">
        <v>0</v>
      </c>
      <c r="AO13">
        <v>28.8</v>
      </c>
      <c r="AP13">
        <v>41.1</v>
      </c>
      <c r="AQ13">
        <v>70.400000000000006</v>
      </c>
      <c r="AR13">
        <v>27.2</v>
      </c>
      <c r="AS13">
        <v>0</v>
      </c>
      <c r="AT13">
        <v>16.899999999999999</v>
      </c>
      <c r="AU13">
        <v>50</v>
      </c>
      <c r="AV13">
        <v>0</v>
      </c>
      <c r="AW13">
        <v>70.8</v>
      </c>
      <c r="AX13">
        <v>68.8</v>
      </c>
      <c r="AY13">
        <v>20.5</v>
      </c>
      <c r="BB13">
        <f t="shared" si="0"/>
        <v>3008.0000000000005</v>
      </c>
      <c r="BF13">
        <v>1255</v>
      </c>
      <c r="BG13">
        <v>3008.0000000000005</v>
      </c>
    </row>
    <row r="14" spans="1:59" x14ac:dyDescent="0.3">
      <c r="A14" s="139" t="s">
        <v>17</v>
      </c>
      <c r="B14" s="139">
        <v>103</v>
      </c>
      <c r="C14" s="139">
        <v>130</v>
      </c>
      <c r="D14" s="139" t="s">
        <v>17</v>
      </c>
      <c r="E14" s="139">
        <v>70</v>
      </c>
      <c r="F14">
        <f>E3+E4+E5+E6+E7+E8+E9+E10+E11+E12+E13+E14</f>
        <v>1325</v>
      </c>
      <c r="H14" s="71">
        <v>562</v>
      </c>
      <c r="I14" s="139">
        <v>0</v>
      </c>
      <c r="J14" s="71">
        <v>81.3</v>
      </c>
      <c r="K14" s="124">
        <v>164.2</v>
      </c>
      <c r="L14">
        <v>148.1</v>
      </c>
      <c r="M14">
        <v>35.6</v>
      </c>
      <c r="O14">
        <v>27.3</v>
      </c>
      <c r="Q14">
        <v>70.7</v>
      </c>
      <c r="R14">
        <v>0</v>
      </c>
      <c r="S14">
        <v>15.9</v>
      </c>
      <c r="T14">
        <v>25.4</v>
      </c>
      <c r="W14">
        <v>236.5</v>
      </c>
      <c r="X14">
        <v>28</v>
      </c>
      <c r="Z14">
        <v>0</v>
      </c>
      <c r="AA14">
        <v>13.8</v>
      </c>
      <c r="AB14">
        <v>11.8</v>
      </c>
      <c r="AC14">
        <v>0</v>
      </c>
      <c r="AI14">
        <v>66.599999999999994</v>
      </c>
      <c r="AJ14">
        <v>374.2</v>
      </c>
      <c r="AK14" t="s">
        <v>17</v>
      </c>
      <c r="AL14">
        <v>276.2</v>
      </c>
      <c r="AM14">
        <v>385.5</v>
      </c>
      <c r="AN14">
        <v>237.3</v>
      </c>
      <c r="AO14">
        <v>76.400000000000006</v>
      </c>
      <c r="AP14">
        <v>60.1</v>
      </c>
      <c r="AQ14">
        <v>49.7</v>
      </c>
      <c r="AR14">
        <v>48.5</v>
      </c>
      <c r="AS14">
        <v>118.2</v>
      </c>
      <c r="AT14">
        <v>21.6</v>
      </c>
      <c r="AU14">
        <v>92.9</v>
      </c>
      <c r="AW14">
        <v>6.6</v>
      </c>
      <c r="AX14">
        <v>124.2</v>
      </c>
      <c r="AY14">
        <v>266.8</v>
      </c>
      <c r="BB14">
        <f t="shared" si="0"/>
        <v>3625.3999999999996</v>
      </c>
      <c r="BF14">
        <v>1325</v>
      </c>
      <c r="BG14">
        <v>3625.3999999999996</v>
      </c>
    </row>
    <row r="15" spans="1:59" x14ac:dyDescent="0.3">
      <c r="A15" s="139" t="s">
        <v>18</v>
      </c>
      <c r="B15" s="139">
        <v>62.9</v>
      </c>
      <c r="C15" s="139">
        <v>70</v>
      </c>
      <c r="D15" s="139" t="s">
        <v>18</v>
      </c>
      <c r="E15" s="139">
        <v>130</v>
      </c>
      <c r="F15">
        <f>E3+E4+E5+E6+E7+E8+E9+E10+E11+E12+E13+E14+E15</f>
        <v>1455</v>
      </c>
      <c r="H15" s="71">
        <v>508.9</v>
      </c>
      <c r="J15" s="71">
        <v>18.100000000000001</v>
      </c>
      <c r="K15" s="124">
        <v>22</v>
      </c>
      <c r="L15">
        <v>134.80000000000001</v>
      </c>
      <c r="M15">
        <v>0</v>
      </c>
      <c r="O15">
        <v>0</v>
      </c>
      <c r="Q15">
        <v>36.1</v>
      </c>
      <c r="S15">
        <v>0</v>
      </c>
      <c r="T15">
        <v>40.6</v>
      </c>
      <c r="W15">
        <v>290.2</v>
      </c>
      <c r="X15">
        <v>0</v>
      </c>
      <c r="Y15">
        <v>114.5</v>
      </c>
      <c r="AA15">
        <v>0</v>
      </c>
      <c r="AB15">
        <v>0</v>
      </c>
      <c r="AJ15">
        <v>530.4</v>
      </c>
      <c r="AK15" t="s">
        <v>18</v>
      </c>
      <c r="AL15">
        <v>632.6</v>
      </c>
      <c r="AM15">
        <v>728.3</v>
      </c>
      <c r="AN15">
        <v>193.1</v>
      </c>
      <c r="AO15">
        <v>304.5</v>
      </c>
      <c r="AP15">
        <v>83.9</v>
      </c>
      <c r="AQ15">
        <v>105.6</v>
      </c>
      <c r="AR15">
        <v>52.1</v>
      </c>
      <c r="AS15">
        <v>25.8</v>
      </c>
      <c r="AT15">
        <v>25</v>
      </c>
      <c r="AU15">
        <v>58.3</v>
      </c>
      <c r="AW15">
        <v>8.1999999999999993</v>
      </c>
      <c r="AX15">
        <v>78.400000000000006</v>
      </c>
      <c r="AY15">
        <v>335.5</v>
      </c>
      <c r="AZ15">
        <v>58.9</v>
      </c>
      <c r="BB15">
        <f t="shared" si="0"/>
        <v>4385.7999999999993</v>
      </c>
      <c r="BF15">
        <v>1455</v>
      </c>
      <c r="BG15">
        <v>4385.7999999999993</v>
      </c>
    </row>
    <row r="16" spans="1:59" x14ac:dyDescent="0.3">
      <c r="A16" s="139" t="s">
        <v>16</v>
      </c>
      <c r="B16" s="139">
        <v>100.2</v>
      </c>
      <c r="C16" s="139">
        <v>80</v>
      </c>
      <c r="D16" s="139" t="s">
        <v>16</v>
      </c>
      <c r="E16" s="139">
        <v>60</v>
      </c>
      <c r="F16">
        <f>E3+E4+E5+E6+E7+E8+E9+E10+E11+E12+E13+E14+E15+E16</f>
        <v>1515</v>
      </c>
      <c r="H16" s="71">
        <v>574.6</v>
      </c>
      <c r="J16" s="71">
        <v>0</v>
      </c>
      <c r="K16" s="124">
        <v>0</v>
      </c>
      <c r="L16">
        <v>97.5</v>
      </c>
      <c r="Q16">
        <v>22.6</v>
      </c>
      <c r="T16">
        <v>0</v>
      </c>
      <c r="W16">
        <v>193.1</v>
      </c>
      <c r="Y16">
        <v>67.099999999999994</v>
      </c>
      <c r="AJ16">
        <v>527.5</v>
      </c>
      <c r="AK16" t="s">
        <v>16</v>
      </c>
      <c r="AL16">
        <v>657.4</v>
      </c>
      <c r="AM16">
        <v>754.8</v>
      </c>
      <c r="AN16">
        <v>614.5</v>
      </c>
      <c r="AO16">
        <v>399.7</v>
      </c>
      <c r="AP16">
        <v>153.19999999999999</v>
      </c>
      <c r="AQ16">
        <v>190.8</v>
      </c>
      <c r="AR16">
        <v>102.5</v>
      </c>
      <c r="AS16">
        <v>16</v>
      </c>
      <c r="AT16">
        <v>72.400000000000006</v>
      </c>
      <c r="AU16">
        <v>23.5</v>
      </c>
      <c r="AW16">
        <v>39.9</v>
      </c>
      <c r="AX16">
        <v>95.3</v>
      </c>
      <c r="AY16">
        <v>196.8</v>
      </c>
      <c r="AZ16">
        <v>41.7</v>
      </c>
      <c r="BA16">
        <v>0</v>
      </c>
      <c r="BB16">
        <f t="shared" si="0"/>
        <v>4840.8999999999996</v>
      </c>
      <c r="BF16">
        <v>1515</v>
      </c>
      <c r="BG16">
        <v>4840.8999999999996</v>
      </c>
    </row>
    <row r="17" spans="1:59" x14ac:dyDescent="0.3">
      <c r="A17" s="139" t="s">
        <v>76</v>
      </c>
      <c r="B17" s="139">
        <v>194</v>
      </c>
      <c r="C17" s="139">
        <v>230</v>
      </c>
      <c r="D17" s="139" t="s">
        <v>76</v>
      </c>
      <c r="E17" s="139">
        <v>100</v>
      </c>
      <c r="F17">
        <f>E3+E4+E5+E6+E7+E8+E9+E10+E11+E12+E13+E14+E15+E16+E17</f>
        <v>1615</v>
      </c>
      <c r="H17" s="71">
        <v>632.79999999999995</v>
      </c>
      <c r="L17">
        <v>0</v>
      </c>
      <c r="Q17">
        <v>0</v>
      </c>
      <c r="W17">
        <v>135.80000000000001</v>
      </c>
      <c r="Y17">
        <v>7</v>
      </c>
      <c r="AJ17">
        <v>438.9</v>
      </c>
      <c r="AK17" t="s">
        <v>76</v>
      </c>
      <c r="AL17">
        <v>490.1</v>
      </c>
      <c r="AM17">
        <v>512.29999999999995</v>
      </c>
      <c r="AN17">
        <v>921.4</v>
      </c>
      <c r="AO17">
        <v>455</v>
      </c>
      <c r="AP17">
        <v>240.8</v>
      </c>
      <c r="AQ17">
        <v>204.9</v>
      </c>
      <c r="AR17">
        <v>62.6</v>
      </c>
      <c r="AS17">
        <v>35.5</v>
      </c>
      <c r="AT17">
        <v>69.900000000000006</v>
      </c>
      <c r="AU17">
        <v>21.6</v>
      </c>
      <c r="AW17">
        <v>49.8</v>
      </c>
      <c r="AX17">
        <v>74.400000000000006</v>
      </c>
      <c r="AY17">
        <v>237.6</v>
      </c>
      <c r="AZ17">
        <v>52.7</v>
      </c>
      <c r="BA17">
        <v>77.8</v>
      </c>
      <c r="BB17">
        <f t="shared" si="0"/>
        <v>4720.9000000000005</v>
      </c>
      <c r="BF17">
        <v>1615</v>
      </c>
      <c r="BG17">
        <v>4720.9000000000005</v>
      </c>
    </row>
    <row r="18" spans="1:59" x14ac:dyDescent="0.3">
      <c r="A18" s="139" t="s">
        <v>77</v>
      </c>
      <c r="B18" s="139">
        <v>158.4</v>
      </c>
      <c r="C18" s="139">
        <v>155</v>
      </c>
      <c r="D18" s="139" t="s">
        <v>77</v>
      </c>
      <c r="E18" s="139">
        <v>230</v>
      </c>
      <c r="F18">
        <f>E3+E4+E5+E6+E7+E8+E9+E10+E11+E12+E13+E14+E15+E16+E17+E18</f>
        <v>1845</v>
      </c>
      <c r="H18" s="71">
        <v>985.4</v>
      </c>
      <c r="W18">
        <v>131.5</v>
      </c>
      <c r="Y18">
        <v>0</v>
      </c>
      <c r="AJ18">
        <v>269.8</v>
      </c>
      <c r="AK18" t="s">
        <v>77</v>
      </c>
      <c r="AL18">
        <v>359.9</v>
      </c>
      <c r="AM18">
        <v>517.1</v>
      </c>
      <c r="AN18">
        <v>663.5</v>
      </c>
      <c r="AO18">
        <v>449</v>
      </c>
      <c r="AP18">
        <v>266.5</v>
      </c>
      <c r="AQ18">
        <v>235.8</v>
      </c>
      <c r="AR18">
        <v>179.4</v>
      </c>
      <c r="AS18">
        <v>59</v>
      </c>
      <c r="AT18">
        <v>41</v>
      </c>
      <c r="AU18">
        <v>13.4</v>
      </c>
      <c r="AW18">
        <v>0</v>
      </c>
      <c r="AX18">
        <v>0</v>
      </c>
      <c r="AY18">
        <v>307.60000000000002</v>
      </c>
      <c r="AZ18">
        <v>0</v>
      </c>
      <c r="BA18">
        <v>85.7</v>
      </c>
      <c r="BB18">
        <f t="shared" si="0"/>
        <v>4564.5999999999995</v>
      </c>
      <c r="BF18">
        <v>1845</v>
      </c>
      <c r="BG18">
        <v>4564.5999999999995</v>
      </c>
    </row>
    <row r="19" spans="1:59" x14ac:dyDescent="0.3">
      <c r="A19" s="139" t="s">
        <v>78</v>
      </c>
      <c r="B19" s="139">
        <v>189</v>
      </c>
      <c r="C19" s="139">
        <v>175</v>
      </c>
      <c r="D19" s="139" t="s">
        <v>78</v>
      </c>
      <c r="E19" s="139">
        <v>160</v>
      </c>
      <c r="F19">
        <f>E3+E4+E5+E6+E7+E8+E9+E10+E11+E12+E13+E14+E15+E16+E17+E18+E19</f>
        <v>2005</v>
      </c>
      <c r="H19" s="71">
        <v>842</v>
      </c>
      <c r="W19">
        <v>108.2</v>
      </c>
      <c r="AD19">
        <v>675.9</v>
      </c>
      <c r="AE19">
        <v>520.9</v>
      </c>
      <c r="AF19">
        <v>934.4</v>
      </c>
      <c r="AJ19">
        <v>392.1</v>
      </c>
      <c r="AK19" t="s">
        <v>78</v>
      </c>
      <c r="AL19">
        <v>514.4</v>
      </c>
      <c r="AM19">
        <v>610.1</v>
      </c>
      <c r="AN19">
        <v>487.7</v>
      </c>
      <c r="AO19">
        <v>437.9</v>
      </c>
      <c r="AP19">
        <v>418.5</v>
      </c>
      <c r="AQ19">
        <v>151.6</v>
      </c>
      <c r="AR19">
        <v>305.60000000000002</v>
      </c>
      <c r="AS19">
        <v>18.100000000000001</v>
      </c>
      <c r="AT19">
        <v>0</v>
      </c>
      <c r="AU19">
        <v>0</v>
      </c>
      <c r="AY19">
        <v>0</v>
      </c>
      <c r="BA19">
        <v>0</v>
      </c>
      <c r="BB19">
        <f t="shared" si="0"/>
        <v>6417.4000000000005</v>
      </c>
      <c r="BF19">
        <v>2005</v>
      </c>
      <c r="BG19">
        <v>6417.4000000000005</v>
      </c>
    </row>
    <row r="20" spans="1:59" x14ac:dyDescent="0.3">
      <c r="A20" s="139" t="s">
        <v>118</v>
      </c>
      <c r="B20" s="139">
        <v>162.9</v>
      </c>
      <c r="C20" s="139">
        <v>175</v>
      </c>
      <c r="D20" s="139" t="s">
        <v>118</v>
      </c>
      <c r="E20" s="139">
        <v>190</v>
      </c>
      <c r="F20">
        <f>E3+E4+E5+E6+E7+E8+E9+E10+E11+E12+E13+E14+E15+E16+E17+E18+E19+E20</f>
        <v>2195</v>
      </c>
      <c r="H20" s="71">
        <v>911.9</v>
      </c>
      <c r="W20">
        <v>0</v>
      </c>
      <c r="AD20">
        <v>627.1</v>
      </c>
      <c r="AE20">
        <v>673</v>
      </c>
      <c r="AF20">
        <v>808.6</v>
      </c>
      <c r="AJ20">
        <v>728.1</v>
      </c>
      <c r="AK20" t="s">
        <v>118</v>
      </c>
      <c r="AL20">
        <v>627.29999999999995</v>
      </c>
      <c r="AM20">
        <v>483.3</v>
      </c>
      <c r="AN20">
        <v>659.8</v>
      </c>
      <c r="AO20">
        <v>306.10000000000002</v>
      </c>
      <c r="AP20">
        <v>412</v>
      </c>
      <c r="AQ20">
        <v>231.4</v>
      </c>
      <c r="AR20">
        <v>230.9</v>
      </c>
      <c r="AS20">
        <v>0</v>
      </c>
      <c r="BB20">
        <f t="shared" si="0"/>
        <v>6699.5</v>
      </c>
      <c r="BF20">
        <v>2195</v>
      </c>
      <c r="BG20">
        <v>6699.5</v>
      </c>
    </row>
    <row r="21" spans="1:59" x14ac:dyDescent="0.3">
      <c r="A21" s="139" t="s">
        <v>120</v>
      </c>
      <c r="B21" s="139">
        <v>162.30000000000001</v>
      </c>
      <c r="C21" s="139">
        <v>155</v>
      </c>
      <c r="D21" s="139" t="s">
        <v>120</v>
      </c>
      <c r="E21" s="12">
        <v>175</v>
      </c>
      <c r="F21">
        <f>E3+E4+E5+E6+E7+E8+E9+E10+E11+E12+E13+E14+E15+E16+E17+E18+E19+E20+E21</f>
        <v>2370</v>
      </c>
      <c r="H21" s="71">
        <v>670</v>
      </c>
      <c r="AD21">
        <v>612.79999999999995</v>
      </c>
      <c r="AE21">
        <v>603</v>
      </c>
      <c r="AF21">
        <v>812</v>
      </c>
      <c r="AJ21">
        <v>523.79999999999995</v>
      </c>
      <c r="AK21" t="s">
        <v>120</v>
      </c>
      <c r="AL21">
        <v>555.4</v>
      </c>
      <c r="AM21">
        <v>573.5</v>
      </c>
      <c r="AN21">
        <v>646.5</v>
      </c>
      <c r="AO21">
        <v>370.5</v>
      </c>
      <c r="AP21">
        <v>346.9</v>
      </c>
      <c r="AQ21">
        <v>248.1</v>
      </c>
      <c r="AR21">
        <v>295.60000000000002</v>
      </c>
      <c r="BB21">
        <f t="shared" si="0"/>
        <v>6258.1</v>
      </c>
      <c r="BF21">
        <v>2370</v>
      </c>
      <c r="BG21">
        <v>6258.1</v>
      </c>
    </row>
    <row r="22" spans="1:59" x14ac:dyDescent="0.3">
      <c r="A22" s="139" t="s">
        <v>121</v>
      </c>
      <c r="B22" s="139">
        <v>103.4</v>
      </c>
      <c r="C22" s="139">
        <v>100</v>
      </c>
      <c r="D22" s="139" t="s">
        <v>121</v>
      </c>
      <c r="E22" s="139">
        <v>160</v>
      </c>
      <c r="F22">
        <f>E3+E4+E5+E6+E7+E8+E9+E10+E11+E12+E13+E14+E15+E16+E17+E18+E19+E20+E21+E22</f>
        <v>2530</v>
      </c>
      <c r="H22" s="71">
        <v>237.8</v>
      </c>
      <c r="AD22">
        <v>0</v>
      </c>
      <c r="AE22">
        <v>430</v>
      </c>
      <c r="AF22">
        <v>674</v>
      </c>
      <c r="AJ22">
        <v>0</v>
      </c>
      <c r="AL22">
        <v>428.3</v>
      </c>
      <c r="AM22">
        <v>648.20000000000005</v>
      </c>
      <c r="AN22">
        <v>551.29999999999995</v>
      </c>
      <c r="AO22">
        <v>383.3</v>
      </c>
      <c r="AP22">
        <v>300.7</v>
      </c>
      <c r="AQ22">
        <v>179.2</v>
      </c>
      <c r="AR22">
        <v>279.3</v>
      </c>
      <c r="BB22">
        <f t="shared" si="0"/>
        <v>4112.1000000000004</v>
      </c>
      <c r="BF22">
        <v>2530</v>
      </c>
      <c r="BG22">
        <v>4112.1000000000004</v>
      </c>
    </row>
    <row r="23" spans="1:59" x14ac:dyDescent="0.3">
      <c r="A23" s="139" t="s">
        <v>122</v>
      </c>
      <c r="B23" s="139">
        <v>745</v>
      </c>
      <c r="C23" s="139"/>
      <c r="D23" s="139" t="s">
        <v>122</v>
      </c>
      <c r="E23" s="139">
        <v>100</v>
      </c>
      <c r="F23">
        <f>E3+E4+E5+E6+E7+E8+E9+E10+E11+E12+E13+E14+E15+E16+E17+E18+E19+E20+E21+E22+E23</f>
        <v>2630</v>
      </c>
      <c r="H23" s="71">
        <v>214.6</v>
      </c>
      <c r="AE23">
        <v>0</v>
      </c>
      <c r="AF23">
        <v>0</v>
      </c>
      <c r="AL23">
        <v>434.5</v>
      </c>
      <c r="AM23">
        <v>678.6</v>
      </c>
      <c r="AN23">
        <v>542.20000000000005</v>
      </c>
      <c r="AO23">
        <v>294.60000000000002</v>
      </c>
      <c r="AP23">
        <v>239.7</v>
      </c>
      <c r="AQ23">
        <v>126.7</v>
      </c>
      <c r="AR23">
        <v>242.1</v>
      </c>
      <c r="BB23">
        <f t="shared" si="0"/>
        <v>2772.9999999999995</v>
      </c>
      <c r="BF23">
        <v>2630</v>
      </c>
      <c r="BG23">
        <v>2772.9999999999995</v>
      </c>
    </row>
    <row r="24" spans="1:59" x14ac:dyDescent="0.3">
      <c r="A24" s="139" t="s">
        <v>155</v>
      </c>
      <c r="B24" s="139">
        <v>219.2</v>
      </c>
      <c r="C24" s="139"/>
      <c r="D24" s="139" t="s">
        <v>155</v>
      </c>
      <c r="E24" s="139">
        <v>745</v>
      </c>
      <c r="F24">
        <f>E3+E4+E5+E6+E7+E8+E9+E10+E11+E12+E13+E14+E15+E16+E17+E18+E19+E20+E21+E22+E23+E24</f>
        <v>3375</v>
      </c>
      <c r="H24" s="71">
        <v>0</v>
      </c>
      <c r="AL24">
        <v>0</v>
      </c>
      <c r="AM24">
        <v>0</v>
      </c>
      <c r="AN24">
        <v>589.6</v>
      </c>
      <c r="AO24">
        <v>0</v>
      </c>
      <c r="AP24">
        <v>0</v>
      </c>
      <c r="AQ24">
        <v>0</v>
      </c>
      <c r="AR24">
        <v>0</v>
      </c>
      <c r="BB24">
        <f t="shared" si="0"/>
        <v>589.6</v>
      </c>
      <c r="BF24">
        <v>3375</v>
      </c>
      <c r="BG24">
        <v>589.6</v>
      </c>
    </row>
    <row r="25" spans="1:59" x14ac:dyDescent="0.3">
      <c r="E25" s="139">
        <v>220</v>
      </c>
      <c r="F25">
        <f>E3+E4+E5+E6+E7+E8+E9+E10+E11+E12+E13+E14+E15+E16+E17+E18+E19+E20+E21+E22+E23+E24+E25</f>
        <v>3595</v>
      </c>
      <c r="AN25">
        <v>0</v>
      </c>
      <c r="BB25">
        <f t="shared" si="0"/>
        <v>0</v>
      </c>
      <c r="BF25">
        <v>3595</v>
      </c>
      <c r="BG25">
        <v>0</v>
      </c>
    </row>
    <row r="26" spans="1:59" x14ac:dyDescent="0.3">
      <c r="BB26">
        <f t="shared" si="0"/>
        <v>0</v>
      </c>
    </row>
  </sheetData>
  <mergeCells count="1">
    <mergeCell ref="I1:J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DD9B-DF9C-4B19-BFAA-2B6D3A2E4F41}">
  <dimension ref="A1:AX27"/>
  <sheetViews>
    <sheetView workbookViewId="0">
      <selection activeCell="AX15" sqref="AX15"/>
    </sheetView>
  </sheetViews>
  <sheetFormatPr defaultRowHeight="14.4" x14ac:dyDescent="0.3"/>
  <cols>
    <col min="2" max="2" width="10.6640625" customWidth="1"/>
    <col min="3" max="3" width="8.5546875" customWidth="1"/>
    <col min="4" max="4" width="10" customWidth="1"/>
    <col min="5" max="5" width="6.6640625" customWidth="1"/>
    <col min="6" max="6" width="7.6640625" customWidth="1"/>
    <col min="7" max="7" width="5.33203125" customWidth="1"/>
    <col min="8" max="8" width="6.44140625" customWidth="1"/>
    <col min="9" max="9" width="6.33203125" customWidth="1"/>
    <col min="10" max="10" width="6.44140625" customWidth="1"/>
    <col min="11" max="11" width="7.109375" customWidth="1"/>
    <col min="12" max="12" width="4.33203125" customWidth="1"/>
    <col min="49" max="49" width="16.109375" customWidth="1"/>
    <col min="50" max="50" width="20.44140625" bestFit="1" customWidth="1"/>
  </cols>
  <sheetData>
    <row r="1" spans="1:50" ht="15.6" x14ac:dyDescent="0.3">
      <c r="A1" s="1"/>
      <c r="B1" s="67" t="s">
        <v>156</v>
      </c>
      <c r="C1" s="67" t="s">
        <v>157</v>
      </c>
      <c r="D1" s="67" t="s">
        <v>162</v>
      </c>
      <c r="E1" s="67" t="s">
        <v>163</v>
      </c>
      <c r="F1" s="67" t="s">
        <v>166</v>
      </c>
      <c r="G1" s="67" t="s">
        <v>160</v>
      </c>
      <c r="H1" s="67" t="s">
        <v>161</v>
      </c>
      <c r="I1" s="67" t="s">
        <v>158</v>
      </c>
      <c r="J1" s="67" t="s">
        <v>159</v>
      </c>
      <c r="K1" s="67" t="s">
        <v>164</v>
      </c>
      <c r="L1" s="67" t="s">
        <v>165</v>
      </c>
      <c r="M1" s="67" t="s">
        <v>200</v>
      </c>
      <c r="N1" s="67" t="s">
        <v>231</v>
      </c>
      <c r="O1" s="67" t="s">
        <v>232</v>
      </c>
      <c r="P1" s="67" t="s">
        <v>232</v>
      </c>
      <c r="Q1" s="67" t="s">
        <v>233</v>
      </c>
      <c r="R1" s="67" t="s">
        <v>234</v>
      </c>
      <c r="S1" s="67" t="s">
        <v>235</v>
      </c>
      <c r="T1" s="67" t="s">
        <v>237</v>
      </c>
      <c r="U1" s="67" t="s">
        <v>238</v>
      </c>
      <c r="V1" s="67" t="s">
        <v>239</v>
      </c>
      <c r="W1" s="67" t="s">
        <v>240</v>
      </c>
      <c r="X1" s="67" t="s">
        <v>241</v>
      </c>
      <c r="Y1" s="67" t="s">
        <v>242</v>
      </c>
      <c r="Z1" s="67" t="s">
        <v>243</v>
      </c>
      <c r="AA1" s="67" t="s">
        <v>244</v>
      </c>
      <c r="AB1" s="67" t="s">
        <v>245</v>
      </c>
      <c r="AC1" s="67" t="s">
        <v>246</v>
      </c>
      <c r="AD1" s="67" t="s">
        <v>247</v>
      </c>
      <c r="AE1" s="67" t="s">
        <v>248</v>
      </c>
      <c r="AF1" s="67" t="s">
        <v>249</v>
      </c>
      <c r="AG1" s="67" t="s">
        <v>250</v>
      </c>
      <c r="AH1" s="67" t="s">
        <v>251</v>
      </c>
      <c r="AI1" s="67" t="s">
        <v>252</v>
      </c>
      <c r="AJ1" s="67" t="s">
        <v>233</v>
      </c>
      <c r="AK1" s="67" t="s">
        <v>253</v>
      </c>
      <c r="AL1" s="67" t="s">
        <v>254</v>
      </c>
      <c r="AM1" s="67" t="s">
        <v>255</v>
      </c>
      <c r="AN1" s="67" t="s">
        <v>256</v>
      </c>
      <c r="AO1" s="67" t="s">
        <v>257</v>
      </c>
      <c r="AP1" s="67" t="s">
        <v>258</v>
      </c>
      <c r="AQ1" s="67" t="s">
        <v>259</v>
      </c>
      <c r="AR1" s="67" t="s">
        <v>260</v>
      </c>
      <c r="AS1" s="67" t="s">
        <v>261</v>
      </c>
      <c r="AT1" s="67" t="s">
        <v>262</v>
      </c>
      <c r="AU1" s="67" t="s">
        <v>263</v>
      </c>
      <c r="AV1" s="67" t="s">
        <v>264</v>
      </c>
      <c r="AW1" s="86" t="s">
        <v>265</v>
      </c>
      <c r="AX1" s="57" t="s">
        <v>266</v>
      </c>
    </row>
    <row r="2" spans="1:50" ht="15.6" x14ac:dyDescent="0.3">
      <c r="A2" s="57" t="s">
        <v>150</v>
      </c>
      <c r="B2" s="3" t="s">
        <v>151</v>
      </c>
      <c r="C2" s="3" t="s">
        <v>151</v>
      </c>
      <c r="D2" s="3" t="s">
        <v>151</v>
      </c>
      <c r="E2" s="3" t="s">
        <v>151</v>
      </c>
      <c r="F2" s="3" t="s">
        <v>151</v>
      </c>
      <c r="G2" s="3" t="s">
        <v>151</v>
      </c>
      <c r="H2" s="3" t="s">
        <v>151</v>
      </c>
      <c r="I2" s="3" t="s">
        <v>151</v>
      </c>
      <c r="J2" s="3" t="s">
        <v>151</v>
      </c>
      <c r="K2" s="3" t="s">
        <v>151</v>
      </c>
      <c r="L2" s="3" t="s">
        <v>151</v>
      </c>
      <c r="M2" s="3" t="s">
        <v>151</v>
      </c>
      <c r="N2" s="3" t="s">
        <v>151</v>
      </c>
      <c r="O2" s="3" t="s">
        <v>151</v>
      </c>
      <c r="P2" s="3" t="s">
        <v>151</v>
      </c>
      <c r="Q2" s="3" t="s">
        <v>151</v>
      </c>
      <c r="R2" s="3" t="s">
        <v>151</v>
      </c>
      <c r="S2" s="3" t="s">
        <v>151</v>
      </c>
      <c r="T2" s="3" t="s">
        <v>151</v>
      </c>
      <c r="U2" s="3" t="s">
        <v>151</v>
      </c>
      <c r="V2" s="3" t="s">
        <v>151</v>
      </c>
      <c r="W2" s="3" t="s">
        <v>151</v>
      </c>
      <c r="X2" s="3" t="s">
        <v>151</v>
      </c>
      <c r="Y2" s="3" t="s">
        <v>151</v>
      </c>
      <c r="Z2" s="3" t="s">
        <v>151</v>
      </c>
      <c r="AA2" s="3" t="s">
        <v>151</v>
      </c>
      <c r="AB2" s="3" t="s">
        <v>151</v>
      </c>
      <c r="AC2" s="3" t="s">
        <v>151</v>
      </c>
      <c r="AD2" s="3" t="s">
        <v>151</v>
      </c>
      <c r="AE2" s="3" t="s">
        <v>151</v>
      </c>
      <c r="AF2" s="3" t="s">
        <v>151</v>
      </c>
      <c r="AG2" s="3" t="s">
        <v>151</v>
      </c>
      <c r="AH2" s="3" t="s">
        <v>151</v>
      </c>
      <c r="AI2" s="3" t="s">
        <v>151</v>
      </c>
      <c r="AJ2" s="3" t="s">
        <v>151</v>
      </c>
      <c r="AK2" s="3" t="s">
        <v>151</v>
      </c>
      <c r="AL2" s="3" t="s">
        <v>151</v>
      </c>
      <c r="AM2" s="3" t="s">
        <v>151</v>
      </c>
      <c r="AN2" s="3" t="s">
        <v>151</v>
      </c>
      <c r="AO2" s="3" t="s">
        <v>151</v>
      </c>
      <c r="AP2" s="3" t="s">
        <v>151</v>
      </c>
      <c r="AQ2" s="3" t="s">
        <v>151</v>
      </c>
      <c r="AR2" s="3" t="s">
        <v>151</v>
      </c>
      <c r="AS2" s="3" t="s">
        <v>151</v>
      </c>
      <c r="AT2" s="3" t="s">
        <v>151</v>
      </c>
      <c r="AU2" s="3" t="s">
        <v>151</v>
      </c>
      <c r="AV2" s="3" t="s">
        <v>151</v>
      </c>
      <c r="AW2" s="64" t="s">
        <v>151</v>
      </c>
      <c r="AX2" s="1"/>
    </row>
    <row r="3" spans="1:50" x14ac:dyDescent="0.3">
      <c r="A3" s="1" t="s">
        <v>55</v>
      </c>
      <c r="B3" s="61"/>
      <c r="C3" s="65"/>
      <c r="D3" s="60"/>
      <c r="E3" s="61"/>
      <c r="F3" s="65"/>
      <c r="G3" s="60"/>
      <c r="H3" s="61"/>
      <c r="I3" s="65"/>
      <c r="J3" s="62"/>
      <c r="K3" s="63"/>
      <c r="L3" s="7"/>
      <c r="AX3" s="1">
        <f>SUM(B3:AW3)</f>
        <v>0</v>
      </c>
    </row>
    <row r="4" spans="1:50" x14ac:dyDescent="0.3">
      <c r="A4" s="1" t="s">
        <v>56</v>
      </c>
      <c r="B4" s="61"/>
      <c r="C4" s="65"/>
      <c r="D4" s="60"/>
      <c r="E4" s="61"/>
      <c r="F4" s="65"/>
      <c r="G4" s="60"/>
      <c r="H4" s="61"/>
      <c r="I4" s="65"/>
      <c r="J4" s="62"/>
      <c r="K4" s="63"/>
      <c r="L4" s="7"/>
      <c r="AX4" s="1">
        <f t="shared" ref="AX4:AX25" si="0">SUM(B4:AW4)</f>
        <v>0</v>
      </c>
    </row>
    <row r="5" spans="1:50" x14ac:dyDescent="0.3">
      <c r="A5" s="1" t="s">
        <v>24</v>
      </c>
      <c r="B5" s="61"/>
      <c r="C5" s="65"/>
      <c r="D5" s="60"/>
      <c r="E5" s="61"/>
      <c r="F5" s="65"/>
      <c r="G5" s="60"/>
      <c r="H5" s="61"/>
      <c r="I5" s="65"/>
      <c r="J5" s="62"/>
      <c r="K5" s="63"/>
      <c r="L5" s="7"/>
      <c r="AX5" s="1">
        <f t="shared" si="0"/>
        <v>0</v>
      </c>
    </row>
    <row r="6" spans="1:50" x14ac:dyDescent="0.3">
      <c r="A6" s="1" t="s">
        <v>23</v>
      </c>
      <c r="B6" s="61"/>
      <c r="C6" s="65"/>
      <c r="D6" s="60"/>
      <c r="E6" s="61"/>
      <c r="F6" s="65"/>
      <c r="G6" s="60"/>
      <c r="H6" s="61"/>
      <c r="I6" s="65"/>
      <c r="J6" s="62"/>
      <c r="K6" s="63"/>
      <c r="L6" s="7"/>
      <c r="AW6" s="87">
        <v>94</v>
      </c>
      <c r="AX6" s="1">
        <f t="shared" si="0"/>
        <v>94</v>
      </c>
    </row>
    <row r="7" spans="1:50" x14ac:dyDescent="0.3">
      <c r="A7" s="1" t="s">
        <v>154</v>
      </c>
      <c r="B7" s="61"/>
      <c r="C7" s="65"/>
      <c r="D7" s="60"/>
      <c r="E7" s="61"/>
      <c r="F7" s="65"/>
      <c r="G7" s="60"/>
      <c r="H7" s="61"/>
      <c r="I7" s="65"/>
      <c r="J7" s="62"/>
      <c r="K7" s="63"/>
      <c r="L7" s="7"/>
      <c r="AX7" s="1">
        <f t="shared" si="0"/>
        <v>0</v>
      </c>
    </row>
    <row r="8" spans="1:50" x14ac:dyDescent="0.3">
      <c r="A8" s="1" t="s">
        <v>4</v>
      </c>
      <c r="B8" s="61"/>
      <c r="C8" s="65"/>
      <c r="D8" s="60"/>
      <c r="E8" s="61"/>
      <c r="F8" s="65"/>
      <c r="G8" s="60"/>
      <c r="H8" s="61"/>
      <c r="I8" s="65"/>
      <c r="J8" s="13">
        <v>332.1</v>
      </c>
      <c r="K8">
        <v>108</v>
      </c>
      <c r="L8">
        <v>20.3</v>
      </c>
      <c r="N8">
        <v>46.1</v>
      </c>
      <c r="O8">
        <v>37.299999999999997</v>
      </c>
      <c r="AW8" s="87">
        <v>107.5</v>
      </c>
      <c r="AX8" s="1">
        <f t="shared" si="0"/>
        <v>651.30000000000007</v>
      </c>
    </row>
    <row r="9" spans="1:50" x14ac:dyDescent="0.3">
      <c r="A9" s="1" t="s">
        <v>20</v>
      </c>
      <c r="B9" s="61"/>
      <c r="C9" s="65"/>
      <c r="D9" s="60"/>
      <c r="E9" s="61"/>
      <c r="F9">
        <v>29.3</v>
      </c>
      <c r="G9" s="60"/>
      <c r="H9" s="61"/>
      <c r="I9" s="59">
        <v>47.6</v>
      </c>
      <c r="J9" s="62"/>
      <c r="K9">
        <v>113.6</v>
      </c>
      <c r="L9">
        <v>59.9</v>
      </c>
      <c r="N9">
        <v>50.1</v>
      </c>
      <c r="O9">
        <v>30.3</v>
      </c>
      <c r="P9">
        <v>250.1</v>
      </c>
      <c r="T9">
        <v>61</v>
      </c>
      <c r="AW9" s="87">
        <v>94.5</v>
      </c>
      <c r="AX9" s="1">
        <f t="shared" si="0"/>
        <v>736.4</v>
      </c>
    </row>
    <row r="10" spans="1:50" x14ac:dyDescent="0.3">
      <c r="A10" s="1" t="s">
        <v>21</v>
      </c>
      <c r="B10" s="61"/>
      <c r="C10" s="65"/>
      <c r="D10" s="60"/>
      <c r="E10" s="61"/>
      <c r="F10" s="65"/>
      <c r="G10" s="60"/>
      <c r="H10" s="61"/>
      <c r="I10" s="65"/>
      <c r="J10" s="62"/>
      <c r="K10" s="63"/>
      <c r="L10" s="7"/>
      <c r="P10">
        <v>135.9</v>
      </c>
      <c r="T10">
        <v>146.80000000000001</v>
      </c>
      <c r="AX10" s="1">
        <f t="shared" si="0"/>
        <v>282.70000000000005</v>
      </c>
    </row>
    <row r="11" spans="1:50" x14ac:dyDescent="0.3">
      <c r="A11" s="1" t="s">
        <v>5</v>
      </c>
      <c r="B11" s="61"/>
      <c r="C11" s="65"/>
      <c r="D11" s="60"/>
      <c r="E11" s="61"/>
      <c r="F11">
        <v>23.7</v>
      </c>
      <c r="G11" s="60"/>
      <c r="H11" s="61"/>
      <c r="I11" s="59">
        <v>129.1</v>
      </c>
      <c r="J11" s="13">
        <v>123.5</v>
      </c>
      <c r="K11">
        <v>106.2</v>
      </c>
      <c r="L11" s="7"/>
      <c r="T11">
        <v>218.8</v>
      </c>
      <c r="U11">
        <v>10.4</v>
      </c>
      <c r="V11">
        <v>5</v>
      </c>
      <c r="W11">
        <v>179.4</v>
      </c>
      <c r="AD11">
        <v>12.6</v>
      </c>
      <c r="AI11">
        <v>10.5</v>
      </c>
      <c r="AX11" s="1">
        <f t="shared" si="0"/>
        <v>819.19999999999993</v>
      </c>
    </row>
    <row r="12" spans="1:50" x14ac:dyDescent="0.3">
      <c r="A12" s="1" t="s">
        <v>6</v>
      </c>
      <c r="B12" s="61">
        <v>20.100000000000001</v>
      </c>
      <c r="C12" s="65"/>
      <c r="D12" s="60"/>
      <c r="E12" s="61"/>
      <c r="F12" s="65"/>
      <c r="G12" s="60"/>
      <c r="H12" s="61"/>
      <c r="I12" s="65"/>
      <c r="J12" s="13">
        <v>125.4</v>
      </c>
      <c r="K12" s="63"/>
      <c r="L12">
        <v>24.3</v>
      </c>
      <c r="N12">
        <v>14.9</v>
      </c>
      <c r="AX12" s="1">
        <f t="shared" si="0"/>
        <v>184.70000000000002</v>
      </c>
    </row>
    <row r="13" spans="1:50" x14ac:dyDescent="0.3">
      <c r="A13" s="1" t="s">
        <v>7</v>
      </c>
      <c r="B13" s="61">
        <v>24.8</v>
      </c>
      <c r="C13" s="65"/>
      <c r="D13" s="60"/>
      <c r="E13" s="61"/>
      <c r="F13" s="65"/>
      <c r="G13" s="60"/>
      <c r="H13" s="61"/>
      <c r="I13" s="65"/>
      <c r="J13" s="62"/>
      <c r="K13" s="63"/>
      <c r="L13">
        <v>17.899999999999999</v>
      </c>
      <c r="AX13" s="1">
        <f t="shared" si="0"/>
        <v>42.7</v>
      </c>
    </row>
    <row r="14" spans="1:50" x14ac:dyDescent="0.3">
      <c r="A14" s="1" t="s">
        <v>19</v>
      </c>
      <c r="B14" s="61"/>
      <c r="C14" s="65"/>
      <c r="D14" s="60"/>
      <c r="E14" s="61"/>
      <c r="F14" s="65"/>
      <c r="G14" s="60"/>
      <c r="H14" s="61"/>
      <c r="I14" s="65"/>
      <c r="J14" s="62"/>
      <c r="K14" s="63"/>
      <c r="L14" s="7"/>
      <c r="M14">
        <v>12</v>
      </c>
      <c r="N14">
        <v>11.1</v>
      </c>
      <c r="Q14">
        <v>109.1</v>
      </c>
      <c r="R14">
        <v>30</v>
      </c>
      <c r="W14">
        <v>18.8</v>
      </c>
      <c r="AT14">
        <v>20.5</v>
      </c>
      <c r="AX14" s="1">
        <f t="shared" si="0"/>
        <v>201.5</v>
      </c>
    </row>
    <row r="15" spans="1:50" x14ac:dyDescent="0.3">
      <c r="A15" s="1" t="s">
        <v>17</v>
      </c>
      <c r="B15" s="61"/>
      <c r="C15" s="65"/>
      <c r="D15" s="60"/>
      <c r="E15" s="61"/>
      <c r="F15" s="65"/>
      <c r="G15" s="60"/>
      <c r="H15" s="61"/>
      <c r="I15" s="65"/>
      <c r="J15" s="62"/>
      <c r="K15" s="63"/>
      <c r="L15" s="7"/>
      <c r="Q15">
        <v>236.5</v>
      </c>
      <c r="R15">
        <v>28</v>
      </c>
      <c r="AT15">
        <v>266.8</v>
      </c>
      <c r="AX15" s="1">
        <f t="shared" si="0"/>
        <v>531.29999999999995</v>
      </c>
    </row>
    <row r="16" spans="1:50" x14ac:dyDescent="0.3">
      <c r="A16" s="1" t="s">
        <v>18</v>
      </c>
      <c r="B16" s="61"/>
      <c r="C16" s="65"/>
      <c r="D16" s="60"/>
      <c r="E16" s="61"/>
      <c r="F16" s="65"/>
      <c r="G16" s="60"/>
      <c r="H16" s="61"/>
      <c r="I16" s="65"/>
      <c r="J16" s="62"/>
      <c r="K16" s="63"/>
      <c r="L16" s="7"/>
      <c r="AX16" s="1">
        <f t="shared" si="0"/>
        <v>0</v>
      </c>
    </row>
    <row r="17" spans="1:50" x14ac:dyDescent="0.3">
      <c r="A17" s="1" t="s">
        <v>16</v>
      </c>
      <c r="B17" s="61"/>
      <c r="C17" s="65"/>
      <c r="D17" s="60"/>
      <c r="E17" s="61"/>
      <c r="F17" s="65"/>
      <c r="G17" s="60"/>
      <c r="H17" s="61"/>
      <c r="I17" s="65"/>
      <c r="J17" s="62"/>
      <c r="K17" s="63"/>
      <c r="L17" s="7"/>
      <c r="AX17" s="1">
        <f t="shared" si="0"/>
        <v>0</v>
      </c>
    </row>
    <row r="18" spans="1:50" x14ac:dyDescent="0.3">
      <c r="A18" s="1" t="s">
        <v>76</v>
      </c>
      <c r="B18" s="61"/>
      <c r="C18" s="65"/>
      <c r="D18" s="60"/>
      <c r="E18" s="61"/>
      <c r="F18" s="65"/>
      <c r="G18" s="60"/>
      <c r="H18" s="61"/>
      <c r="I18" s="65"/>
      <c r="J18" s="62"/>
      <c r="K18" s="63"/>
      <c r="L18" s="7"/>
      <c r="AX18" s="1">
        <f t="shared" si="0"/>
        <v>0</v>
      </c>
    </row>
    <row r="19" spans="1:50" x14ac:dyDescent="0.3">
      <c r="A19" s="1" t="s">
        <v>77</v>
      </c>
      <c r="B19" s="61"/>
      <c r="C19" s="65"/>
      <c r="D19" s="60"/>
      <c r="E19" s="61"/>
      <c r="F19" s="65"/>
      <c r="G19" s="60"/>
      <c r="H19" s="61"/>
      <c r="I19" s="65"/>
      <c r="J19" s="62"/>
      <c r="K19" s="63"/>
      <c r="L19" s="7"/>
      <c r="AX19" s="1">
        <f t="shared" si="0"/>
        <v>0</v>
      </c>
    </row>
    <row r="20" spans="1:50" x14ac:dyDescent="0.3">
      <c r="A20" s="1" t="s">
        <v>78</v>
      </c>
      <c r="B20" s="61"/>
      <c r="C20" s="65"/>
      <c r="D20" s="60"/>
      <c r="E20" s="61"/>
      <c r="F20" s="65"/>
      <c r="G20" s="60"/>
      <c r="H20" s="61"/>
      <c r="I20" s="65"/>
      <c r="J20" s="62"/>
      <c r="K20" s="63"/>
      <c r="L20" s="7"/>
      <c r="AX20" s="1">
        <f t="shared" si="0"/>
        <v>0</v>
      </c>
    </row>
    <row r="21" spans="1:50" x14ac:dyDescent="0.3">
      <c r="A21" s="1" t="s">
        <v>117</v>
      </c>
      <c r="B21" s="61"/>
      <c r="C21" s="65"/>
      <c r="D21" s="60"/>
      <c r="E21" s="61"/>
      <c r="F21" s="65"/>
      <c r="G21" s="60"/>
      <c r="H21" s="61"/>
      <c r="I21" s="65"/>
      <c r="J21" s="62"/>
      <c r="K21" s="63"/>
      <c r="L21" s="7"/>
      <c r="Z21">
        <v>808.6</v>
      </c>
      <c r="AX21" s="1">
        <f t="shared" si="0"/>
        <v>808.6</v>
      </c>
    </row>
    <row r="22" spans="1:50" x14ac:dyDescent="0.3">
      <c r="A22" s="1" t="s">
        <v>124</v>
      </c>
      <c r="B22" s="61"/>
      <c r="C22" s="65"/>
      <c r="D22" s="60"/>
      <c r="E22" s="61"/>
      <c r="F22" s="65"/>
      <c r="G22" s="60"/>
      <c r="H22" s="61"/>
      <c r="I22" s="65"/>
      <c r="J22" s="62"/>
      <c r="K22" s="63"/>
      <c r="L22" s="7"/>
      <c r="AX22" s="1">
        <f t="shared" si="0"/>
        <v>0</v>
      </c>
    </row>
    <row r="23" spans="1:50" x14ac:dyDescent="0.3">
      <c r="A23" s="1" t="s">
        <v>118</v>
      </c>
      <c r="B23" s="61"/>
      <c r="C23" s="65"/>
      <c r="D23" s="60"/>
      <c r="E23" s="61"/>
      <c r="F23" s="65"/>
      <c r="G23" s="60"/>
      <c r="H23" s="61"/>
      <c r="I23" s="65"/>
      <c r="J23" s="62"/>
      <c r="K23" s="63"/>
      <c r="L23" s="7"/>
      <c r="AX23" s="1">
        <f t="shared" si="0"/>
        <v>0</v>
      </c>
    </row>
    <row r="24" spans="1:50" x14ac:dyDescent="0.3">
      <c r="A24" s="1" t="s">
        <v>120</v>
      </c>
      <c r="B24" s="61"/>
      <c r="C24" s="65"/>
      <c r="D24" s="60"/>
      <c r="E24" s="61"/>
      <c r="F24" s="65"/>
      <c r="G24" s="60"/>
      <c r="H24" s="61"/>
      <c r="I24" s="65"/>
      <c r="J24" s="62"/>
      <c r="K24" s="63"/>
      <c r="L24" s="7"/>
      <c r="AX24" s="1">
        <f t="shared" si="0"/>
        <v>0</v>
      </c>
    </row>
    <row r="25" spans="1:50" x14ac:dyDescent="0.3">
      <c r="A25" s="1" t="s">
        <v>121</v>
      </c>
      <c r="B25" s="61"/>
      <c r="C25" s="65"/>
      <c r="D25" s="60"/>
      <c r="E25" s="61"/>
      <c r="F25" s="65"/>
      <c r="G25" s="60"/>
      <c r="H25" s="61"/>
      <c r="I25" s="65"/>
      <c r="J25" s="62"/>
      <c r="K25" s="63"/>
      <c r="L25" s="7"/>
      <c r="AX25" s="1">
        <f t="shared" si="0"/>
        <v>0</v>
      </c>
    </row>
    <row r="26" spans="1:50" x14ac:dyDescent="0.3">
      <c r="A26" s="1" t="s">
        <v>122</v>
      </c>
      <c r="B26" s="61"/>
      <c r="C26" s="65"/>
      <c r="D26" s="60"/>
      <c r="E26" s="61"/>
      <c r="F26" s="65"/>
      <c r="G26" s="60"/>
      <c r="H26" s="61"/>
      <c r="I26" s="65"/>
      <c r="J26" s="62"/>
      <c r="K26" s="63"/>
      <c r="L26" s="7"/>
    </row>
    <row r="27" spans="1:50" x14ac:dyDescent="0.3">
      <c r="A27" s="1" t="s">
        <v>155</v>
      </c>
      <c r="B27" s="61"/>
      <c r="C27" s="65"/>
      <c r="D27" s="60"/>
      <c r="E27" s="61"/>
      <c r="F27" s="65"/>
      <c r="G27" s="60"/>
      <c r="H27" s="61"/>
      <c r="I27" s="65"/>
      <c r="J27" s="62"/>
      <c r="K27" s="63"/>
      <c r="L27" s="7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42EF-0EEC-47E6-8DC4-E0E1E924CE7D}">
  <dimension ref="A1:AX28"/>
  <sheetViews>
    <sheetView topLeftCell="B1" zoomScale="47" zoomScaleNormal="47" workbookViewId="0">
      <selection activeCell="AX2" sqref="AX2:AX28"/>
    </sheetView>
  </sheetViews>
  <sheetFormatPr defaultRowHeight="14.4" x14ac:dyDescent="0.3"/>
  <cols>
    <col min="2" max="2" width="5.44140625" customWidth="1"/>
    <col min="3" max="3" width="7.6640625" customWidth="1"/>
    <col min="4" max="4" width="6.5546875" customWidth="1"/>
    <col min="5" max="5" width="7.109375" customWidth="1"/>
    <col min="6" max="6" width="6" customWidth="1"/>
    <col min="7" max="7" width="6.109375" customWidth="1"/>
    <col min="9" max="9" width="6.6640625" customWidth="1"/>
    <col min="10" max="10" width="7.109375" customWidth="1"/>
    <col min="11" max="11" width="6.5546875" customWidth="1"/>
    <col min="12" max="12" width="6.33203125" customWidth="1"/>
    <col min="49" max="49" width="16" bestFit="1" customWidth="1"/>
    <col min="50" max="50" width="22.33203125" customWidth="1"/>
  </cols>
  <sheetData>
    <row r="1" spans="1:50" ht="15.6" x14ac:dyDescent="0.3">
      <c r="A1" s="1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</row>
    <row r="2" spans="1:50" ht="15.6" x14ac:dyDescent="0.3">
      <c r="A2" s="57" t="s">
        <v>150</v>
      </c>
      <c r="B2" s="58" t="s">
        <v>152</v>
      </c>
      <c r="C2" s="58" t="s">
        <v>152</v>
      </c>
      <c r="D2" s="58" t="s">
        <v>152</v>
      </c>
      <c r="E2" s="58" t="s">
        <v>152</v>
      </c>
      <c r="F2" s="58" t="s">
        <v>152</v>
      </c>
      <c r="G2" s="58" t="s">
        <v>152</v>
      </c>
      <c r="H2" s="58" t="s">
        <v>152</v>
      </c>
      <c r="I2" s="58" t="s">
        <v>152</v>
      </c>
      <c r="J2" s="58" t="s">
        <v>152</v>
      </c>
      <c r="K2" s="58" t="s">
        <v>152</v>
      </c>
      <c r="L2" s="58" t="s">
        <v>152</v>
      </c>
      <c r="M2" s="58" t="s">
        <v>152</v>
      </c>
      <c r="N2" s="58" t="s">
        <v>152</v>
      </c>
      <c r="O2" s="58" t="s">
        <v>152</v>
      </c>
      <c r="P2" s="58" t="s">
        <v>152</v>
      </c>
      <c r="Q2" s="58" t="s">
        <v>152</v>
      </c>
      <c r="R2" s="58" t="s">
        <v>152</v>
      </c>
      <c r="S2" s="58" t="s">
        <v>152</v>
      </c>
      <c r="T2" s="58" t="s">
        <v>152</v>
      </c>
      <c r="U2" s="58" t="s">
        <v>152</v>
      </c>
      <c r="V2" s="58" t="s">
        <v>152</v>
      </c>
      <c r="W2" s="58" t="s">
        <v>152</v>
      </c>
      <c r="X2" s="58" t="s">
        <v>152</v>
      </c>
      <c r="Y2" s="58" t="s">
        <v>152</v>
      </c>
      <c r="Z2" s="58" t="s">
        <v>152</v>
      </c>
      <c r="AA2" s="58" t="s">
        <v>152</v>
      </c>
      <c r="AB2" s="58" t="s">
        <v>152</v>
      </c>
      <c r="AC2" s="58" t="s">
        <v>152</v>
      </c>
      <c r="AD2" s="58" t="s">
        <v>152</v>
      </c>
      <c r="AE2" s="58" t="s">
        <v>152</v>
      </c>
      <c r="AF2" s="58" t="s">
        <v>152</v>
      </c>
      <c r="AG2" s="58" t="s">
        <v>152</v>
      </c>
      <c r="AH2" s="58" t="s">
        <v>152</v>
      </c>
      <c r="AI2" s="58" t="s">
        <v>152</v>
      </c>
      <c r="AJ2" s="58" t="s">
        <v>152</v>
      </c>
      <c r="AK2" s="58" t="s">
        <v>152</v>
      </c>
      <c r="AL2" s="58" t="s">
        <v>152</v>
      </c>
      <c r="AM2" s="58" t="s">
        <v>152</v>
      </c>
      <c r="AN2" s="58" t="s">
        <v>152</v>
      </c>
      <c r="AO2" s="58" t="s">
        <v>152</v>
      </c>
      <c r="AP2" s="58" t="s">
        <v>152</v>
      </c>
      <c r="AQ2" s="58" t="s">
        <v>152</v>
      </c>
      <c r="AR2" s="58" t="s">
        <v>152</v>
      </c>
      <c r="AS2" s="58" t="s">
        <v>152</v>
      </c>
      <c r="AT2" s="58" t="s">
        <v>152</v>
      </c>
      <c r="AU2" s="58" t="s">
        <v>152</v>
      </c>
      <c r="AV2" s="58" t="s">
        <v>152</v>
      </c>
      <c r="AW2" s="89" t="s">
        <v>152</v>
      </c>
      <c r="AX2" s="57" t="s">
        <v>268</v>
      </c>
    </row>
    <row r="3" spans="1:50" x14ac:dyDescent="0.3">
      <c r="A3" s="1" t="s">
        <v>55</v>
      </c>
      <c r="B3" s="61"/>
      <c r="C3" s="65"/>
      <c r="D3" s="1">
        <v>23.1</v>
      </c>
      <c r="E3" s="61"/>
      <c r="F3" s="65"/>
      <c r="G3" s="60">
        <v>7.3</v>
      </c>
      <c r="H3" s="61"/>
      <c r="I3" s="65"/>
      <c r="J3" s="62"/>
      <c r="K3" s="63"/>
      <c r="L3" s="7"/>
      <c r="AX3" s="1">
        <f>SUM(B3:AW3)</f>
        <v>30.400000000000002</v>
      </c>
    </row>
    <row r="4" spans="1:50" x14ac:dyDescent="0.3">
      <c r="A4" s="1" t="s">
        <v>56</v>
      </c>
      <c r="B4" s="61"/>
      <c r="C4" s="65"/>
      <c r="D4" s="1">
        <v>38</v>
      </c>
      <c r="E4" s="1">
        <v>330.3</v>
      </c>
      <c r="F4" s="65"/>
      <c r="G4" s="60">
        <v>16.7</v>
      </c>
      <c r="H4" s="61"/>
      <c r="I4" s="65"/>
      <c r="J4" s="62"/>
      <c r="K4" s="63"/>
      <c r="L4" s="7"/>
      <c r="AX4" s="1">
        <f t="shared" ref="AX4:AX28" si="0">SUM(B4:AW4)</f>
        <v>385</v>
      </c>
    </row>
    <row r="5" spans="1:50" x14ac:dyDescent="0.3">
      <c r="A5" s="1" t="s">
        <v>24</v>
      </c>
      <c r="B5" s="61"/>
      <c r="C5" s="65"/>
      <c r="D5" s="60"/>
      <c r="E5" s="61"/>
      <c r="F5">
        <v>4.9000000000000004</v>
      </c>
      <c r="G5" s="1"/>
      <c r="H5" s="61"/>
      <c r="I5" s="65"/>
      <c r="J5" s="62"/>
      <c r="K5" s="63"/>
      <c r="L5" s="7"/>
      <c r="AX5" s="1">
        <f t="shared" si="0"/>
        <v>4.9000000000000004</v>
      </c>
    </row>
    <row r="6" spans="1:50" x14ac:dyDescent="0.3">
      <c r="A6" s="1" t="s">
        <v>23</v>
      </c>
      <c r="B6" s="61"/>
      <c r="C6" s="65"/>
      <c r="D6" s="1">
        <v>86.6</v>
      </c>
      <c r="E6" s="1">
        <v>344.3</v>
      </c>
      <c r="F6">
        <v>33.9</v>
      </c>
      <c r="G6" s="60">
        <v>89</v>
      </c>
      <c r="H6" s="1">
        <v>145.19999999999999</v>
      </c>
      <c r="I6" s="65"/>
      <c r="J6" s="62"/>
      <c r="K6" s="63"/>
      <c r="L6" s="7"/>
      <c r="AX6" s="1">
        <f t="shared" si="0"/>
        <v>699</v>
      </c>
    </row>
    <row r="7" spans="1:50" x14ac:dyDescent="0.3">
      <c r="A7" s="1" t="s">
        <v>154</v>
      </c>
      <c r="B7" s="61"/>
      <c r="C7" s="65"/>
      <c r="D7" s="60"/>
      <c r="E7" s="61"/>
      <c r="F7" s="65"/>
      <c r="G7" s="60"/>
      <c r="H7" s="61"/>
      <c r="I7" s="65"/>
      <c r="J7" s="62"/>
      <c r="K7" s="63"/>
      <c r="L7" s="7"/>
      <c r="AX7" s="1">
        <f t="shared" si="0"/>
        <v>0</v>
      </c>
    </row>
    <row r="8" spans="1:50" x14ac:dyDescent="0.3">
      <c r="A8" s="1" t="s">
        <v>4</v>
      </c>
      <c r="B8" s="61"/>
      <c r="C8" s="65"/>
      <c r="D8" s="1">
        <v>80.3</v>
      </c>
      <c r="E8" s="1">
        <v>386.9</v>
      </c>
      <c r="F8">
        <v>27.6</v>
      </c>
      <c r="G8" s="60"/>
      <c r="H8" s="1">
        <v>201.6</v>
      </c>
      <c r="I8" s="59">
        <v>19.5</v>
      </c>
      <c r="J8" s="62"/>
      <c r="K8" s="63"/>
      <c r="L8" s="7"/>
      <c r="AX8" s="1">
        <f t="shared" si="0"/>
        <v>715.9</v>
      </c>
    </row>
    <row r="9" spans="1:50" x14ac:dyDescent="0.3">
      <c r="A9" s="1" t="s">
        <v>20</v>
      </c>
      <c r="B9" s="61"/>
      <c r="C9" s="65"/>
      <c r="D9" s="60"/>
      <c r="E9" s="1">
        <v>266.10000000000002</v>
      </c>
      <c r="F9" s="65"/>
      <c r="G9" s="60"/>
      <c r="H9" s="1">
        <v>228.5</v>
      </c>
      <c r="I9" s="65"/>
      <c r="J9" s="13">
        <v>450</v>
      </c>
      <c r="K9" s="63"/>
      <c r="L9" s="7"/>
      <c r="AX9" s="1">
        <f t="shared" si="0"/>
        <v>944.6</v>
      </c>
    </row>
    <row r="10" spans="1:50" x14ac:dyDescent="0.3">
      <c r="A10" s="1" t="s">
        <v>21</v>
      </c>
      <c r="B10" s="61"/>
      <c r="C10" s="65"/>
      <c r="D10" s="60"/>
      <c r="E10" s="61"/>
      <c r="F10" s="65"/>
      <c r="G10" s="60"/>
      <c r="H10" s="61"/>
      <c r="I10" s="65"/>
      <c r="J10" s="62"/>
      <c r="K10" s="63"/>
      <c r="AA10">
        <v>114</v>
      </c>
      <c r="AX10" s="1">
        <f t="shared" si="0"/>
        <v>114</v>
      </c>
    </row>
    <row r="11" spans="1:50" x14ac:dyDescent="0.3">
      <c r="A11" s="1" t="s">
        <v>5</v>
      </c>
      <c r="B11" s="61">
        <v>43.5</v>
      </c>
      <c r="C11" s="65">
        <v>64.599999999999994</v>
      </c>
      <c r="D11" s="60"/>
      <c r="E11" s="1">
        <v>196</v>
      </c>
      <c r="F11" s="65"/>
      <c r="G11" s="60"/>
      <c r="H11" s="1">
        <v>184.9</v>
      </c>
      <c r="I11" s="65"/>
      <c r="J11" s="62"/>
      <c r="K11" s="63"/>
      <c r="L11">
        <v>43.6</v>
      </c>
      <c r="M11">
        <v>30.2</v>
      </c>
      <c r="N11">
        <v>8.3000000000000007</v>
      </c>
      <c r="O11">
        <v>12.4</v>
      </c>
      <c r="P11">
        <v>90.4</v>
      </c>
      <c r="AA11">
        <v>110.8</v>
      </c>
      <c r="AB11">
        <v>117.5</v>
      </c>
      <c r="AL11">
        <v>44.7</v>
      </c>
      <c r="AW11" s="87">
        <v>46.7</v>
      </c>
      <c r="AX11" s="1">
        <f t="shared" si="0"/>
        <v>993.6</v>
      </c>
    </row>
    <row r="12" spans="1:50" x14ac:dyDescent="0.3">
      <c r="A12" s="1" t="s">
        <v>6</v>
      </c>
      <c r="B12" s="61"/>
      <c r="C12" s="65">
        <v>25.8</v>
      </c>
      <c r="D12" s="60"/>
      <c r="E12" s="1">
        <v>78.900000000000006</v>
      </c>
      <c r="F12">
        <v>9.4</v>
      </c>
      <c r="G12" s="60"/>
      <c r="H12" s="1">
        <v>212.1</v>
      </c>
      <c r="I12" s="59">
        <v>76.599999999999994</v>
      </c>
      <c r="J12" s="62"/>
      <c r="K12">
        <v>94.2</v>
      </c>
      <c r="L12" s="7"/>
      <c r="M12">
        <v>9.4</v>
      </c>
      <c r="O12">
        <v>9.1999999999999993</v>
      </c>
      <c r="P12">
        <v>43.9</v>
      </c>
      <c r="T12">
        <v>171.5</v>
      </c>
      <c r="U12">
        <v>12.9</v>
      </c>
      <c r="V12">
        <v>26.8</v>
      </c>
      <c r="W12">
        <v>80.3</v>
      </c>
      <c r="AA12">
        <v>270</v>
      </c>
      <c r="AB12">
        <v>210.9</v>
      </c>
      <c r="AI12">
        <v>16.399999999999999</v>
      </c>
      <c r="AK12">
        <v>24.5</v>
      </c>
      <c r="AL12">
        <v>5</v>
      </c>
      <c r="AQ12">
        <v>78.5</v>
      </c>
      <c r="AW12" s="87">
        <v>48.4</v>
      </c>
      <c r="AX12" s="1">
        <f t="shared" si="0"/>
        <v>1504.7</v>
      </c>
    </row>
    <row r="13" spans="1:50" x14ac:dyDescent="0.3">
      <c r="A13" s="1" t="s">
        <v>7</v>
      </c>
      <c r="B13" s="61"/>
      <c r="C13" s="65">
        <v>12.6</v>
      </c>
      <c r="D13" s="60"/>
      <c r="E13" s="1">
        <v>57.9</v>
      </c>
      <c r="F13" s="65"/>
      <c r="G13" s="60"/>
      <c r="H13" s="1">
        <v>238</v>
      </c>
      <c r="I13" s="65"/>
      <c r="J13" s="13">
        <v>28.4</v>
      </c>
      <c r="K13" s="63"/>
      <c r="L13" s="7"/>
      <c r="N13">
        <v>20.100000000000001</v>
      </c>
      <c r="T13">
        <v>82.3</v>
      </c>
      <c r="U13">
        <v>13.6</v>
      </c>
      <c r="V13">
        <v>63.5</v>
      </c>
      <c r="W13">
        <v>161.30000000000001</v>
      </c>
      <c r="AA13">
        <v>376</v>
      </c>
      <c r="AB13">
        <v>164.6</v>
      </c>
      <c r="AI13">
        <v>25.3</v>
      </c>
      <c r="AK13">
        <v>52.4</v>
      </c>
      <c r="AL13">
        <v>43.2</v>
      </c>
      <c r="AQ13">
        <v>22.1</v>
      </c>
      <c r="AR13">
        <v>0.4</v>
      </c>
      <c r="AW13" s="87">
        <v>26.8</v>
      </c>
      <c r="AX13" s="1">
        <f t="shared" si="0"/>
        <v>1388.5</v>
      </c>
    </row>
    <row r="14" spans="1:50" x14ac:dyDescent="0.3">
      <c r="A14" s="1" t="s">
        <v>19</v>
      </c>
      <c r="B14" s="61"/>
      <c r="C14" s="65"/>
      <c r="D14" s="60"/>
      <c r="E14" s="1">
        <v>35.6</v>
      </c>
      <c r="F14" s="65"/>
      <c r="G14" s="60"/>
      <c r="H14" s="1">
        <v>239.4</v>
      </c>
      <c r="I14" s="65"/>
      <c r="J14" s="62"/>
      <c r="K14">
        <v>43.7</v>
      </c>
      <c r="L14">
        <v>64.5</v>
      </c>
      <c r="T14">
        <v>37.9</v>
      </c>
      <c r="AA14">
        <v>464.6</v>
      </c>
      <c r="AB14">
        <v>416.2</v>
      </c>
      <c r="AE14">
        <v>237.3</v>
      </c>
      <c r="AG14">
        <v>41.1</v>
      </c>
      <c r="AJ14" s="42">
        <v>112.8</v>
      </c>
      <c r="AK14">
        <v>57</v>
      </c>
      <c r="AM14">
        <v>12.2</v>
      </c>
      <c r="AN14">
        <v>118.2</v>
      </c>
      <c r="AR14">
        <v>70.8</v>
      </c>
      <c r="AW14" s="87">
        <v>49.2</v>
      </c>
      <c r="AX14" s="1">
        <f t="shared" si="0"/>
        <v>2000.5</v>
      </c>
    </row>
    <row r="15" spans="1:50" x14ac:dyDescent="0.3">
      <c r="A15" s="1" t="s">
        <v>17</v>
      </c>
      <c r="B15" s="61"/>
      <c r="C15" s="65"/>
      <c r="D15" s="60"/>
      <c r="E15" s="61"/>
      <c r="F15" s="65"/>
      <c r="G15" s="60"/>
      <c r="H15" s="1">
        <v>164.2</v>
      </c>
      <c r="I15" s="65"/>
      <c r="J15" s="62"/>
      <c r="K15">
        <v>70.7</v>
      </c>
      <c r="L15">
        <v>25.4</v>
      </c>
      <c r="AA15">
        <v>562</v>
      </c>
      <c r="AE15">
        <v>193.1</v>
      </c>
      <c r="AJ15" s="42">
        <v>241.6</v>
      </c>
      <c r="AM15">
        <v>66.599999999999994</v>
      </c>
      <c r="AN15">
        <v>25.8</v>
      </c>
      <c r="AR15">
        <v>6.6</v>
      </c>
      <c r="AX15" s="1">
        <f t="shared" si="0"/>
        <v>1355.9999999999998</v>
      </c>
    </row>
    <row r="16" spans="1:50" x14ac:dyDescent="0.3">
      <c r="A16" s="1" t="s">
        <v>18</v>
      </c>
      <c r="B16" s="61"/>
      <c r="C16" s="65"/>
      <c r="D16" s="60"/>
      <c r="E16" s="61"/>
      <c r="F16" s="65"/>
      <c r="G16" s="60"/>
      <c r="H16" s="1">
        <v>22</v>
      </c>
      <c r="I16" s="65"/>
      <c r="J16" s="62"/>
      <c r="K16" s="63"/>
      <c r="Q16">
        <v>290.2</v>
      </c>
      <c r="S16">
        <v>114.5</v>
      </c>
      <c r="AJ16" s="42">
        <v>299.39999999999998</v>
      </c>
      <c r="AN16">
        <v>16</v>
      </c>
      <c r="AR16">
        <v>8.1999999999999993</v>
      </c>
      <c r="AT16">
        <v>335.5</v>
      </c>
      <c r="AX16" s="1">
        <f t="shared" si="0"/>
        <v>1085.8</v>
      </c>
    </row>
    <row r="17" spans="1:50" x14ac:dyDescent="0.3">
      <c r="A17" s="1" t="s">
        <v>16</v>
      </c>
      <c r="B17" s="61"/>
      <c r="C17" s="65"/>
      <c r="D17" s="60"/>
      <c r="E17" s="61"/>
      <c r="F17" s="65"/>
      <c r="G17" s="60"/>
      <c r="H17" s="61"/>
      <c r="I17" s="65"/>
      <c r="J17" s="62"/>
      <c r="K17" s="63"/>
      <c r="L17" s="7"/>
      <c r="Q17">
        <v>193.1</v>
      </c>
      <c r="S17">
        <v>67.099999999999994</v>
      </c>
      <c r="AA17">
        <v>574.6</v>
      </c>
      <c r="AF17">
        <v>399.7</v>
      </c>
      <c r="AJ17" s="43">
        <v>192.7</v>
      </c>
      <c r="AR17">
        <v>39.9</v>
      </c>
      <c r="AT17">
        <v>196.8</v>
      </c>
      <c r="AX17" s="1">
        <f t="shared" si="0"/>
        <v>1663.9</v>
      </c>
    </row>
    <row r="18" spans="1:50" x14ac:dyDescent="0.3">
      <c r="A18" s="1" t="s">
        <v>76</v>
      </c>
      <c r="B18" s="61"/>
      <c r="C18" s="65"/>
      <c r="D18" s="60"/>
      <c r="E18" s="61"/>
      <c r="F18" s="65"/>
      <c r="G18" s="60"/>
      <c r="H18" s="61"/>
      <c r="I18" s="65"/>
      <c r="J18" s="62"/>
      <c r="K18" s="63"/>
      <c r="L18" s="7"/>
      <c r="Q18">
        <v>135.80000000000001</v>
      </c>
      <c r="S18">
        <v>7</v>
      </c>
      <c r="AA18">
        <v>632.79999999999995</v>
      </c>
      <c r="AF18">
        <v>455</v>
      </c>
      <c r="AJ18" s="43">
        <v>129.69999999999999</v>
      </c>
      <c r="AN18">
        <v>59</v>
      </c>
      <c r="AR18">
        <v>49.8</v>
      </c>
      <c r="AT18">
        <v>237.6</v>
      </c>
      <c r="AX18" s="1">
        <f t="shared" si="0"/>
        <v>1706.6999999999998</v>
      </c>
    </row>
    <row r="19" spans="1:50" x14ac:dyDescent="0.3">
      <c r="A19" s="1" t="s">
        <v>77</v>
      </c>
      <c r="B19" s="61"/>
      <c r="C19" s="65"/>
      <c r="D19" s="60"/>
      <c r="E19" s="61"/>
      <c r="F19" s="65"/>
      <c r="G19" s="60"/>
      <c r="H19" s="61"/>
      <c r="I19" s="65"/>
      <c r="J19" s="62"/>
      <c r="K19" s="63"/>
      <c r="L19" s="7"/>
      <c r="AA19">
        <v>985.4</v>
      </c>
      <c r="AE19">
        <v>487.7</v>
      </c>
      <c r="AF19">
        <v>449</v>
      </c>
      <c r="AJ19" s="43">
        <v>129.30000000000001</v>
      </c>
      <c r="AT19">
        <v>307.60000000000002</v>
      </c>
      <c r="AX19" s="1">
        <f t="shared" si="0"/>
        <v>2359</v>
      </c>
    </row>
    <row r="20" spans="1:50" x14ac:dyDescent="0.3">
      <c r="A20" s="1" t="s">
        <v>78</v>
      </c>
      <c r="B20" s="61"/>
      <c r="C20" s="65"/>
      <c r="D20" s="60"/>
      <c r="E20" s="61"/>
      <c r="F20" s="65"/>
      <c r="G20" s="60"/>
      <c r="H20" s="61"/>
      <c r="I20" s="65"/>
      <c r="J20" s="62"/>
      <c r="K20" s="63"/>
      <c r="L20" s="7"/>
      <c r="Y20">
        <v>520.9</v>
      </c>
      <c r="Z20">
        <v>934.4</v>
      </c>
      <c r="AA20">
        <v>842</v>
      </c>
      <c r="AC20">
        <v>514.4</v>
      </c>
      <c r="AE20">
        <v>659.8</v>
      </c>
      <c r="AF20">
        <v>437.9</v>
      </c>
      <c r="AJ20" s="43">
        <v>109.8</v>
      </c>
      <c r="AX20" s="1">
        <f t="shared" si="0"/>
        <v>4019.2000000000003</v>
      </c>
    </row>
    <row r="21" spans="1:50" x14ac:dyDescent="0.3">
      <c r="A21" s="1" t="s">
        <v>117</v>
      </c>
      <c r="B21" s="61"/>
      <c r="C21" s="65"/>
      <c r="D21" s="60"/>
      <c r="E21" s="61"/>
      <c r="F21" s="65"/>
      <c r="G21" s="60"/>
      <c r="H21" s="61"/>
      <c r="I21" s="65"/>
      <c r="J21" s="62"/>
      <c r="K21" s="63"/>
      <c r="L21" s="7"/>
      <c r="AX21" s="1">
        <f t="shared" si="0"/>
        <v>0</v>
      </c>
    </row>
    <row r="22" spans="1:50" x14ac:dyDescent="0.3">
      <c r="A22" s="1" t="s">
        <v>124</v>
      </c>
      <c r="B22" s="61"/>
      <c r="C22" s="65"/>
      <c r="D22" s="60"/>
      <c r="E22" s="61"/>
      <c r="F22" s="65"/>
      <c r="G22" s="60"/>
      <c r="H22" s="61"/>
      <c r="I22" s="65"/>
      <c r="J22" s="62"/>
      <c r="K22" s="63"/>
      <c r="L22" s="7"/>
      <c r="X22">
        <v>627.1</v>
      </c>
      <c r="AX22" s="1">
        <f t="shared" si="0"/>
        <v>627.1</v>
      </c>
    </row>
    <row r="23" spans="1:50" x14ac:dyDescent="0.3">
      <c r="A23" s="1" t="s">
        <v>118</v>
      </c>
      <c r="B23" s="61"/>
      <c r="C23" s="65"/>
      <c r="D23" s="60"/>
      <c r="E23" s="61"/>
      <c r="F23" s="65"/>
      <c r="G23" s="60"/>
      <c r="H23" s="61"/>
      <c r="I23" s="65"/>
      <c r="J23" s="62"/>
      <c r="K23" s="63"/>
      <c r="L23" s="7"/>
      <c r="X23">
        <v>612.79999999999995</v>
      </c>
      <c r="Z23">
        <v>812</v>
      </c>
      <c r="AA23">
        <v>911.9</v>
      </c>
      <c r="AE23">
        <v>646.5</v>
      </c>
      <c r="AF23">
        <v>306.10000000000002</v>
      </c>
      <c r="AX23" s="1">
        <f t="shared" si="0"/>
        <v>3289.2999999999997</v>
      </c>
    </row>
    <row r="24" spans="1:50" x14ac:dyDescent="0.3">
      <c r="A24" s="1" t="s">
        <v>120</v>
      </c>
      <c r="B24" s="61"/>
      <c r="C24" s="65"/>
      <c r="D24" s="60"/>
      <c r="E24" s="61"/>
      <c r="F24" s="65"/>
      <c r="G24" s="60"/>
      <c r="H24" s="61"/>
      <c r="I24" s="65"/>
      <c r="J24" s="62"/>
      <c r="K24" s="63"/>
      <c r="L24" s="7"/>
      <c r="Y24">
        <v>430</v>
      </c>
      <c r="AF24">
        <v>370.5</v>
      </c>
      <c r="AX24" s="1">
        <f t="shared" si="0"/>
        <v>800.5</v>
      </c>
    </row>
    <row r="25" spans="1:50" x14ac:dyDescent="0.3">
      <c r="A25" s="1" t="s">
        <v>121</v>
      </c>
      <c r="B25" s="61"/>
      <c r="C25" s="65"/>
      <c r="D25" s="60"/>
      <c r="E25" s="61"/>
      <c r="F25" s="65"/>
      <c r="G25" s="60"/>
      <c r="H25" s="61"/>
      <c r="I25" s="65"/>
      <c r="J25" s="62"/>
      <c r="K25" s="63"/>
      <c r="L25" s="7"/>
      <c r="AX25" s="1">
        <f t="shared" si="0"/>
        <v>0</v>
      </c>
    </row>
    <row r="26" spans="1:50" x14ac:dyDescent="0.3">
      <c r="A26" s="1" t="s">
        <v>122</v>
      </c>
      <c r="B26" s="61"/>
      <c r="C26" s="65"/>
      <c r="D26" s="60"/>
      <c r="E26" s="61"/>
      <c r="F26" s="65"/>
      <c r="G26" s="60"/>
      <c r="H26" s="61"/>
      <c r="I26" s="65"/>
      <c r="J26" s="62"/>
      <c r="K26" s="63"/>
      <c r="L26" s="7"/>
      <c r="AX26" s="1">
        <f t="shared" si="0"/>
        <v>0</v>
      </c>
    </row>
    <row r="27" spans="1:50" x14ac:dyDescent="0.3">
      <c r="A27" s="1" t="s">
        <v>155</v>
      </c>
      <c r="B27" s="61"/>
      <c r="C27" s="65"/>
      <c r="D27" s="60"/>
      <c r="E27" s="61"/>
      <c r="F27" s="65"/>
      <c r="G27" s="60"/>
      <c r="H27" s="61"/>
      <c r="I27" s="65"/>
      <c r="J27" s="62"/>
      <c r="K27" s="63"/>
      <c r="L27" s="7"/>
      <c r="AX27" s="1">
        <f t="shared" si="0"/>
        <v>0</v>
      </c>
    </row>
    <row r="28" spans="1:50" x14ac:dyDescent="0.3">
      <c r="AX28" s="1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7B99-E269-41AD-8077-72176F728CCC}">
  <dimension ref="A1:BE27"/>
  <sheetViews>
    <sheetView topLeftCell="C1" workbookViewId="0">
      <selection activeCell="C14" sqref="C14"/>
    </sheetView>
  </sheetViews>
  <sheetFormatPr defaultRowHeight="14.4" x14ac:dyDescent="0.3"/>
  <cols>
    <col min="2" max="3" width="18.33203125" bestFit="1" customWidth="1"/>
    <col min="4" max="4" width="8.109375" customWidth="1"/>
    <col min="5" max="5" width="5" customWidth="1"/>
    <col min="6" max="6" width="7.109375" customWidth="1"/>
    <col min="7" max="7" width="8" customWidth="1"/>
    <col min="8" max="8" width="5.44140625" customWidth="1"/>
    <col min="9" max="9" width="5.6640625" customWidth="1"/>
    <col min="10" max="10" width="6" customWidth="1"/>
    <col min="11" max="11" width="5" customWidth="1"/>
    <col min="12" max="12" width="4.33203125" customWidth="1"/>
    <col min="49" max="49" width="18.33203125" bestFit="1" customWidth="1"/>
    <col min="50" max="50" width="20.44140625" bestFit="1" customWidth="1"/>
    <col min="55" max="55" width="18.6640625" bestFit="1" customWidth="1"/>
    <col min="56" max="56" width="18.44140625" bestFit="1" customWidth="1"/>
    <col min="57" max="57" width="20.5546875" bestFit="1" customWidth="1"/>
  </cols>
  <sheetData>
    <row r="1" spans="1:57" ht="15.6" x14ac:dyDescent="0.3">
      <c r="A1" s="1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</row>
    <row r="2" spans="1:57" ht="15.6" x14ac:dyDescent="0.3">
      <c r="A2" s="57" t="s">
        <v>150</v>
      </c>
      <c r="B2" s="2" t="s">
        <v>153</v>
      </c>
      <c r="C2" s="2" t="s">
        <v>153</v>
      </c>
      <c r="D2" s="2" t="s">
        <v>153</v>
      </c>
      <c r="E2" s="2" t="s">
        <v>153</v>
      </c>
      <c r="F2" s="2" t="s">
        <v>153</v>
      </c>
      <c r="G2" s="2" t="s">
        <v>153</v>
      </c>
      <c r="H2" s="2" t="s">
        <v>153</v>
      </c>
      <c r="I2" s="2" t="s">
        <v>153</v>
      </c>
      <c r="J2" s="2" t="s">
        <v>153</v>
      </c>
      <c r="K2" s="2" t="s">
        <v>153</v>
      </c>
      <c r="L2" s="2" t="s">
        <v>153</v>
      </c>
      <c r="M2" s="2" t="s">
        <v>153</v>
      </c>
      <c r="N2" s="2" t="s">
        <v>153</v>
      </c>
      <c r="O2" s="2" t="s">
        <v>153</v>
      </c>
      <c r="P2" s="2" t="s">
        <v>153</v>
      </c>
      <c r="Q2" s="2" t="s">
        <v>153</v>
      </c>
      <c r="R2" s="2" t="s">
        <v>153</v>
      </c>
      <c r="S2" s="2" t="s">
        <v>153</v>
      </c>
      <c r="T2" s="2" t="s">
        <v>153</v>
      </c>
      <c r="U2" s="2" t="s">
        <v>153</v>
      </c>
      <c r="V2" s="2" t="s">
        <v>153</v>
      </c>
      <c r="W2" s="2" t="s">
        <v>153</v>
      </c>
      <c r="X2" s="2" t="s">
        <v>153</v>
      </c>
      <c r="Y2" s="2" t="s">
        <v>153</v>
      </c>
      <c r="Z2" s="2" t="s">
        <v>153</v>
      </c>
      <c r="AA2" s="2" t="s">
        <v>153</v>
      </c>
      <c r="AB2" s="2" t="s">
        <v>153</v>
      </c>
      <c r="AC2" s="2" t="s">
        <v>153</v>
      </c>
      <c r="AD2" s="2" t="s">
        <v>153</v>
      </c>
      <c r="AE2" s="2" t="s">
        <v>153</v>
      </c>
      <c r="AF2" s="2" t="s">
        <v>153</v>
      </c>
      <c r="AG2" s="2" t="s">
        <v>153</v>
      </c>
      <c r="AH2" s="2" t="s">
        <v>153</v>
      </c>
      <c r="AI2" s="2" t="s">
        <v>153</v>
      </c>
      <c r="AJ2" s="2" t="s">
        <v>153</v>
      </c>
      <c r="AK2" s="2" t="s">
        <v>153</v>
      </c>
      <c r="AL2" s="2" t="s">
        <v>153</v>
      </c>
      <c r="AM2" s="2" t="s">
        <v>153</v>
      </c>
      <c r="AN2" s="2" t="s">
        <v>153</v>
      </c>
      <c r="AO2" s="2" t="s">
        <v>153</v>
      </c>
      <c r="AP2" s="2" t="s">
        <v>153</v>
      </c>
      <c r="AQ2" s="2" t="s">
        <v>153</v>
      </c>
      <c r="AR2" s="2" t="s">
        <v>153</v>
      </c>
      <c r="AS2" s="2" t="s">
        <v>153</v>
      </c>
      <c r="AT2" s="2" t="s">
        <v>153</v>
      </c>
      <c r="AU2" s="2" t="s">
        <v>153</v>
      </c>
      <c r="AV2" s="2" t="s">
        <v>153</v>
      </c>
      <c r="AW2" s="66" t="s">
        <v>153</v>
      </c>
      <c r="AX2" s="57" t="s">
        <v>267</v>
      </c>
      <c r="BB2" s="57" t="s">
        <v>150</v>
      </c>
      <c r="BC2" s="90" t="s">
        <v>266</v>
      </c>
      <c r="BD2" s="92" t="s">
        <v>268</v>
      </c>
      <c r="BE2" s="90" t="s">
        <v>267</v>
      </c>
    </row>
    <row r="3" spans="1:57" x14ac:dyDescent="0.3">
      <c r="A3" s="1" t="s">
        <v>55</v>
      </c>
      <c r="B3" s="61"/>
      <c r="C3" s="65"/>
      <c r="D3" s="60"/>
      <c r="E3" s="61"/>
      <c r="F3" s="65"/>
      <c r="G3" s="60"/>
      <c r="H3" s="61"/>
      <c r="I3" s="65"/>
      <c r="J3" s="62"/>
      <c r="K3" s="63"/>
      <c r="L3" s="7"/>
      <c r="AX3" s="1">
        <f>SUM(B3:AW3)</f>
        <v>0</v>
      </c>
      <c r="BB3" s="1" t="s">
        <v>55</v>
      </c>
      <c r="BC3" s="91"/>
      <c r="BD3" s="93">
        <v>30.400000000000002</v>
      </c>
      <c r="BE3" s="48">
        <v>0</v>
      </c>
    </row>
    <row r="4" spans="1:57" x14ac:dyDescent="0.3">
      <c r="A4" s="1" t="s">
        <v>56</v>
      </c>
      <c r="B4" s="61"/>
      <c r="C4" s="65"/>
      <c r="D4" s="60"/>
      <c r="E4" s="61"/>
      <c r="F4" s="65"/>
      <c r="G4" s="60"/>
      <c r="H4" s="61"/>
      <c r="I4" s="65"/>
      <c r="J4" s="62"/>
      <c r="K4" s="63"/>
      <c r="L4" s="7"/>
      <c r="AX4" s="1">
        <f t="shared" ref="AX4:AX27" si="0">SUM(B4:AW4)</f>
        <v>0</v>
      </c>
      <c r="BB4" s="1" t="s">
        <v>56</v>
      </c>
      <c r="BC4" s="91">
        <v>0</v>
      </c>
      <c r="BD4" s="93">
        <v>385</v>
      </c>
      <c r="BE4" s="48">
        <v>0</v>
      </c>
    </row>
    <row r="5" spans="1:57" x14ac:dyDescent="0.3">
      <c r="A5" s="1" t="s">
        <v>24</v>
      </c>
      <c r="B5" s="61"/>
      <c r="C5" s="65"/>
      <c r="D5" s="60"/>
      <c r="E5" s="61"/>
      <c r="F5" s="65"/>
      <c r="G5" s="60"/>
      <c r="H5" s="61"/>
      <c r="I5" s="65"/>
      <c r="J5" s="62"/>
      <c r="K5" s="63"/>
      <c r="L5" s="7"/>
      <c r="AX5" s="1">
        <f t="shared" si="0"/>
        <v>0</v>
      </c>
      <c r="BB5" s="1" t="s">
        <v>24</v>
      </c>
      <c r="BC5" s="91">
        <v>0</v>
      </c>
      <c r="BD5" s="93">
        <v>4.9000000000000004</v>
      </c>
      <c r="BE5" s="48">
        <v>0</v>
      </c>
    </row>
    <row r="6" spans="1:57" x14ac:dyDescent="0.3">
      <c r="A6" s="1" t="s">
        <v>23</v>
      </c>
      <c r="B6" s="61"/>
      <c r="C6" s="65"/>
      <c r="D6" s="60"/>
      <c r="E6" s="61"/>
      <c r="F6" s="65"/>
      <c r="G6" s="60"/>
      <c r="H6" s="61"/>
      <c r="I6" s="65"/>
      <c r="J6" s="62"/>
      <c r="K6" s="63"/>
      <c r="L6" s="7"/>
      <c r="AX6" s="1">
        <f t="shared" si="0"/>
        <v>0</v>
      </c>
      <c r="BB6" s="1" t="s">
        <v>23</v>
      </c>
      <c r="BC6" s="91">
        <v>0</v>
      </c>
      <c r="BD6" s="93">
        <v>699</v>
      </c>
      <c r="BE6" s="48">
        <v>0</v>
      </c>
    </row>
    <row r="7" spans="1:57" x14ac:dyDescent="0.3">
      <c r="A7" s="1" t="s">
        <v>154</v>
      </c>
      <c r="B7" s="61"/>
      <c r="C7" s="65"/>
      <c r="D7" s="60"/>
      <c r="E7" s="61"/>
      <c r="F7" s="65"/>
      <c r="G7" s="60"/>
      <c r="H7" s="61"/>
      <c r="I7" s="65"/>
      <c r="J7" s="62"/>
      <c r="K7" s="63"/>
      <c r="L7" s="7"/>
      <c r="AX7" s="1">
        <f t="shared" si="0"/>
        <v>0</v>
      </c>
      <c r="BB7" s="1" t="s">
        <v>154</v>
      </c>
      <c r="BC7" s="91">
        <v>94</v>
      </c>
      <c r="BD7" s="93">
        <v>0</v>
      </c>
      <c r="BE7" s="48">
        <v>0</v>
      </c>
    </row>
    <row r="8" spans="1:57" x14ac:dyDescent="0.3">
      <c r="A8" s="1" t="s">
        <v>4</v>
      </c>
      <c r="B8" s="61"/>
      <c r="C8" s="65"/>
      <c r="D8" s="60"/>
      <c r="E8" s="61"/>
      <c r="F8" s="65"/>
      <c r="G8" s="1">
        <v>205.5</v>
      </c>
      <c r="H8" s="61"/>
      <c r="I8" s="65"/>
      <c r="J8" s="62"/>
      <c r="K8" s="63"/>
      <c r="L8" s="7"/>
      <c r="AX8" s="1">
        <f t="shared" si="0"/>
        <v>205.5</v>
      </c>
      <c r="BB8" s="1" t="s">
        <v>4</v>
      </c>
      <c r="BC8" s="91">
        <v>0</v>
      </c>
      <c r="BD8" s="93">
        <v>715.9</v>
      </c>
      <c r="BE8" s="48">
        <v>205.5</v>
      </c>
    </row>
    <row r="9" spans="1:57" x14ac:dyDescent="0.3">
      <c r="A9" s="1" t="s">
        <v>20</v>
      </c>
      <c r="B9" s="61"/>
      <c r="C9" s="65"/>
      <c r="D9" s="1">
        <v>81.5</v>
      </c>
      <c r="E9" s="61"/>
      <c r="F9" s="65"/>
      <c r="G9" s="1">
        <v>193.9</v>
      </c>
      <c r="H9" s="61"/>
      <c r="I9" s="65"/>
      <c r="J9" s="62"/>
      <c r="K9" s="63"/>
      <c r="L9" s="7"/>
      <c r="AX9" s="1">
        <f t="shared" si="0"/>
        <v>275.39999999999998</v>
      </c>
      <c r="BB9" s="1" t="s">
        <v>20</v>
      </c>
      <c r="BC9" s="91">
        <v>651.30000000000007</v>
      </c>
      <c r="BD9" s="93">
        <v>944.6</v>
      </c>
      <c r="BE9" s="48">
        <v>275.39999999999998</v>
      </c>
    </row>
    <row r="10" spans="1:57" x14ac:dyDescent="0.3">
      <c r="A10" s="1" t="s">
        <v>21</v>
      </c>
      <c r="B10" s="61"/>
      <c r="C10" s="65"/>
      <c r="D10" s="60"/>
      <c r="E10" s="61"/>
      <c r="F10" s="65"/>
      <c r="G10" s="1"/>
      <c r="H10" s="61"/>
      <c r="I10" s="65"/>
      <c r="J10" s="62"/>
      <c r="K10" s="63"/>
      <c r="L10" s="7"/>
      <c r="AB10">
        <v>99.2</v>
      </c>
      <c r="AX10" s="1">
        <f t="shared" si="0"/>
        <v>99.2</v>
      </c>
      <c r="BB10" s="1" t="s">
        <v>21</v>
      </c>
      <c r="BC10" s="91">
        <v>736.4</v>
      </c>
      <c r="BD10" s="93">
        <v>114</v>
      </c>
      <c r="BE10" s="48">
        <v>99.2</v>
      </c>
    </row>
    <row r="11" spans="1:57" x14ac:dyDescent="0.3">
      <c r="A11" s="1" t="s">
        <v>5</v>
      </c>
      <c r="B11" s="61"/>
      <c r="C11" s="65"/>
      <c r="D11" s="1">
        <v>97.7</v>
      </c>
      <c r="E11" s="61"/>
      <c r="F11" s="65"/>
      <c r="G11" s="1">
        <v>228.6</v>
      </c>
      <c r="H11" s="61"/>
      <c r="I11" s="65"/>
      <c r="J11" s="62"/>
      <c r="K11" s="63"/>
      <c r="L11" s="7"/>
      <c r="AC11">
        <v>4.8</v>
      </c>
      <c r="AQ11">
        <v>19</v>
      </c>
      <c r="AX11" s="1">
        <f t="shared" si="0"/>
        <v>350.1</v>
      </c>
      <c r="BB11" s="1" t="s">
        <v>5</v>
      </c>
      <c r="BC11" s="91">
        <v>282.70000000000005</v>
      </c>
      <c r="BD11" s="93">
        <v>993.6</v>
      </c>
      <c r="BE11" s="48">
        <v>350.1</v>
      </c>
    </row>
    <row r="12" spans="1:57" x14ac:dyDescent="0.3">
      <c r="A12" s="1" t="s">
        <v>6</v>
      </c>
      <c r="B12" s="61"/>
      <c r="C12" s="65"/>
      <c r="D12" s="1">
        <v>122.3</v>
      </c>
      <c r="E12" s="61"/>
      <c r="F12" s="65"/>
      <c r="G12" s="1">
        <v>240.6</v>
      </c>
      <c r="H12" s="61"/>
      <c r="I12" s="65"/>
      <c r="J12" s="62"/>
      <c r="K12" s="63"/>
      <c r="L12" s="7"/>
      <c r="AC12">
        <v>111.9</v>
      </c>
      <c r="AD12">
        <v>29.8</v>
      </c>
      <c r="AX12" s="1">
        <f t="shared" si="0"/>
        <v>504.59999999999997</v>
      </c>
      <c r="BB12" s="1" t="s">
        <v>6</v>
      </c>
      <c r="BC12" s="91">
        <v>819.19999999999993</v>
      </c>
      <c r="BD12" s="93">
        <v>1504.7</v>
      </c>
      <c r="BE12" s="48">
        <v>504.59999999999997</v>
      </c>
    </row>
    <row r="13" spans="1:57" x14ac:dyDescent="0.3">
      <c r="A13" s="1" t="s">
        <v>7</v>
      </c>
      <c r="B13" s="61"/>
      <c r="C13" s="65"/>
      <c r="D13" s="1">
        <v>148.1</v>
      </c>
      <c r="E13" s="61"/>
      <c r="F13">
        <v>21.5</v>
      </c>
      <c r="G13" s="1">
        <v>325.89999999999998</v>
      </c>
      <c r="H13" s="61"/>
      <c r="I13" s="59">
        <v>37.5</v>
      </c>
      <c r="J13" s="62"/>
      <c r="K13">
        <v>110.2</v>
      </c>
      <c r="L13" s="7"/>
      <c r="M13">
        <v>7.7</v>
      </c>
      <c r="P13">
        <v>108.5</v>
      </c>
      <c r="R13">
        <v>11.1</v>
      </c>
      <c r="AC13">
        <v>260.10000000000002</v>
      </c>
      <c r="AD13">
        <v>35.9</v>
      </c>
      <c r="AF13">
        <v>15.1</v>
      </c>
      <c r="AH13">
        <v>35</v>
      </c>
      <c r="AO13">
        <v>9.6</v>
      </c>
      <c r="AP13">
        <v>52.1</v>
      </c>
      <c r="AX13" s="1">
        <f t="shared" si="0"/>
        <v>1178.3</v>
      </c>
      <c r="BB13" s="1" t="s">
        <v>7</v>
      </c>
      <c r="BC13" s="91">
        <v>184.70000000000002</v>
      </c>
      <c r="BD13" s="93">
        <v>1388.5</v>
      </c>
      <c r="BE13" s="48">
        <v>1178.3</v>
      </c>
    </row>
    <row r="14" spans="1:57" x14ac:dyDescent="0.3">
      <c r="A14" s="1" t="s">
        <v>19</v>
      </c>
      <c r="B14" s="61"/>
      <c r="C14" s="65">
        <v>9.1</v>
      </c>
      <c r="D14" s="1">
        <v>134.80000000000001</v>
      </c>
      <c r="E14" s="61"/>
      <c r="F14" s="65"/>
      <c r="G14" s="1">
        <v>122.1</v>
      </c>
      <c r="H14" s="61"/>
      <c r="I14" s="59">
        <v>26.9</v>
      </c>
      <c r="J14" s="62"/>
      <c r="K14" s="63"/>
      <c r="L14" s="7"/>
      <c r="U14">
        <v>14.7</v>
      </c>
      <c r="V14">
        <v>59.2</v>
      </c>
      <c r="AC14">
        <v>291</v>
      </c>
      <c r="AD14">
        <v>393.8</v>
      </c>
      <c r="AF14">
        <v>28.8</v>
      </c>
      <c r="AH14">
        <v>70.400000000000006</v>
      </c>
      <c r="AI14">
        <v>27.2</v>
      </c>
      <c r="AO14">
        <v>16.899999999999999</v>
      </c>
      <c r="AP14">
        <v>50</v>
      </c>
      <c r="AS14">
        <v>68.8</v>
      </c>
      <c r="AX14" s="1">
        <f t="shared" si="0"/>
        <v>1313.7</v>
      </c>
      <c r="BB14" s="1" t="s">
        <v>19</v>
      </c>
      <c r="BC14" s="91">
        <v>42.7</v>
      </c>
      <c r="BD14" s="93">
        <v>2000.5</v>
      </c>
      <c r="BE14" s="48">
        <v>1313.7</v>
      </c>
    </row>
    <row r="15" spans="1:57" x14ac:dyDescent="0.3">
      <c r="A15" s="1" t="s">
        <v>17</v>
      </c>
      <c r="B15" s="61"/>
      <c r="C15" s="65"/>
      <c r="D15" s="1">
        <v>97.5</v>
      </c>
      <c r="E15" s="61"/>
      <c r="F15" s="65"/>
      <c r="G15" s="1">
        <v>81.3</v>
      </c>
      <c r="H15" s="61"/>
      <c r="I15" s="59">
        <v>27.3</v>
      </c>
      <c r="J15" s="62"/>
      <c r="K15" s="63"/>
      <c r="L15" s="7"/>
      <c r="N15">
        <v>15.9</v>
      </c>
      <c r="U15">
        <v>13.8</v>
      </c>
      <c r="V15">
        <v>11.8</v>
      </c>
      <c r="AB15">
        <v>374.2</v>
      </c>
      <c r="AC15">
        <v>276.2</v>
      </c>
      <c r="AD15">
        <v>385.5</v>
      </c>
      <c r="AF15">
        <v>76.400000000000006</v>
      </c>
      <c r="AG15">
        <v>60.1</v>
      </c>
      <c r="AH15">
        <v>49.7</v>
      </c>
      <c r="AI15">
        <v>48.5</v>
      </c>
      <c r="AO15">
        <v>21.6</v>
      </c>
      <c r="AP15">
        <v>92.9</v>
      </c>
      <c r="AS15">
        <v>124.2</v>
      </c>
      <c r="AW15" s="87">
        <v>75.400000000000006</v>
      </c>
      <c r="AX15" s="1">
        <f t="shared" si="0"/>
        <v>1832.3000000000002</v>
      </c>
      <c r="BB15" s="1" t="s">
        <v>17</v>
      </c>
      <c r="BC15" s="91">
        <v>201.5</v>
      </c>
      <c r="BD15" s="93">
        <v>1355.9999999999998</v>
      </c>
      <c r="BE15" s="48">
        <v>1832.3000000000002</v>
      </c>
    </row>
    <row r="16" spans="1:57" x14ac:dyDescent="0.3">
      <c r="A16" s="1" t="s">
        <v>18</v>
      </c>
      <c r="B16" s="61"/>
      <c r="C16" s="65"/>
      <c r="D16" s="60"/>
      <c r="E16" s="61"/>
      <c r="F16" s="65"/>
      <c r="G16" s="1">
        <v>18.100000000000001</v>
      </c>
      <c r="H16" s="61"/>
      <c r="I16" s="65"/>
      <c r="J16" s="62"/>
      <c r="K16">
        <v>36.1</v>
      </c>
      <c r="L16">
        <v>40.6</v>
      </c>
      <c r="AA16">
        <v>508.9</v>
      </c>
      <c r="AB16">
        <v>530.4</v>
      </c>
      <c r="AC16">
        <v>632.6</v>
      </c>
      <c r="AD16">
        <v>728.3</v>
      </c>
      <c r="AE16">
        <v>614.5</v>
      </c>
      <c r="AF16">
        <v>304.5</v>
      </c>
      <c r="AG16">
        <v>83.9</v>
      </c>
      <c r="AH16">
        <v>105.6</v>
      </c>
      <c r="AI16">
        <v>52.1</v>
      </c>
      <c r="AO16">
        <v>25</v>
      </c>
      <c r="AP16">
        <v>58.3</v>
      </c>
      <c r="AS16">
        <v>78.400000000000006</v>
      </c>
      <c r="AU16">
        <v>58.9</v>
      </c>
      <c r="AX16" s="1">
        <f t="shared" si="0"/>
        <v>3876.2000000000003</v>
      </c>
      <c r="BB16" s="1" t="s">
        <v>18</v>
      </c>
      <c r="BC16" s="91">
        <v>531.29999999999995</v>
      </c>
      <c r="BD16" s="93">
        <v>1085.8</v>
      </c>
      <c r="BE16" s="48">
        <v>3876.2000000000003</v>
      </c>
    </row>
    <row r="17" spans="1:57" x14ac:dyDescent="0.3">
      <c r="A17" s="1" t="s">
        <v>16</v>
      </c>
      <c r="B17" s="61"/>
      <c r="C17" s="65"/>
      <c r="D17" s="60"/>
      <c r="E17" s="61"/>
      <c r="F17" s="65"/>
      <c r="G17" s="60"/>
      <c r="H17" s="61"/>
      <c r="I17" s="65"/>
      <c r="J17" s="62"/>
      <c r="K17">
        <v>22.6</v>
      </c>
      <c r="L17" s="7"/>
      <c r="AB17">
        <v>527.5</v>
      </c>
      <c r="AC17">
        <v>657.4</v>
      </c>
      <c r="AD17">
        <v>754.8</v>
      </c>
      <c r="AE17">
        <v>921.4</v>
      </c>
      <c r="AG17">
        <v>153.19999999999999</v>
      </c>
      <c r="AH17">
        <v>190.8</v>
      </c>
      <c r="AI17">
        <v>102.5</v>
      </c>
      <c r="AN17">
        <v>35.5</v>
      </c>
      <c r="AO17">
        <v>72.400000000000006</v>
      </c>
      <c r="AP17">
        <v>23.5</v>
      </c>
      <c r="AS17">
        <v>95.3</v>
      </c>
      <c r="AU17">
        <v>41.7</v>
      </c>
      <c r="AX17" s="1">
        <f t="shared" si="0"/>
        <v>3598.6</v>
      </c>
      <c r="BB17" s="1" t="s">
        <v>16</v>
      </c>
      <c r="BC17" s="91">
        <v>0</v>
      </c>
      <c r="BD17" s="93">
        <v>1663.9</v>
      </c>
      <c r="BE17" s="48">
        <v>3598.6</v>
      </c>
    </row>
    <row r="18" spans="1:57" x14ac:dyDescent="0.3">
      <c r="A18" s="1" t="s">
        <v>76</v>
      </c>
      <c r="B18" s="61"/>
      <c r="C18" s="65"/>
      <c r="D18" s="60"/>
      <c r="E18" s="61"/>
      <c r="F18" s="65"/>
      <c r="G18" s="60"/>
      <c r="H18" s="61"/>
      <c r="I18" s="65"/>
      <c r="J18" s="62"/>
      <c r="K18" s="63"/>
      <c r="L18" s="7"/>
      <c r="AB18">
        <v>438.9</v>
      </c>
      <c r="AC18">
        <v>490.1</v>
      </c>
      <c r="AD18">
        <v>512.29999999999995</v>
      </c>
      <c r="AE18">
        <v>663.5</v>
      </c>
      <c r="AG18">
        <v>240.8</v>
      </c>
      <c r="AH18">
        <v>204.9</v>
      </c>
      <c r="AI18">
        <v>62.6</v>
      </c>
      <c r="AO18">
        <v>69.900000000000006</v>
      </c>
      <c r="AP18">
        <v>21.6</v>
      </c>
      <c r="AS18">
        <v>74.400000000000006</v>
      </c>
      <c r="AU18">
        <v>52.7</v>
      </c>
      <c r="AV18">
        <v>77.8</v>
      </c>
      <c r="AX18" s="1">
        <f t="shared" si="0"/>
        <v>2909.5000000000005</v>
      </c>
      <c r="BB18" s="1" t="s">
        <v>76</v>
      </c>
      <c r="BC18" s="91">
        <v>0</v>
      </c>
      <c r="BD18" s="93">
        <v>1706.6999999999998</v>
      </c>
      <c r="BE18" s="48">
        <v>2909.5000000000005</v>
      </c>
    </row>
    <row r="19" spans="1:57" x14ac:dyDescent="0.3">
      <c r="A19" s="1" t="s">
        <v>77</v>
      </c>
      <c r="B19" s="61"/>
      <c r="C19" s="65"/>
      <c r="D19" s="60"/>
      <c r="E19" s="61"/>
      <c r="F19" s="65"/>
      <c r="G19" s="60"/>
      <c r="H19" s="61"/>
      <c r="I19" s="65"/>
      <c r="J19" s="62"/>
      <c r="K19" s="63"/>
      <c r="L19" s="7"/>
      <c r="Q19">
        <v>131.5</v>
      </c>
      <c r="AB19">
        <v>269.8</v>
      </c>
      <c r="AC19">
        <v>359.9</v>
      </c>
      <c r="AD19">
        <v>517.1</v>
      </c>
      <c r="AG19">
        <v>266.5</v>
      </c>
      <c r="AH19">
        <v>235.8</v>
      </c>
      <c r="AI19">
        <v>179.4</v>
      </c>
      <c r="AN19">
        <v>18.100000000000001</v>
      </c>
      <c r="AO19">
        <v>41</v>
      </c>
      <c r="AP19">
        <v>13.4</v>
      </c>
      <c r="AV19">
        <v>85.7</v>
      </c>
      <c r="AX19" s="1">
        <f t="shared" si="0"/>
        <v>2118.2000000000003</v>
      </c>
      <c r="BB19" s="1" t="s">
        <v>77</v>
      </c>
      <c r="BC19" s="91">
        <v>0</v>
      </c>
      <c r="BD19" s="93">
        <v>2359</v>
      </c>
      <c r="BE19" s="48">
        <v>2118.2000000000003</v>
      </c>
    </row>
    <row r="20" spans="1:57" x14ac:dyDescent="0.3">
      <c r="A20" s="1" t="s">
        <v>78</v>
      </c>
      <c r="B20" s="61"/>
      <c r="C20" s="65"/>
      <c r="D20" s="60"/>
      <c r="E20" s="61"/>
      <c r="F20" s="65"/>
      <c r="G20" s="60"/>
      <c r="H20" s="61"/>
      <c r="I20" s="65"/>
      <c r="J20" s="62"/>
      <c r="K20" s="63"/>
      <c r="L20" s="7"/>
      <c r="Q20">
        <v>108.2</v>
      </c>
      <c r="X20">
        <v>675.9</v>
      </c>
      <c r="AB20">
        <v>392.1</v>
      </c>
      <c r="AD20">
        <v>610.1</v>
      </c>
      <c r="AG20">
        <v>418.5</v>
      </c>
      <c r="AH20">
        <v>151.6</v>
      </c>
      <c r="AI20">
        <v>305.60000000000002</v>
      </c>
      <c r="AX20" s="1">
        <f t="shared" si="0"/>
        <v>2662</v>
      </c>
      <c r="BB20" s="1" t="s">
        <v>78</v>
      </c>
      <c r="BC20" s="91">
        <v>0</v>
      </c>
      <c r="BD20" s="93">
        <v>4019.2000000000003</v>
      </c>
      <c r="BE20" s="48">
        <v>2662</v>
      </c>
    </row>
    <row r="21" spans="1:57" x14ac:dyDescent="0.3">
      <c r="A21" s="1" t="s">
        <v>117</v>
      </c>
      <c r="B21" s="61"/>
      <c r="C21" s="65"/>
      <c r="D21" s="60"/>
      <c r="E21" s="61"/>
      <c r="F21" s="65"/>
      <c r="G21" s="60"/>
      <c r="H21" s="61"/>
      <c r="I21" s="65"/>
      <c r="J21" s="62"/>
      <c r="K21" s="63"/>
      <c r="L21" s="7"/>
      <c r="Y21">
        <v>673</v>
      </c>
      <c r="AX21" s="1">
        <f t="shared" si="0"/>
        <v>673</v>
      </c>
      <c r="BB21" s="1" t="s">
        <v>117</v>
      </c>
      <c r="BC21" s="91">
        <v>0</v>
      </c>
      <c r="BD21" s="93">
        <v>0</v>
      </c>
      <c r="BE21" s="48">
        <v>673</v>
      </c>
    </row>
    <row r="22" spans="1:57" x14ac:dyDescent="0.3">
      <c r="A22" s="1" t="s">
        <v>124</v>
      </c>
      <c r="B22" s="61"/>
      <c r="C22" s="65"/>
      <c r="D22" s="60"/>
      <c r="E22" s="61"/>
      <c r="F22" s="65"/>
      <c r="G22" s="60"/>
      <c r="H22" s="61"/>
      <c r="I22" s="65"/>
      <c r="J22" s="62"/>
      <c r="K22" s="63"/>
      <c r="L22" s="7"/>
      <c r="AX22" s="1">
        <f t="shared" si="0"/>
        <v>0</v>
      </c>
      <c r="BB22" s="1" t="s">
        <v>124</v>
      </c>
      <c r="BC22" s="91">
        <v>808.6</v>
      </c>
      <c r="BD22" s="93">
        <v>627.1</v>
      </c>
      <c r="BE22" s="48">
        <v>0</v>
      </c>
    </row>
    <row r="23" spans="1:57" x14ac:dyDescent="0.3">
      <c r="A23" s="1" t="s">
        <v>118</v>
      </c>
      <c r="B23" s="61"/>
      <c r="C23" s="65"/>
      <c r="D23" s="60"/>
      <c r="E23" s="61"/>
      <c r="F23" s="65"/>
      <c r="G23" s="60"/>
      <c r="H23" s="61"/>
      <c r="I23" s="65"/>
      <c r="J23" s="62"/>
      <c r="K23" s="63"/>
      <c r="L23" s="7"/>
      <c r="Y23">
        <v>603</v>
      </c>
      <c r="AB23">
        <v>728.1</v>
      </c>
      <c r="AC23">
        <v>627.29999999999995</v>
      </c>
      <c r="AD23">
        <v>483.3</v>
      </c>
      <c r="AG23">
        <v>412</v>
      </c>
      <c r="AH23">
        <v>231.4</v>
      </c>
      <c r="AI23">
        <v>230.9</v>
      </c>
      <c r="AX23" s="1">
        <f t="shared" si="0"/>
        <v>3316</v>
      </c>
      <c r="BB23" s="1" t="s">
        <v>118</v>
      </c>
      <c r="BC23" s="91">
        <v>0</v>
      </c>
      <c r="BD23" s="93">
        <v>3289.2999999999997</v>
      </c>
      <c r="BE23" s="48">
        <v>3316</v>
      </c>
    </row>
    <row r="24" spans="1:57" x14ac:dyDescent="0.3">
      <c r="A24" s="1" t="s">
        <v>120</v>
      </c>
      <c r="B24" s="61"/>
      <c r="C24" s="65"/>
      <c r="D24" s="60"/>
      <c r="E24" s="61"/>
      <c r="F24" s="65"/>
      <c r="G24" s="60"/>
      <c r="H24" s="61"/>
      <c r="I24" s="65"/>
      <c r="J24" s="62"/>
      <c r="K24" s="63"/>
      <c r="L24" s="7"/>
      <c r="Z24">
        <v>674</v>
      </c>
      <c r="AA24">
        <v>670</v>
      </c>
      <c r="AB24">
        <v>523.79999999999995</v>
      </c>
      <c r="AC24">
        <v>555.4</v>
      </c>
      <c r="AD24">
        <v>573.5</v>
      </c>
      <c r="AE24">
        <v>551.29999999999995</v>
      </c>
      <c r="AG24">
        <v>346.9</v>
      </c>
      <c r="AH24">
        <v>248.1</v>
      </c>
      <c r="AI24">
        <v>295.60000000000002</v>
      </c>
      <c r="AX24" s="1">
        <f t="shared" si="0"/>
        <v>4438.6000000000004</v>
      </c>
      <c r="BB24" s="1" t="s">
        <v>120</v>
      </c>
      <c r="BC24" s="91">
        <v>0</v>
      </c>
      <c r="BD24" s="93">
        <v>800.5</v>
      </c>
      <c r="BE24" s="48">
        <v>4438.6000000000004</v>
      </c>
    </row>
    <row r="25" spans="1:57" x14ac:dyDescent="0.3">
      <c r="A25" s="1" t="s">
        <v>121</v>
      </c>
      <c r="B25" s="61"/>
      <c r="C25" s="65"/>
      <c r="D25" s="60"/>
      <c r="E25" s="61"/>
      <c r="F25" s="65"/>
      <c r="G25" s="60"/>
      <c r="H25" s="61"/>
      <c r="I25" s="65"/>
      <c r="J25" s="62"/>
      <c r="K25" s="63"/>
      <c r="L25" s="7"/>
      <c r="AA25">
        <v>237.8</v>
      </c>
      <c r="AC25">
        <v>428.3</v>
      </c>
      <c r="AD25">
        <v>648.20000000000005</v>
      </c>
      <c r="AE25">
        <v>542.20000000000005</v>
      </c>
      <c r="AF25">
        <v>383.3</v>
      </c>
      <c r="AG25">
        <v>300.7</v>
      </c>
      <c r="AH25">
        <v>179.2</v>
      </c>
      <c r="AI25">
        <v>279.3</v>
      </c>
      <c r="AX25" s="1">
        <f t="shared" si="0"/>
        <v>2999</v>
      </c>
      <c r="BB25" s="1" t="s">
        <v>121</v>
      </c>
      <c r="BC25" s="91">
        <v>0</v>
      </c>
      <c r="BD25" s="93">
        <v>0</v>
      </c>
      <c r="BE25" s="48">
        <v>2999</v>
      </c>
    </row>
    <row r="26" spans="1:57" x14ac:dyDescent="0.3">
      <c r="A26" s="1" t="s">
        <v>122</v>
      </c>
      <c r="B26" s="61"/>
      <c r="C26" s="65"/>
      <c r="D26" s="60"/>
      <c r="E26" s="61"/>
      <c r="F26" s="65"/>
      <c r="G26" s="60"/>
      <c r="H26" s="61"/>
      <c r="I26" s="65"/>
      <c r="J26" s="62"/>
      <c r="K26" s="63"/>
      <c r="L26" s="7"/>
      <c r="AA26">
        <v>214.6</v>
      </c>
      <c r="AC26">
        <v>434.5</v>
      </c>
      <c r="AD26">
        <v>678.6</v>
      </c>
      <c r="AE26">
        <v>589.6</v>
      </c>
      <c r="AF26">
        <v>294.60000000000002</v>
      </c>
      <c r="AG26">
        <v>239.7</v>
      </c>
      <c r="AH26">
        <v>126.7</v>
      </c>
      <c r="AI26">
        <v>242.1</v>
      </c>
      <c r="AX26" s="1">
        <f t="shared" si="0"/>
        <v>2820.3999999999996</v>
      </c>
      <c r="BB26" s="1" t="s">
        <v>122</v>
      </c>
      <c r="BC26" s="91">
        <v>0</v>
      </c>
      <c r="BD26" s="93">
        <v>0</v>
      </c>
      <c r="BE26" s="48">
        <v>2820.3999999999996</v>
      </c>
    </row>
    <row r="27" spans="1:57" x14ac:dyDescent="0.3">
      <c r="A27" s="1" t="s">
        <v>155</v>
      </c>
      <c r="B27" s="61"/>
      <c r="C27" s="65"/>
      <c r="D27" s="60"/>
      <c r="E27" s="61"/>
      <c r="F27" s="65"/>
      <c r="G27" s="60"/>
      <c r="H27" s="61"/>
      <c r="I27" s="65"/>
      <c r="J27" s="62"/>
      <c r="K27" s="63"/>
      <c r="L27" s="7"/>
      <c r="AX27" s="1">
        <f t="shared" si="0"/>
        <v>0</v>
      </c>
      <c r="BB27" s="1" t="s">
        <v>155</v>
      </c>
      <c r="BC27" s="91">
        <v>0</v>
      </c>
      <c r="BD27" s="93">
        <v>0</v>
      </c>
      <c r="BE27" s="4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908E-38F9-4F21-9742-027F8AB6B964}">
  <dimension ref="A1:EP27"/>
  <sheetViews>
    <sheetView workbookViewId="0">
      <selection activeCell="EL26" sqref="EL26"/>
    </sheetView>
  </sheetViews>
  <sheetFormatPr defaultRowHeight="14.4" x14ac:dyDescent="0.3"/>
  <cols>
    <col min="2" max="2" width="15.88671875" bestFit="1" customWidth="1"/>
    <col min="3" max="3" width="16" bestFit="1" customWidth="1"/>
    <col min="4" max="4" width="18.33203125" bestFit="1" customWidth="1"/>
    <col min="5" max="5" width="5.44140625" customWidth="1"/>
    <col min="6" max="6" width="7.6640625" customWidth="1"/>
    <col min="7" max="7" width="7" customWidth="1"/>
    <col min="8" max="8" width="6" customWidth="1"/>
    <col min="9" max="9" width="6.5546875" customWidth="1"/>
    <col min="10" max="10" width="8.109375" customWidth="1"/>
    <col min="11" max="11" width="6.6640625" customWidth="1"/>
    <col min="12" max="12" width="7.109375" customWidth="1"/>
    <col min="13" max="13" width="5" customWidth="1"/>
    <col min="14" max="14" width="7.5546875" customWidth="1"/>
    <col min="15" max="15" width="6" customWidth="1"/>
    <col min="16" max="16" width="7.109375" customWidth="1"/>
    <col min="17" max="17" width="5.33203125" customWidth="1"/>
    <col min="18" max="18" width="6.109375" customWidth="1"/>
    <col min="19" max="19" width="8" customWidth="1"/>
    <col min="20" max="20" width="6.44140625" customWidth="1"/>
    <col min="22" max="22" width="5.44140625" customWidth="1"/>
    <col min="23" max="23" width="6.33203125" customWidth="1"/>
    <col min="24" max="24" width="6.6640625" customWidth="1"/>
    <col min="25" max="25" width="5.6640625" customWidth="1"/>
    <col min="26" max="26" width="6.44140625" customWidth="1"/>
    <col min="27" max="27" width="7.109375" customWidth="1"/>
    <col min="28" max="28" width="6" customWidth="1"/>
    <col min="29" max="29" width="7.109375" customWidth="1"/>
    <col min="30" max="30" width="6.5546875" customWidth="1"/>
    <col min="31" max="31" width="5" customWidth="1"/>
    <col min="32" max="32" width="4.33203125" customWidth="1"/>
    <col min="33" max="33" width="6.33203125" customWidth="1"/>
    <col min="34" max="34" width="4.33203125" customWidth="1"/>
  </cols>
  <sheetData>
    <row r="1" spans="1:146" ht="15.6" x14ac:dyDescent="0.3">
      <c r="A1" s="1"/>
      <c r="B1" s="152" t="s">
        <v>156</v>
      </c>
      <c r="C1" s="152"/>
      <c r="D1" s="152"/>
      <c r="E1" s="152" t="s">
        <v>157</v>
      </c>
      <c r="F1" s="152"/>
      <c r="G1" s="152"/>
      <c r="H1" s="152" t="s">
        <v>162</v>
      </c>
      <c r="I1" s="152"/>
      <c r="J1" s="152"/>
      <c r="K1" s="152" t="s">
        <v>163</v>
      </c>
      <c r="L1" s="152"/>
      <c r="M1" s="152"/>
      <c r="N1" s="152" t="s">
        <v>166</v>
      </c>
      <c r="O1" s="152"/>
      <c r="P1" s="152"/>
      <c r="Q1" s="152" t="s">
        <v>160</v>
      </c>
      <c r="R1" s="152"/>
      <c r="S1" s="152"/>
      <c r="T1" s="152" t="s">
        <v>161</v>
      </c>
      <c r="U1" s="152"/>
      <c r="V1" s="152"/>
      <c r="W1" s="152" t="s">
        <v>158</v>
      </c>
      <c r="X1" s="152"/>
      <c r="Y1" s="152"/>
      <c r="Z1" s="152" t="s">
        <v>159</v>
      </c>
      <c r="AA1" s="152"/>
      <c r="AB1" s="152"/>
      <c r="AC1" s="152" t="s">
        <v>164</v>
      </c>
      <c r="AD1" s="152"/>
      <c r="AE1" s="152"/>
      <c r="AF1" s="152" t="s">
        <v>165</v>
      </c>
      <c r="AG1" s="152"/>
      <c r="AH1" s="152"/>
      <c r="AI1" s="152" t="s">
        <v>200</v>
      </c>
      <c r="AJ1" s="152"/>
      <c r="AK1" s="152"/>
      <c r="AL1" s="152" t="s">
        <v>231</v>
      </c>
      <c r="AM1" s="152"/>
      <c r="AN1" s="152"/>
      <c r="AO1" s="152" t="s">
        <v>232</v>
      </c>
      <c r="AP1" s="152"/>
      <c r="AQ1" s="152"/>
      <c r="AR1" s="152" t="s">
        <v>232</v>
      </c>
      <c r="AS1" s="152"/>
      <c r="AT1" s="152"/>
      <c r="AU1" s="152" t="s">
        <v>233</v>
      </c>
      <c r="AV1" s="152"/>
      <c r="AW1" s="152"/>
      <c r="AX1" s="152" t="s">
        <v>234</v>
      </c>
      <c r="AY1" s="152"/>
      <c r="AZ1" s="152"/>
      <c r="BA1" s="152" t="s">
        <v>235</v>
      </c>
      <c r="BB1" s="152"/>
      <c r="BC1" s="152"/>
      <c r="BD1" s="152" t="s">
        <v>237</v>
      </c>
      <c r="BE1" s="152"/>
      <c r="BF1" s="152"/>
      <c r="BG1" s="152" t="s">
        <v>238</v>
      </c>
      <c r="BH1" s="152"/>
      <c r="BI1" s="152"/>
      <c r="BJ1" s="152" t="s">
        <v>239</v>
      </c>
      <c r="BK1" s="152"/>
      <c r="BL1" s="152"/>
      <c r="BM1" s="152" t="s">
        <v>240</v>
      </c>
      <c r="BN1" s="152"/>
      <c r="BO1" s="152"/>
      <c r="BP1" s="152" t="s">
        <v>241</v>
      </c>
      <c r="BQ1" s="152"/>
      <c r="BR1" s="152"/>
      <c r="BS1" s="152" t="s">
        <v>242</v>
      </c>
      <c r="BT1" s="152"/>
      <c r="BU1" s="152"/>
      <c r="BV1" s="152" t="s">
        <v>243</v>
      </c>
      <c r="BW1" s="152"/>
      <c r="BX1" s="152"/>
      <c r="BY1" s="152" t="s">
        <v>244</v>
      </c>
      <c r="BZ1" s="152"/>
      <c r="CA1" s="152"/>
      <c r="CB1" s="152" t="s">
        <v>245</v>
      </c>
      <c r="CC1" s="152"/>
      <c r="CD1" s="152"/>
      <c r="CE1" s="152" t="s">
        <v>246</v>
      </c>
      <c r="CF1" s="152"/>
      <c r="CG1" s="152"/>
      <c r="CH1" s="152" t="s">
        <v>247</v>
      </c>
      <c r="CI1" s="152"/>
      <c r="CJ1" s="152"/>
      <c r="CK1" s="152" t="s">
        <v>248</v>
      </c>
      <c r="CL1" s="152"/>
      <c r="CM1" s="152"/>
      <c r="CN1" s="152" t="s">
        <v>249</v>
      </c>
      <c r="CO1" s="152"/>
      <c r="CP1" s="152"/>
      <c r="CQ1" s="152" t="s">
        <v>250</v>
      </c>
      <c r="CR1" s="152"/>
      <c r="CS1" s="152"/>
      <c r="CT1" s="152" t="s">
        <v>251</v>
      </c>
      <c r="CU1" s="152"/>
      <c r="CV1" s="152"/>
      <c r="CW1" s="152" t="s">
        <v>252</v>
      </c>
      <c r="CX1" s="152"/>
      <c r="CY1" s="152"/>
      <c r="CZ1" s="152" t="s">
        <v>233</v>
      </c>
      <c r="DA1" s="152"/>
      <c r="DB1" s="152"/>
      <c r="DC1" s="152" t="s">
        <v>253</v>
      </c>
      <c r="DD1" s="152"/>
      <c r="DE1" s="152"/>
      <c r="DF1" s="152" t="s">
        <v>254</v>
      </c>
      <c r="DG1" s="152"/>
      <c r="DH1" s="152"/>
      <c r="DI1" s="152" t="s">
        <v>255</v>
      </c>
      <c r="DJ1" s="152"/>
      <c r="DK1" s="152"/>
      <c r="DL1" s="152" t="s">
        <v>256</v>
      </c>
      <c r="DM1" s="152"/>
      <c r="DN1" s="152"/>
      <c r="DO1" s="152" t="s">
        <v>257</v>
      </c>
      <c r="DP1" s="152"/>
      <c r="DQ1" s="152"/>
      <c r="DR1" s="152" t="s">
        <v>258</v>
      </c>
      <c r="DS1" s="152"/>
      <c r="DT1" s="152"/>
      <c r="DU1" s="152" t="s">
        <v>259</v>
      </c>
      <c r="DV1" s="152"/>
      <c r="DW1" s="152"/>
      <c r="DX1" s="152" t="s">
        <v>260</v>
      </c>
      <c r="DY1" s="152"/>
      <c r="DZ1" s="152"/>
      <c r="EA1" s="152" t="s">
        <v>261</v>
      </c>
      <c r="EB1" s="152"/>
      <c r="EC1" s="152"/>
      <c r="ED1" s="152" t="s">
        <v>262</v>
      </c>
      <c r="EE1" s="152"/>
      <c r="EF1" s="152"/>
      <c r="EG1" s="152" t="s">
        <v>263</v>
      </c>
      <c r="EH1" s="152"/>
      <c r="EI1" s="152"/>
      <c r="EJ1" s="152" t="s">
        <v>264</v>
      </c>
      <c r="EK1" s="152"/>
      <c r="EL1" s="152"/>
      <c r="EM1" s="152" t="s">
        <v>265</v>
      </c>
      <c r="EN1" s="152"/>
      <c r="EO1" s="152"/>
    </row>
    <row r="2" spans="1:146" ht="15.6" x14ac:dyDescent="0.3">
      <c r="A2" s="57" t="s">
        <v>150</v>
      </c>
      <c r="B2" s="3" t="s">
        <v>151</v>
      </c>
      <c r="C2" s="58" t="s">
        <v>152</v>
      </c>
      <c r="D2" s="2" t="s">
        <v>153</v>
      </c>
      <c r="E2" s="3" t="s">
        <v>151</v>
      </c>
      <c r="F2" s="58" t="s">
        <v>152</v>
      </c>
      <c r="G2" s="2" t="s">
        <v>153</v>
      </c>
      <c r="H2" s="3" t="s">
        <v>151</v>
      </c>
      <c r="I2" s="58" t="s">
        <v>152</v>
      </c>
      <c r="J2" s="2" t="s">
        <v>153</v>
      </c>
      <c r="K2" s="3" t="s">
        <v>151</v>
      </c>
      <c r="L2" s="58" t="s">
        <v>152</v>
      </c>
      <c r="M2" s="2" t="s">
        <v>153</v>
      </c>
      <c r="N2" s="3" t="s">
        <v>151</v>
      </c>
      <c r="O2" s="58" t="s">
        <v>152</v>
      </c>
      <c r="P2" s="2" t="s">
        <v>153</v>
      </c>
      <c r="Q2" s="3" t="s">
        <v>151</v>
      </c>
      <c r="R2" s="58" t="s">
        <v>152</v>
      </c>
      <c r="S2" s="2" t="s">
        <v>153</v>
      </c>
      <c r="T2" s="3" t="s">
        <v>151</v>
      </c>
      <c r="U2" s="58" t="s">
        <v>152</v>
      </c>
      <c r="V2" s="2" t="s">
        <v>153</v>
      </c>
      <c r="W2" s="3" t="s">
        <v>151</v>
      </c>
      <c r="X2" s="58" t="s">
        <v>152</v>
      </c>
      <c r="Y2" s="2" t="s">
        <v>153</v>
      </c>
      <c r="Z2" s="3" t="s">
        <v>151</v>
      </c>
      <c r="AA2" s="58" t="s">
        <v>152</v>
      </c>
      <c r="AB2" s="2" t="s">
        <v>153</v>
      </c>
      <c r="AC2" s="3" t="s">
        <v>151</v>
      </c>
      <c r="AD2" s="58" t="s">
        <v>152</v>
      </c>
      <c r="AE2" s="2" t="s">
        <v>153</v>
      </c>
      <c r="AF2" s="3" t="s">
        <v>151</v>
      </c>
      <c r="AG2" s="58" t="s">
        <v>152</v>
      </c>
      <c r="AH2" s="2" t="s">
        <v>153</v>
      </c>
      <c r="AI2" s="3" t="s">
        <v>151</v>
      </c>
      <c r="AJ2" s="58" t="s">
        <v>152</v>
      </c>
      <c r="AK2" s="2" t="s">
        <v>153</v>
      </c>
      <c r="AL2" s="3" t="s">
        <v>151</v>
      </c>
      <c r="AM2" s="58" t="s">
        <v>152</v>
      </c>
      <c r="AN2" s="2" t="s">
        <v>153</v>
      </c>
      <c r="AO2" s="3" t="s">
        <v>151</v>
      </c>
      <c r="AP2" s="58" t="s">
        <v>152</v>
      </c>
      <c r="AQ2" s="2" t="s">
        <v>153</v>
      </c>
      <c r="AR2" s="3" t="s">
        <v>151</v>
      </c>
      <c r="AS2" s="58" t="s">
        <v>152</v>
      </c>
      <c r="AT2" s="2" t="s">
        <v>153</v>
      </c>
      <c r="AU2" s="3" t="s">
        <v>151</v>
      </c>
      <c r="AV2" s="58" t="s">
        <v>152</v>
      </c>
      <c r="AW2" s="2" t="s">
        <v>153</v>
      </c>
      <c r="AX2" s="3" t="s">
        <v>151</v>
      </c>
      <c r="AY2" s="58" t="s">
        <v>152</v>
      </c>
      <c r="AZ2" s="2" t="s">
        <v>153</v>
      </c>
      <c r="BA2" s="3" t="s">
        <v>151</v>
      </c>
      <c r="BB2" s="58" t="s">
        <v>152</v>
      </c>
      <c r="BC2" s="2" t="s">
        <v>153</v>
      </c>
      <c r="BD2" s="3" t="s">
        <v>151</v>
      </c>
      <c r="BE2" s="58" t="s">
        <v>152</v>
      </c>
      <c r="BF2" s="2" t="s">
        <v>153</v>
      </c>
      <c r="BG2" s="3" t="s">
        <v>151</v>
      </c>
      <c r="BH2" s="58" t="s">
        <v>152</v>
      </c>
      <c r="BI2" s="2" t="s">
        <v>153</v>
      </c>
      <c r="BJ2" s="3" t="s">
        <v>151</v>
      </c>
      <c r="BK2" s="58" t="s">
        <v>152</v>
      </c>
      <c r="BL2" s="2" t="s">
        <v>153</v>
      </c>
      <c r="BM2" s="3" t="s">
        <v>151</v>
      </c>
      <c r="BN2" s="58" t="s">
        <v>152</v>
      </c>
      <c r="BO2" s="2" t="s">
        <v>153</v>
      </c>
      <c r="BP2" s="3" t="s">
        <v>151</v>
      </c>
      <c r="BQ2" s="58" t="s">
        <v>152</v>
      </c>
      <c r="BR2" s="2" t="s">
        <v>153</v>
      </c>
      <c r="BS2" s="3" t="s">
        <v>151</v>
      </c>
      <c r="BT2" s="58" t="s">
        <v>152</v>
      </c>
      <c r="BU2" s="2" t="s">
        <v>153</v>
      </c>
      <c r="BV2" s="3" t="s">
        <v>151</v>
      </c>
      <c r="BW2" s="58" t="s">
        <v>152</v>
      </c>
      <c r="BX2" s="2" t="s">
        <v>153</v>
      </c>
      <c r="BY2" s="3" t="s">
        <v>151</v>
      </c>
      <c r="BZ2" s="58" t="s">
        <v>152</v>
      </c>
      <c r="CA2" s="2" t="s">
        <v>153</v>
      </c>
      <c r="CB2" s="3" t="s">
        <v>151</v>
      </c>
      <c r="CC2" s="58" t="s">
        <v>152</v>
      </c>
      <c r="CD2" s="2" t="s">
        <v>153</v>
      </c>
      <c r="CE2" s="3" t="s">
        <v>151</v>
      </c>
      <c r="CF2" s="58" t="s">
        <v>152</v>
      </c>
      <c r="CG2" s="2" t="s">
        <v>153</v>
      </c>
      <c r="CH2" s="3" t="s">
        <v>151</v>
      </c>
      <c r="CI2" s="58" t="s">
        <v>152</v>
      </c>
      <c r="CJ2" s="2" t="s">
        <v>153</v>
      </c>
      <c r="CK2" s="3" t="s">
        <v>151</v>
      </c>
      <c r="CL2" s="58" t="s">
        <v>152</v>
      </c>
      <c r="CM2" s="2" t="s">
        <v>153</v>
      </c>
      <c r="CN2" s="3" t="s">
        <v>151</v>
      </c>
      <c r="CO2" s="58" t="s">
        <v>152</v>
      </c>
      <c r="CP2" s="2" t="s">
        <v>153</v>
      </c>
      <c r="CQ2" s="3" t="s">
        <v>151</v>
      </c>
      <c r="CR2" s="58" t="s">
        <v>152</v>
      </c>
      <c r="CS2" s="2" t="s">
        <v>153</v>
      </c>
      <c r="CT2" s="3" t="s">
        <v>151</v>
      </c>
      <c r="CU2" s="58" t="s">
        <v>152</v>
      </c>
      <c r="CV2" s="2" t="s">
        <v>153</v>
      </c>
      <c r="CW2" s="3" t="s">
        <v>151</v>
      </c>
      <c r="CX2" s="58" t="s">
        <v>152</v>
      </c>
      <c r="CY2" s="2" t="s">
        <v>153</v>
      </c>
      <c r="CZ2" s="3" t="s">
        <v>151</v>
      </c>
      <c r="DA2" s="58" t="s">
        <v>152</v>
      </c>
      <c r="DB2" s="2" t="s">
        <v>153</v>
      </c>
      <c r="DC2" s="3" t="s">
        <v>151</v>
      </c>
      <c r="DD2" s="58" t="s">
        <v>152</v>
      </c>
      <c r="DE2" s="2" t="s">
        <v>153</v>
      </c>
      <c r="DF2" s="3" t="s">
        <v>151</v>
      </c>
      <c r="DG2" s="58" t="s">
        <v>152</v>
      </c>
      <c r="DH2" s="2" t="s">
        <v>153</v>
      </c>
      <c r="DI2" s="3" t="s">
        <v>151</v>
      </c>
      <c r="DJ2" s="58" t="s">
        <v>152</v>
      </c>
      <c r="DK2" s="2" t="s">
        <v>153</v>
      </c>
      <c r="DL2" s="3" t="s">
        <v>151</v>
      </c>
      <c r="DM2" s="58" t="s">
        <v>152</v>
      </c>
      <c r="DN2" s="2" t="s">
        <v>153</v>
      </c>
      <c r="DO2" s="3" t="s">
        <v>151</v>
      </c>
      <c r="DP2" s="58" t="s">
        <v>152</v>
      </c>
      <c r="DQ2" s="2" t="s">
        <v>153</v>
      </c>
      <c r="DR2" s="3" t="s">
        <v>151</v>
      </c>
      <c r="DS2" s="58" t="s">
        <v>152</v>
      </c>
      <c r="DT2" s="2" t="s">
        <v>153</v>
      </c>
      <c r="DU2" s="3" t="s">
        <v>151</v>
      </c>
      <c r="DV2" s="58" t="s">
        <v>152</v>
      </c>
      <c r="DW2" s="2" t="s">
        <v>153</v>
      </c>
      <c r="DX2" s="3" t="s">
        <v>151</v>
      </c>
      <c r="DY2" s="58" t="s">
        <v>152</v>
      </c>
      <c r="DZ2" s="2" t="s">
        <v>153</v>
      </c>
      <c r="EA2" s="3" t="s">
        <v>151</v>
      </c>
      <c r="EB2" s="58" t="s">
        <v>152</v>
      </c>
      <c r="EC2" s="2" t="s">
        <v>153</v>
      </c>
      <c r="ED2" s="3" t="s">
        <v>151</v>
      </c>
      <c r="EE2" s="58" t="s">
        <v>152</v>
      </c>
      <c r="EF2" s="2" t="s">
        <v>153</v>
      </c>
      <c r="EG2" s="3" t="s">
        <v>151</v>
      </c>
      <c r="EH2" s="58" t="s">
        <v>152</v>
      </c>
      <c r="EI2" s="2" t="s">
        <v>153</v>
      </c>
      <c r="EJ2" s="3" t="s">
        <v>151</v>
      </c>
      <c r="EK2" s="58" t="s">
        <v>152</v>
      </c>
      <c r="EL2" s="2" t="s">
        <v>153</v>
      </c>
      <c r="EM2" s="3" t="s">
        <v>151</v>
      </c>
      <c r="EN2" s="58" t="s">
        <v>152</v>
      </c>
      <c r="EO2" s="2" t="s">
        <v>153</v>
      </c>
      <c r="EP2" s="57" t="s">
        <v>150</v>
      </c>
    </row>
    <row r="3" spans="1:146" x14ac:dyDescent="0.3">
      <c r="A3" s="1" t="s">
        <v>55</v>
      </c>
      <c r="B3" s="61"/>
      <c r="C3" s="61"/>
      <c r="D3" s="61"/>
      <c r="E3" s="6"/>
      <c r="F3" s="6"/>
      <c r="G3" s="6"/>
      <c r="H3" s="60"/>
      <c r="I3" s="1">
        <v>23.1</v>
      </c>
      <c r="J3" s="60"/>
      <c r="K3" s="61"/>
      <c r="L3" s="61"/>
      <c r="M3" s="61"/>
      <c r="N3" s="6"/>
      <c r="O3" s="6"/>
      <c r="P3" s="6"/>
      <c r="Q3" s="60"/>
      <c r="R3" s="60">
        <v>7.3</v>
      </c>
      <c r="S3" s="60"/>
      <c r="T3" s="61"/>
      <c r="U3" s="61"/>
      <c r="V3" s="61"/>
      <c r="W3" s="6"/>
      <c r="X3" s="6"/>
      <c r="Y3" s="6"/>
      <c r="Z3" s="62"/>
      <c r="AA3" s="62"/>
      <c r="AB3" s="62"/>
      <c r="AC3" s="63"/>
      <c r="AD3" s="63"/>
      <c r="AE3" s="63"/>
      <c r="AF3" s="7"/>
      <c r="AG3" s="7"/>
      <c r="AH3" s="7"/>
      <c r="EP3" s="1" t="s">
        <v>55</v>
      </c>
    </row>
    <row r="4" spans="1:146" x14ac:dyDescent="0.3">
      <c r="A4" s="1" t="s">
        <v>56</v>
      </c>
      <c r="B4" s="61"/>
      <c r="C4" s="61"/>
      <c r="D4" s="61"/>
      <c r="E4" s="6"/>
      <c r="F4" s="6"/>
      <c r="G4" s="6"/>
      <c r="H4" s="60"/>
      <c r="I4" s="1">
        <v>38</v>
      </c>
      <c r="J4" s="60"/>
      <c r="K4" s="61"/>
      <c r="L4" s="1">
        <v>330.3</v>
      </c>
      <c r="M4" s="61"/>
      <c r="N4" s="6"/>
      <c r="O4" s="6"/>
      <c r="P4" s="6"/>
      <c r="Q4" s="60"/>
      <c r="R4" s="60">
        <v>16.7</v>
      </c>
      <c r="S4" s="60"/>
      <c r="T4" s="61"/>
      <c r="U4" s="61"/>
      <c r="V4" s="61"/>
      <c r="W4" s="6"/>
      <c r="X4" s="6"/>
      <c r="Y4" s="6"/>
      <c r="Z4" s="62"/>
      <c r="AA4" s="62"/>
      <c r="AB4" s="62"/>
      <c r="AC4" s="63"/>
      <c r="AD4" s="63"/>
      <c r="AE4" s="63"/>
      <c r="AF4" s="7"/>
      <c r="AG4" s="7"/>
      <c r="AH4" s="7"/>
      <c r="EP4" s="1" t="s">
        <v>56</v>
      </c>
    </row>
    <row r="5" spans="1:146" x14ac:dyDescent="0.3">
      <c r="A5" s="1" t="s">
        <v>24</v>
      </c>
      <c r="B5" s="61"/>
      <c r="C5" s="61"/>
      <c r="D5" s="61"/>
      <c r="E5" s="6"/>
      <c r="F5" s="6"/>
      <c r="G5" s="6"/>
      <c r="H5" s="60"/>
      <c r="I5" s="60"/>
      <c r="J5" s="60"/>
      <c r="K5" s="61"/>
      <c r="L5" s="61"/>
      <c r="M5" s="61"/>
      <c r="N5" s="6"/>
      <c r="O5">
        <v>4.9000000000000004</v>
      </c>
      <c r="P5" s="6"/>
      <c r="Q5" s="60"/>
      <c r="R5" s="1"/>
      <c r="S5" s="60"/>
      <c r="T5" s="61"/>
      <c r="U5" s="61"/>
      <c r="V5" s="61"/>
      <c r="W5" s="6"/>
      <c r="X5" s="6"/>
      <c r="Y5" s="6"/>
      <c r="Z5" s="62"/>
      <c r="AA5" s="62"/>
      <c r="AB5" s="62"/>
      <c r="AC5" s="63"/>
      <c r="AD5" s="63"/>
      <c r="AE5" s="63"/>
      <c r="AF5" s="7"/>
      <c r="AG5" s="7"/>
      <c r="AH5" s="7"/>
      <c r="EP5" s="1" t="s">
        <v>24</v>
      </c>
    </row>
    <row r="6" spans="1:146" x14ac:dyDescent="0.3">
      <c r="A6" s="1" t="s">
        <v>23</v>
      </c>
      <c r="B6" s="61"/>
      <c r="C6" s="61"/>
      <c r="D6" s="61"/>
      <c r="E6" s="6"/>
      <c r="F6" s="6"/>
      <c r="G6" s="6"/>
      <c r="H6" s="60"/>
      <c r="I6" s="1">
        <v>86.6</v>
      </c>
      <c r="J6" s="60"/>
      <c r="K6" s="61"/>
      <c r="L6" s="1">
        <v>344.3</v>
      </c>
      <c r="M6" s="61"/>
      <c r="N6" s="6"/>
      <c r="O6">
        <v>33.9</v>
      </c>
      <c r="P6" s="6"/>
      <c r="Q6" s="60"/>
      <c r="R6" s="60">
        <v>89</v>
      </c>
      <c r="S6" s="60"/>
      <c r="T6" s="61"/>
      <c r="U6" s="1">
        <v>145.19999999999999</v>
      </c>
      <c r="V6" s="61"/>
      <c r="W6" s="6"/>
      <c r="X6" s="6"/>
      <c r="Y6" s="6"/>
      <c r="Z6" s="62"/>
      <c r="AA6" s="62"/>
      <c r="AB6" s="62"/>
      <c r="AC6" s="63"/>
      <c r="AD6" s="63"/>
      <c r="AE6" s="63"/>
      <c r="AF6" s="7"/>
      <c r="AG6" s="7"/>
      <c r="AH6" s="7"/>
      <c r="EM6" s="1">
        <v>94</v>
      </c>
      <c r="EP6" s="1" t="s">
        <v>23</v>
      </c>
    </row>
    <row r="7" spans="1:146" x14ac:dyDescent="0.3">
      <c r="A7" s="1" t="s">
        <v>154</v>
      </c>
      <c r="B7" s="61"/>
      <c r="C7" s="61"/>
      <c r="D7" s="61"/>
      <c r="E7" s="6"/>
      <c r="F7" s="6"/>
      <c r="G7" s="6"/>
      <c r="H7" s="60"/>
      <c r="I7" s="60"/>
      <c r="J7" s="60"/>
      <c r="K7" s="61"/>
      <c r="L7" s="61"/>
      <c r="M7" s="61"/>
      <c r="N7" s="6"/>
      <c r="O7" s="6"/>
      <c r="P7" s="6"/>
      <c r="Q7" s="60"/>
      <c r="R7" s="60"/>
      <c r="S7" s="60"/>
      <c r="T7" s="61"/>
      <c r="U7" s="61"/>
      <c r="V7" s="61"/>
      <c r="W7" s="6"/>
      <c r="X7" s="6"/>
      <c r="Y7" s="6"/>
      <c r="Z7" s="62"/>
      <c r="AA7" s="62"/>
      <c r="AB7" s="62"/>
      <c r="AC7" s="63"/>
      <c r="AD7" s="63"/>
      <c r="AE7" s="63"/>
      <c r="AF7" s="7"/>
      <c r="AG7" s="7"/>
      <c r="AH7" s="7"/>
      <c r="EP7" s="1" t="s">
        <v>154</v>
      </c>
    </row>
    <row r="8" spans="1:146" x14ac:dyDescent="0.3">
      <c r="A8" s="1" t="s">
        <v>4</v>
      </c>
      <c r="B8" s="61"/>
      <c r="C8" s="61"/>
      <c r="D8" s="61"/>
      <c r="E8" s="6"/>
      <c r="F8" s="6"/>
      <c r="G8" s="6"/>
      <c r="H8" s="60"/>
      <c r="I8" s="1">
        <v>80.3</v>
      </c>
      <c r="J8" s="60"/>
      <c r="K8" s="61"/>
      <c r="L8" s="1">
        <v>386.9</v>
      </c>
      <c r="M8" s="61"/>
      <c r="N8" s="6"/>
      <c r="O8">
        <v>27.6</v>
      </c>
      <c r="P8" s="6"/>
      <c r="Q8" s="60"/>
      <c r="R8" s="60"/>
      <c r="S8" s="1">
        <v>205.5</v>
      </c>
      <c r="T8" s="61"/>
      <c r="U8" s="1">
        <v>201.6</v>
      </c>
      <c r="V8" s="61"/>
      <c r="W8" s="6"/>
      <c r="X8" s="59">
        <v>19.5</v>
      </c>
      <c r="Y8" s="6"/>
      <c r="Z8" s="13">
        <v>332.1</v>
      </c>
      <c r="AA8" s="62"/>
      <c r="AB8" s="62"/>
      <c r="AC8">
        <v>108</v>
      </c>
      <c r="AD8" s="63"/>
      <c r="AE8" s="63"/>
      <c r="AF8">
        <v>20.3</v>
      </c>
      <c r="AG8" s="7"/>
      <c r="AH8" s="7"/>
      <c r="AL8">
        <v>46.1</v>
      </c>
      <c r="AO8">
        <v>37.299999999999997</v>
      </c>
      <c r="EM8" s="1">
        <v>107.5</v>
      </c>
      <c r="EP8" s="1" t="s">
        <v>4</v>
      </c>
    </row>
    <row r="9" spans="1:146" x14ac:dyDescent="0.3">
      <c r="A9" s="1" t="s">
        <v>20</v>
      </c>
      <c r="B9" s="61"/>
      <c r="C9" s="61"/>
      <c r="D9" s="61"/>
      <c r="E9" s="6"/>
      <c r="F9" s="6"/>
      <c r="G9" s="6"/>
      <c r="H9" s="60"/>
      <c r="I9" s="60"/>
      <c r="J9" s="1">
        <v>81.5</v>
      </c>
      <c r="K9" s="61"/>
      <c r="L9" s="1">
        <v>266.10000000000002</v>
      </c>
      <c r="M9" s="61"/>
      <c r="N9">
        <v>29.3</v>
      </c>
      <c r="O9" s="6"/>
      <c r="P9" s="6"/>
      <c r="Q9" s="60"/>
      <c r="R9" s="60"/>
      <c r="S9" s="1">
        <v>193.9</v>
      </c>
      <c r="T9" s="61"/>
      <c r="U9" s="1">
        <v>228.5</v>
      </c>
      <c r="V9" s="61"/>
      <c r="W9" s="59">
        <v>47.6</v>
      </c>
      <c r="X9" s="6"/>
      <c r="Y9" s="6"/>
      <c r="Z9" s="62"/>
      <c r="AA9" s="13">
        <v>450</v>
      </c>
      <c r="AB9" s="62"/>
      <c r="AC9">
        <v>113.6</v>
      </c>
      <c r="AD9" s="63"/>
      <c r="AE9" s="63"/>
      <c r="AF9">
        <v>59.9</v>
      </c>
      <c r="AG9" s="7"/>
      <c r="AH9" s="7"/>
      <c r="AL9">
        <v>50.1</v>
      </c>
      <c r="AO9">
        <v>30.3</v>
      </c>
      <c r="AR9">
        <v>250.1</v>
      </c>
      <c r="BD9">
        <v>61</v>
      </c>
      <c r="EM9" s="1">
        <v>94.5</v>
      </c>
      <c r="EP9" s="1" t="s">
        <v>20</v>
      </c>
    </row>
    <row r="10" spans="1:146" x14ac:dyDescent="0.3">
      <c r="A10" s="1" t="s">
        <v>21</v>
      </c>
      <c r="B10" s="61"/>
      <c r="C10" s="61"/>
      <c r="D10" s="61"/>
      <c r="E10" s="6"/>
      <c r="F10" s="6"/>
      <c r="G10" s="6"/>
      <c r="H10" s="60"/>
      <c r="I10" s="60"/>
      <c r="J10" s="60"/>
      <c r="K10" s="61"/>
      <c r="L10" s="61"/>
      <c r="M10" s="61"/>
      <c r="N10" s="6"/>
      <c r="O10" s="6"/>
      <c r="P10" s="6"/>
      <c r="Q10" s="60"/>
      <c r="R10" s="60"/>
      <c r="S10" s="1"/>
      <c r="T10" s="61"/>
      <c r="U10" s="61"/>
      <c r="V10" s="61"/>
      <c r="W10" s="6"/>
      <c r="X10" s="6"/>
      <c r="Y10" s="6"/>
      <c r="Z10" s="62"/>
      <c r="AA10" s="62"/>
      <c r="AB10" s="62"/>
      <c r="AC10" s="63"/>
      <c r="AD10" s="63"/>
      <c r="AE10" s="63"/>
      <c r="AF10" s="7"/>
      <c r="AH10" s="7"/>
      <c r="AR10">
        <v>135.9</v>
      </c>
      <c r="BD10">
        <v>146.80000000000001</v>
      </c>
      <c r="BZ10">
        <v>114</v>
      </c>
      <c r="CD10">
        <v>99.2</v>
      </c>
      <c r="EP10" s="1" t="s">
        <v>21</v>
      </c>
    </row>
    <row r="11" spans="1:146" x14ac:dyDescent="0.3">
      <c r="A11" s="1" t="s">
        <v>5</v>
      </c>
      <c r="B11" s="61"/>
      <c r="C11" s="61">
        <v>43.5</v>
      </c>
      <c r="D11" s="61"/>
      <c r="E11" s="6"/>
      <c r="F11" s="6">
        <v>64.599999999999994</v>
      </c>
      <c r="G11" s="6"/>
      <c r="H11" s="60"/>
      <c r="I11" s="60"/>
      <c r="J11" s="1">
        <v>97.7</v>
      </c>
      <c r="K11" s="61"/>
      <c r="L11" s="1">
        <v>196</v>
      </c>
      <c r="M11" s="61"/>
      <c r="N11">
        <v>23.7</v>
      </c>
      <c r="O11" s="6"/>
      <c r="P11" s="6"/>
      <c r="Q11" s="60"/>
      <c r="R11" s="60"/>
      <c r="S11" s="1">
        <v>228.6</v>
      </c>
      <c r="T11" s="61"/>
      <c r="U11" s="1">
        <v>184.9</v>
      </c>
      <c r="V11" s="61"/>
      <c r="W11" s="59">
        <v>129.1</v>
      </c>
      <c r="X11" s="6"/>
      <c r="Y11" s="6"/>
      <c r="Z11" s="13">
        <v>123.5</v>
      </c>
      <c r="AA11" s="62"/>
      <c r="AB11" s="62"/>
      <c r="AC11">
        <v>106.2</v>
      </c>
      <c r="AD11" s="63"/>
      <c r="AE11" s="63"/>
      <c r="AF11" s="7"/>
      <c r="AG11">
        <v>43.6</v>
      </c>
      <c r="AH11" s="7"/>
      <c r="AJ11">
        <v>30.2</v>
      </c>
      <c r="AM11">
        <v>8.3000000000000007</v>
      </c>
      <c r="AP11">
        <v>12.4</v>
      </c>
      <c r="AS11">
        <v>90.4</v>
      </c>
      <c r="BD11">
        <v>218.8</v>
      </c>
      <c r="BG11">
        <v>10.4</v>
      </c>
      <c r="BJ11">
        <v>5</v>
      </c>
      <c r="BM11">
        <v>179.4</v>
      </c>
      <c r="BZ11">
        <v>110.8</v>
      </c>
      <c r="CC11">
        <v>117.5</v>
      </c>
      <c r="CG11">
        <v>4.8</v>
      </c>
      <c r="CH11">
        <v>12.6</v>
      </c>
      <c r="CW11">
        <v>10.5</v>
      </c>
      <c r="DG11">
        <v>44.7</v>
      </c>
      <c r="DW11">
        <v>19</v>
      </c>
      <c r="EN11" s="1">
        <v>46.7</v>
      </c>
      <c r="EP11" s="1" t="s">
        <v>5</v>
      </c>
    </row>
    <row r="12" spans="1:146" x14ac:dyDescent="0.3">
      <c r="A12" s="1" t="s">
        <v>6</v>
      </c>
      <c r="B12" s="61">
        <v>20.100000000000001</v>
      </c>
      <c r="C12" s="61"/>
      <c r="D12" s="61"/>
      <c r="E12" s="6"/>
      <c r="F12" s="6">
        <v>25.8</v>
      </c>
      <c r="G12" s="6"/>
      <c r="H12" s="60"/>
      <c r="I12" s="60"/>
      <c r="J12" s="1">
        <v>122.3</v>
      </c>
      <c r="K12" s="61"/>
      <c r="L12" s="1">
        <v>78.900000000000006</v>
      </c>
      <c r="M12" s="61"/>
      <c r="N12" s="6"/>
      <c r="O12">
        <v>9.4</v>
      </c>
      <c r="P12" s="6"/>
      <c r="Q12" s="60"/>
      <c r="R12" s="60"/>
      <c r="S12" s="1">
        <v>240.6</v>
      </c>
      <c r="T12" s="61"/>
      <c r="U12" s="1">
        <v>212.1</v>
      </c>
      <c r="V12" s="61"/>
      <c r="W12" s="6"/>
      <c r="X12" s="59">
        <v>76.599999999999994</v>
      </c>
      <c r="Y12" s="6"/>
      <c r="Z12" s="13">
        <v>125.4</v>
      </c>
      <c r="AA12" s="62"/>
      <c r="AB12" s="62"/>
      <c r="AC12" s="63"/>
      <c r="AD12">
        <v>94.2</v>
      </c>
      <c r="AE12" s="63"/>
      <c r="AF12">
        <v>24.3</v>
      </c>
      <c r="AG12" s="7"/>
      <c r="AH12" s="7"/>
      <c r="AJ12">
        <v>9.4</v>
      </c>
      <c r="AL12">
        <v>14.9</v>
      </c>
      <c r="AP12">
        <v>9.1999999999999993</v>
      </c>
      <c r="AS12">
        <v>43.9</v>
      </c>
      <c r="BE12">
        <v>171.5</v>
      </c>
      <c r="BH12">
        <v>12.9</v>
      </c>
      <c r="BK12">
        <v>26.8</v>
      </c>
      <c r="BN12">
        <v>80.3</v>
      </c>
      <c r="BZ12">
        <v>270</v>
      </c>
      <c r="CC12">
        <v>210.9</v>
      </c>
      <c r="CG12">
        <v>111.9</v>
      </c>
      <c r="CJ12">
        <v>29.8</v>
      </c>
      <c r="CX12">
        <v>16.399999999999999</v>
      </c>
      <c r="DD12">
        <v>24.5</v>
      </c>
      <c r="DG12">
        <v>5</v>
      </c>
      <c r="DV12">
        <v>78.5</v>
      </c>
      <c r="EN12" s="1">
        <v>48.4</v>
      </c>
      <c r="EP12" s="1" t="s">
        <v>6</v>
      </c>
    </row>
    <row r="13" spans="1:146" x14ac:dyDescent="0.3">
      <c r="A13" s="1" t="s">
        <v>7</v>
      </c>
      <c r="B13" s="61">
        <v>24.8</v>
      </c>
      <c r="C13" s="61"/>
      <c r="D13" s="61"/>
      <c r="E13" s="6"/>
      <c r="F13" s="6">
        <v>12.6</v>
      </c>
      <c r="G13" s="6"/>
      <c r="H13" s="60"/>
      <c r="I13" s="60"/>
      <c r="J13" s="1">
        <v>148.1</v>
      </c>
      <c r="K13" s="61"/>
      <c r="L13" s="1">
        <v>57.9</v>
      </c>
      <c r="M13" s="61"/>
      <c r="N13" s="6"/>
      <c r="O13" s="6"/>
      <c r="P13">
        <v>21.5</v>
      </c>
      <c r="Q13" s="60"/>
      <c r="R13" s="60"/>
      <c r="S13" s="1">
        <v>325.89999999999998</v>
      </c>
      <c r="T13" s="61"/>
      <c r="U13" s="1">
        <v>238</v>
      </c>
      <c r="V13" s="61"/>
      <c r="W13" s="6"/>
      <c r="X13" s="6"/>
      <c r="Y13" s="59">
        <v>37.5</v>
      </c>
      <c r="Z13" s="62"/>
      <c r="AA13" s="13">
        <v>28.4</v>
      </c>
      <c r="AB13" s="62"/>
      <c r="AC13" s="63"/>
      <c r="AD13" s="63"/>
      <c r="AE13">
        <v>110.2</v>
      </c>
      <c r="AF13">
        <v>17.899999999999999</v>
      </c>
      <c r="AG13" s="7"/>
      <c r="AH13" s="7"/>
      <c r="AK13">
        <v>7.7</v>
      </c>
      <c r="AM13">
        <v>20.100000000000001</v>
      </c>
      <c r="AT13">
        <v>108.5</v>
      </c>
      <c r="AZ13">
        <v>11.1</v>
      </c>
      <c r="BE13">
        <v>82.3</v>
      </c>
      <c r="BH13">
        <v>13.6</v>
      </c>
      <c r="BK13">
        <v>63.5</v>
      </c>
      <c r="BN13">
        <v>161.30000000000001</v>
      </c>
      <c r="BZ13">
        <v>376</v>
      </c>
      <c r="CC13">
        <v>164.6</v>
      </c>
      <c r="CG13">
        <v>260.10000000000002</v>
      </c>
      <c r="CJ13">
        <v>35.9</v>
      </c>
      <c r="CP13">
        <v>15.1</v>
      </c>
      <c r="CV13">
        <v>35</v>
      </c>
      <c r="CX13">
        <v>25.3</v>
      </c>
      <c r="DD13">
        <v>52.4</v>
      </c>
      <c r="DG13">
        <v>43.2</v>
      </c>
      <c r="DQ13">
        <v>9.6</v>
      </c>
      <c r="DT13">
        <v>52.1</v>
      </c>
      <c r="DV13">
        <v>22.1</v>
      </c>
      <c r="DY13">
        <v>0.4</v>
      </c>
      <c r="EN13" s="1">
        <v>26.8</v>
      </c>
      <c r="EP13" s="1" t="s">
        <v>7</v>
      </c>
    </row>
    <row r="14" spans="1:146" x14ac:dyDescent="0.3">
      <c r="A14" s="1" t="s">
        <v>19</v>
      </c>
      <c r="B14" s="61"/>
      <c r="C14" s="61"/>
      <c r="D14" s="61"/>
      <c r="E14" s="6"/>
      <c r="F14" s="6"/>
      <c r="G14" s="6">
        <v>9.1</v>
      </c>
      <c r="H14" s="60"/>
      <c r="I14" s="60"/>
      <c r="J14" s="1">
        <v>134.80000000000001</v>
      </c>
      <c r="K14" s="61"/>
      <c r="L14" s="1">
        <v>35.6</v>
      </c>
      <c r="M14" s="61"/>
      <c r="N14" s="6"/>
      <c r="O14" s="6"/>
      <c r="P14" s="6"/>
      <c r="Q14" s="60"/>
      <c r="R14" s="60"/>
      <c r="S14" s="1">
        <v>122.1</v>
      </c>
      <c r="T14" s="61"/>
      <c r="U14" s="1">
        <v>239.4</v>
      </c>
      <c r="V14" s="61"/>
      <c r="W14" s="6"/>
      <c r="X14" s="6"/>
      <c r="Y14" s="59">
        <v>26.9</v>
      </c>
      <c r="Z14" s="62"/>
      <c r="AA14" s="62"/>
      <c r="AB14" s="62"/>
      <c r="AC14" s="63"/>
      <c r="AD14">
        <v>43.7</v>
      </c>
      <c r="AE14" s="63"/>
      <c r="AF14" s="7"/>
      <c r="AG14">
        <v>64.5</v>
      </c>
      <c r="AH14" s="7"/>
      <c r="AI14">
        <v>12</v>
      </c>
      <c r="AL14">
        <v>11.1</v>
      </c>
      <c r="AU14">
        <v>109.1</v>
      </c>
      <c r="AX14">
        <v>30</v>
      </c>
      <c r="BE14">
        <v>37.9</v>
      </c>
      <c r="BI14">
        <v>14.7</v>
      </c>
      <c r="BL14">
        <v>59.2</v>
      </c>
      <c r="BM14">
        <v>18.8</v>
      </c>
      <c r="BZ14">
        <v>464.6</v>
      </c>
      <c r="CC14">
        <v>416.2</v>
      </c>
      <c r="CG14">
        <v>291</v>
      </c>
      <c r="CJ14">
        <v>393.8</v>
      </c>
      <c r="CL14">
        <v>237.3</v>
      </c>
      <c r="CP14">
        <v>28.8</v>
      </c>
      <c r="CR14">
        <v>41.1</v>
      </c>
      <c r="CV14">
        <v>70.400000000000006</v>
      </c>
      <c r="CY14">
        <v>27.2</v>
      </c>
      <c r="DA14" s="42">
        <v>112.8</v>
      </c>
      <c r="DD14">
        <v>57</v>
      </c>
      <c r="DJ14">
        <v>12.2</v>
      </c>
      <c r="DM14">
        <v>118.2</v>
      </c>
      <c r="DQ14">
        <v>16.899999999999999</v>
      </c>
      <c r="DT14">
        <v>50</v>
      </c>
      <c r="DY14">
        <v>70.8</v>
      </c>
      <c r="EC14">
        <v>68.8</v>
      </c>
      <c r="ED14">
        <v>20.5</v>
      </c>
      <c r="EN14" s="1">
        <v>49.2</v>
      </c>
      <c r="EP14" s="1" t="s">
        <v>19</v>
      </c>
    </row>
    <row r="15" spans="1:146" x14ac:dyDescent="0.3">
      <c r="A15" s="1" t="s">
        <v>17</v>
      </c>
      <c r="B15" s="61"/>
      <c r="C15" s="61"/>
      <c r="D15" s="61"/>
      <c r="E15" s="6"/>
      <c r="F15" s="6"/>
      <c r="G15" s="6"/>
      <c r="H15" s="60"/>
      <c r="I15" s="60"/>
      <c r="J15" s="1">
        <v>97.5</v>
      </c>
      <c r="K15" s="61"/>
      <c r="L15" s="61"/>
      <c r="M15" s="61"/>
      <c r="N15" s="6"/>
      <c r="O15" s="6"/>
      <c r="P15" s="6"/>
      <c r="Q15" s="60"/>
      <c r="R15" s="60"/>
      <c r="S15" s="1">
        <v>81.3</v>
      </c>
      <c r="T15" s="61"/>
      <c r="U15" s="1">
        <v>164.2</v>
      </c>
      <c r="V15" s="61"/>
      <c r="W15" s="6"/>
      <c r="X15" s="6"/>
      <c r="Y15" s="59">
        <v>27.3</v>
      </c>
      <c r="Z15" s="62"/>
      <c r="AA15" s="62"/>
      <c r="AB15" s="62"/>
      <c r="AC15" s="63"/>
      <c r="AD15">
        <v>70.7</v>
      </c>
      <c r="AE15" s="63"/>
      <c r="AF15" s="7"/>
      <c r="AG15">
        <v>25.4</v>
      </c>
      <c r="AH15" s="7"/>
      <c r="AN15">
        <v>15.9</v>
      </c>
      <c r="AU15">
        <v>236.5</v>
      </c>
      <c r="AX15">
        <v>28</v>
      </c>
      <c r="BI15">
        <v>13.8</v>
      </c>
      <c r="BL15">
        <v>11.8</v>
      </c>
      <c r="BZ15">
        <v>562</v>
      </c>
      <c r="CD15">
        <v>374.2</v>
      </c>
      <c r="CG15">
        <v>276.2</v>
      </c>
      <c r="CJ15">
        <v>385.5</v>
      </c>
      <c r="CL15">
        <v>193.1</v>
      </c>
      <c r="CP15">
        <v>76.400000000000006</v>
      </c>
      <c r="CS15">
        <v>60.1</v>
      </c>
      <c r="CV15">
        <v>49.7</v>
      </c>
      <c r="CY15">
        <v>48.5</v>
      </c>
      <c r="DA15" s="42">
        <v>241.6</v>
      </c>
      <c r="DJ15">
        <v>66.599999999999994</v>
      </c>
      <c r="DM15">
        <v>25.8</v>
      </c>
      <c r="DQ15">
        <v>21.6</v>
      </c>
      <c r="DT15">
        <v>92.9</v>
      </c>
      <c r="DY15">
        <v>6.6</v>
      </c>
      <c r="EC15">
        <v>124.2</v>
      </c>
      <c r="ED15">
        <v>266.8</v>
      </c>
      <c r="EO15" s="1">
        <v>75.400000000000006</v>
      </c>
      <c r="EP15" s="1" t="s">
        <v>17</v>
      </c>
    </row>
    <row r="16" spans="1:146" x14ac:dyDescent="0.3">
      <c r="A16" s="1" t="s">
        <v>18</v>
      </c>
      <c r="B16" s="61"/>
      <c r="C16" s="61"/>
      <c r="D16" s="61"/>
      <c r="E16" s="6"/>
      <c r="F16" s="6"/>
      <c r="G16" s="6"/>
      <c r="H16" s="60"/>
      <c r="I16" s="60"/>
      <c r="J16" s="60"/>
      <c r="K16" s="61"/>
      <c r="L16" s="61"/>
      <c r="M16" s="61"/>
      <c r="N16" s="6"/>
      <c r="O16" s="6"/>
      <c r="P16" s="6"/>
      <c r="Q16" s="60"/>
      <c r="R16" s="60"/>
      <c r="S16" s="1">
        <v>18.100000000000001</v>
      </c>
      <c r="T16" s="61"/>
      <c r="U16" s="1">
        <v>22</v>
      </c>
      <c r="V16" s="61"/>
      <c r="W16" s="6"/>
      <c r="X16" s="6"/>
      <c r="Y16" s="6"/>
      <c r="Z16" s="62"/>
      <c r="AA16" s="62"/>
      <c r="AB16" s="62"/>
      <c r="AC16" s="63"/>
      <c r="AD16" s="63"/>
      <c r="AE16">
        <v>36.1</v>
      </c>
      <c r="AF16" s="7"/>
      <c r="AH16">
        <v>40.6</v>
      </c>
      <c r="AV16">
        <v>290.2</v>
      </c>
      <c r="BB16">
        <v>114.5</v>
      </c>
      <c r="CA16">
        <v>508.9</v>
      </c>
      <c r="CD16">
        <v>530.4</v>
      </c>
      <c r="CG16">
        <v>632.6</v>
      </c>
      <c r="CJ16">
        <v>728.3</v>
      </c>
      <c r="CM16">
        <v>614.5</v>
      </c>
      <c r="CP16">
        <v>304.5</v>
      </c>
      <c r="CS16">
        <v>83.9</v>
      </c>
      <c r="CV16">
        <v>105.6</v>
      </c>
      <c r="CY16">
        <v>52.1</v>
      </c>
      <c r="DA16" s="42">
        <v>299.39999999999998</v>
      </c>
      <c r="DM16">
        <v>16</v>
      </c>
      <c r="DQ16">
        <v>25</v>
      </c>
      <c r="DT16">
        <v>58.3</v>
      </c>
      <c r="DY16">
        <v>8.1999999999999993</v>
      </c>
      <c r="EC16">
        <v>78.400000000000006</v>
      </c>
      <c r="EE16">
        <v>335.5</v>
      </c>
      <c r="EI16">
        <v>58.9</v>
      </c>
      <c r="EP16" s="1" t="s">
        <v>18</v>
      </c>
    </row>
    <row r="17" spans="1:146" x14ac:dyDescent="0.3">
      <c r="A17" s="1" t="s">
        <v>16</v>
      </c>
      <c r="B17" s="61"/>
      <c r="C17" s="61"/>
      <c r="D17" s="61"/>
      <c r="E17" s="6"/>
      <c r="F17" s="6"/>
      <c r="G17" s="6"/>
      <c r="H17" s="60"/>
      <c r="I17" s="60"/>
      <c r="J17" s="60"/>
      <c r="K17" s="61"/>
      <c r="L17" s="61"/>
      <c r="M17" s="61"/>
      <c r="N17" s="6"/>
      <c r="O17" s="6"/>
      <c r="P17" s="6"/>
      <c r="Q17" s="60"/>
      <c r="R17" s="60"/>
      <c r="S17" s="60"/>
      <c r="T17" s="61"/>
      <c r="U17" s="61"/>
      <c r="V17" s="61"/>
      <c r="W17" s="6"/>
      <c r="X17" s="6"/>
      <c r="Y17" s="6"/>
      <c r="Z17" s="62"/>
      <c r="AA17" s="62"/>
      <c r="AB17" s="62"/>
      <c r="AC17" s="63"/>
      <c r="AD17" s="63"/>
      <c r="AE17">
        <v>22.6</v>
      </c>
      <c r="AF17" s="7"/>
      <c r="AG17" s="7"/>
      <c r="AH17" s="7"/>
      <c r="AV17">
        <v>193.1</v>
      </c>
      <c r="BB17">
        <v>67.099999999999994</v>
      </c>
      <c r="BZ17">
        <v>574.6</v>
      </c>
      <c r="CD17">
        <v>527.5</v>
      </c>
      <c r="CG17">
        <v>657.4</v>
      </c>
      <c r="CJ17">
        <v>754.8</v>
      </c>
      <c r="CM17">
        <v>921.4</v>
      </c>
      <c r="CO17">
        <v>399.7</v>
      </c>
      <c r="CS17">
        <v>153.19999999999999</v>
      </c>
      <c r="CV17">
        <v>190.8</v>
      </c>
      <c r="CY17">
        <v>102.5</v>
      </c>
      <c r="DA17" s="43">
        <v>192.7</v>
      </c>
      <c r="DN17">
        <v>35.5</v>
      </c>
      <c r="DQ17">
        <v>72.400000000000006</v>
      </c>
      <c r="DT17">
        <v>23.5</v>
      </c>
      <c r="DY17">
        <v>39.9</v>
      </c>
      <c r="EC17">
        <v>95.3</v>
      </c>
      <c r="EE17">
        <v>196.8</v>
      </c>
      <c r="EI17">
        <v>41.7</v>
      </c>
      <c r="EP17" s="1" t="s">
        <v>16</v>
      </c>
    </row>
    <row r="18" spans="1:146" x14ac:dyDescent="0.3">
      <c r="A18" s="1" t="s">
        <v>76</v>
      </c>
      <c r="B18" s="61"/>
      <c r="C18" s="61"/>
      <c r="D18" s="61"/>
      <c r="E18" s="6"/>
      <c r="F18" s="6"/>
      <c r="G18" s="6"/>
      <c r="H18" s="60"/>
      <c r="I18" s="60"/>
      <c r="J18" s="60"/>
      <c r="K18" s="61"/>
      <c r="L18" s="61"/>
      <c r="M18" s="61"/>
      <c r="N18" s="6"/>
      <c r="O18" s="6"/>
      <c r="P18" s="6"/>
      <c r="Q18" s="60"/>
      <c r="R18" s="60"/>
      <c r="S18" s="60"/>
      <c r="T18" s="61"/>
      <c r="U18" s="61"/>
      <c r="V18" s="61"/>
      <c r="W18" s="6"/>
      <c r="X18" s="6"/>
      <c r="Y18" s="6"/>
      <c r="Z18" s="62"/>
      <c r="AA18" s="62"/>
      <c r="AB18" s="62"/>
      <c r="AC18" s="63"/>
      <c r="AD18" s="63"/>
      <c r="AE18" s="63"/>
      <c r="AF18" s="7"/>
      <c r="AG18" s="7"/>
      <c r="AH18" s="7"/>
      <c r="AV18">
        <v>135.80000000000001</v>
      </c>
      <c r="BB18">
        <v>7</v>
      </c>
      <c r="BZ18">
        <v>632.79999999999995</v>
      </c>
      <c r="CD18">
        <v>438.9</v>
      </c>
      <c r="CG18">
        <v>490.1</v>
      </c>
      <c r="CJ18">
        <v>512.29999999999995</v>
      </c>
      <c r="CM18">
        <v>663.5</v>
      </c>
      <c r="CO18">
        <v>455</v>
      </c>
      <c r="CS18">
        <v>240.8</v>
      </c>
      <c r="CV18">
        <v>204.9</v>
      </c>
      <c r="CY18">
        <v>62.6</v>
      </c>
      <c r="DA18" s="43">
        <v>129.69999999999999</v>
      </c>
      <c r="DM18">
        <v>59</v>
      </c>
      <c r="DQ18">
        <v>69.900000000000006</v>
      </c>
      <c r="DT18">
        <v>21.6</v>
      </c>
      <c r="DY18">
        <v>49.8</v>
      </c>
      <c r="EC18">
        <v>74.400000000000006</v>
      </c>
      <c r="EE18">
        <v>237.6</v>
      </c>
      <c r="EI18">
        <v>52.7</v>
      </c>
      <c r="EL18">
        <v>77.8</v>
      </c>
      <c r="EP18" s="1" t="s">
        <v>76</v>
      </c>
    </row>
    <row r="19" spans="1:146" x14ac:dyDescent="0.3">
      <c r="A19" s="1" t="s">
        <v>77</v>
      </c>
      <c r="B19" s="61"/>
      <c r="C19" s="61"/>
      <c r="D19" s="61"/>
      <c r="E19" s="6"/>
      <c r="F19" s="6"/>
      <c r="G19" s="6"/>
      <c r="H19" s="60"/>
      <c r="I19" s="60"/>
      <c r="J19" s="60"/>
      <c r="K19" s="61"/>
      <c r="L19" s="61"/>
      <c r="M19" s="61"/>
      <c r="N19" s="6"/>
      <c r="O19" s="6"/>
      <c r="P19" s="6"/>
      <c r="Q19" s="60"/>
      <c r="R19" s="60"/>
      <c r="S19" s="60"/>
      <c r="T19" s="61"/>
      <c r="U19" s="61"/>
      <c r="V19" s="61"/>
      <c r="W19" s="6"/>
      <c r="X19" s="6"/>
      <c r="Y19" s="6"/>
      <c r="Z19" s="62"/>
      <c r="AA19" s="62"/>
      <c r="AB19" s="62"/>
      <c r="AC19" s="63"/>
      <c r="AD19" s="63"/>
      <c r="AE19" s="63"/>
      <c r="AF19" s="7"/>
      <c r="AG19" s="7"/>
      <c r="AH19" s="7"/>
      <c r="AW19">
        <v>131.5</v>
      </c>
      <c r="BZ19">
        <v>985.4</v>
      </c>
      <c r="CD19">
        <v>269.8</v>
      </c>
      <c r="CG19">
        <v>359.9</v>
      </c>
      <c r="CJ19">
        <v>517.1</v>
      </c>
      <c r="CL19">
        <v>487.7</v>
      </c>
      <c r="CO19">
        <v>449</v>
      </c>
      <c r="CS19">
        <v>266.5</v>
      </c>
      <c r="CV19">
        <v>235.8</v>
      </c>
      <c r="CY19">
        <v>179.4</v>
      </c>
      <c r="DA19" s="43">
        <v>129.30000000000001</v>
      </c>
      <c r="DN19">
        <v>18.100000000000001</v>
      </c>
      <c r="DQ19">
        <v>41</v>
      </c>
      <c r="DT19">
        <v>13.4</v>
      </c>
      <c r="EE19">
        <v>307.60000000000002</v>
      </c>
      <c r="EL19">
        <v>85.7</v>
      </c>
      <c r="EP19" s="1" t="s">
        <v>77</v>
      </c>
    </row>
    <row r="20" spans="1:146" x14ac:dyDescent="0.3">
      <c r="A20" s="1" t="s">
        <v>78</v>
      </c>
      <c r="B20" s="61"/>
      <c r="C20" s="61"/>
      <c r="D20" s="61"/>
      <c r="E20" s="6"/>
      <c r="F20" s="6"/>
      <c r="G20" s="6"/>
      <c r="H20" s="60"/>
      <c r="I20" s="60"/>
      <c r="J20" s="60"/>
      <c r="K20" s="61"/>
      <c r="L20" s="61"/>
      <c r="M20" s="61"/>
      <c r="N20" s="6"/>
      <c r="O20" s="6"/>
      <c r="P20" s="6"/>
      <c r="Q20" s="60"/>
      <c r="R20" s="60"/>
      <c r="S20" s="60"/>
      <c r="T20" s="61"/>
      <c r="U20" s="61"/>
      <c r="V20" s="61"/>
      <c r="W20" s="6"/>
      <c r="X20" s="6"/>
      <c r="Y20" s="6"/>
      <c r="Z20" s="62"/>
      <c r="AA20" s="62"/>
      <c r="AB20" s="62"/>
      <c r="AC20" s="63"/>
      <c r="AD20" s="63"/>
      <c r="AE20" s="63"/>
      <c r="AF20" s="7"/>
      <c r="AG20" s="7"/>
      <c r="AH20" s="7"/>
      <c r="AW20">
        <v>108.2</v>
      </c>
      <c r="BR20">
        <v>675.9</v>
      </c>
      <c r="BT20">
        <v>520.9</v>
      </c>
      <c r="BW20">
        <v>934.4</v>
      </c>
      <c r="BZ20">
        <v>842</v>
      </c>
      <c r="CD20">
        <v>392.1</v>
      </c>
      <c r="CF20">
        <v>514.4</v>
      </c>
      <c r="CJ20">
        <v>610.1</v>
      </c>
      <c r="CL20">
        <v>659.8</v>
      </c>
      <c r="CO20">
        <v>437.9</v>
      </c>
      <c r="CS20">
        <v>418.5</v>
      </c>
      <c r="CV20">
        <v>151.6</v>
      </c>
      <c r="CY20">
        <v>305.60000000000002</v>
      </c>
      <c r="DA20" s="43">
        <v>109.8</v>
      </c>
      <c r="EP20" s="1" t="s">
        <v>78</v>
      </c>
    </row>
    <row r="21" spans="1:146" x14ac:dyDescent="0.3">
      <c r="A21" s="1" t="s">
        <v>117</v>
      </c>
      <c r="B21" s="61"/>
      <c r="C21" s="61"/>
      <c r="D21" s="61"/>
      <c r="E21" s="6"/>
      <c r="F21" s="6"/>
      <c r="G21" s="6"/>
      <c r="H21" s="60"/>
      <c r="I21" s="60"/>
      <c r="J21" s="60"/>
      <c r="K21" s="61"/>
      <c r="L21" s="61"/>
      <c r="M21" s="61"/>
      <c r="N21" s="6"/>
      <c r="O21" s="6"/>
      <c r="P21" s="6"/>
      <c r="Q21" s="60"/>
      <c r="R21" s="60"/>
      <c r="S21" s="60"/>
      <c r="T21" s="61"/>
      <c r="U21" s="61"/>
      <c r="V21" s="61"/>
      <c r="W21" s="6"/>
      <c r="X21" s="6"/>
      <c r="Y21" s="6"/>
      <c r="Z21" s="62"/>
      <c r="AA21" s="62"/>
      <c r="AB21" s="62"/>
      <c r="AC21" s="63"/>
      <c r="AD21" s="63"/>
      <c r="AE21" s="63"/>
      <c r="AF21" s="7"/>
      <c r="AG21" s="7"/>
      <c r="AH21" s="7"/>
      <c r="BU21">
        <v>673</v>
      </c>
      <c r="BV21">
        <v>808.6</v>
      </c>
      <c r="EP21" s="1" t="s">
        <v>117</v>
      </c>
    </row>
    <row r="22" spans="1:146" x14ac:dyDescent="0.3">
      <c r="A22" s="1" t="s">
        <v>124</v>
      </c>
      <c r="B22" s="61"/>
      <c r="C22" s="61"/>
      <c r="D22" s="61"/>
      <c r="E22" s="6"/>
      <c r="F22" s="6"/>
      <c r="G22" s="6"/>
      <c r="H22" s="60"/>
      <c r="I22" s="60"/>
      <c r="J22" s="60"/>
      <c r="K22" s="61"/>
      <c r="L22" s="61"/>
      <c r="M22" s="61"/>
      <c r="N22" s="6"/>
      <c r="O22" s="6"/>
      <c r="P22" s="6"/>
      <c r="Q22" s="60"/>
      <c r="R22" s="60"/>
      <c r="S22" s="60"/>
      <c r="T22" s="61"/>
      <c r="U22" s="61"/>
      <c r="V22" s="61"/>
      <c r="W22" s="6"/>
      <c r="X22" s="6"/>
      <c r="Y22" s="6"/>
      <c r="Z22" s="62"/>
      <c r="AA22" s="62"/>
      <c r="AB22" s="62"/>
      <c r="AC22" s="63"/>
      <c r="AD22" s="63"/>
      <c r="AE22" s="63"/>
      <c r="AF22" s="7"/>
      <c r="AG22" s="7"/>
      <c r="AH22" s="7"/>
      <c r="BQ22">
        <v>627.1</v>
      </c>
      <c r="EP22" s="1" t="s">
        <v>124</v>
      </c>
    </row>
    <row r="23" spans="1:146" x14ac:dyDescent="0.3">
      <c r="A23" s="1" t="s">
        <v>118</v>
      </c>
      <c r="B23" s="61"/>
      <c r="C23" s="61"/>
      <c r="D23" s="61"/>
      <c r="E23" s="6"/>
      <c r="F23" s="6"/>
      <c r="G23" s="6"/>
      <c r="H23" s="60"/>
      <c r="I23" s="60"/>
      <c r="J23" s="60"/>
      <c r="K23" s="61"/>
      <c r="L23" s="61"/>
      <c r="M23" s="61"/>
      <c r="N23" s="6"/>
      <c r="O23" s="6"/>
      <c r="P23" s="6"/>
      <c r="Q23" s="60"/>
      <c r="R23" s="60"/>
      <c r="S23" s="60"/>
      <c r="T23" s="61"/>
      <c r="U23" s="61"/>
      <c r="V23" s="61"/>
      <c r="W23" s="6"/>
      <c r="X23" s="6"/>
      <c r="Y23" s="6"/>
      <c r="Z23" s="62"/>
      <c r="AA23" s="62"/>
      <c r="AB23" s="62"/>
      <c r="AC23" s="63"/>
      <c r="AD23" s="63"/>
      <c r="AE23" s="63"/>
      <c r="AF23" s="7"/>
      <c r="AG23" s="7"/>
      <c r="AH23" s="7"/>
      <c r="BQ23">
        <v>612.79999999999995</v>
      </c>
      <c r="BU23">
        <v>603</v>
      </c>
      <c r="BW23">
        <v>812</v>
      </c>
      <c r="BZ23">
        <v>911.9</v>
      </c>
      <c r="CD23">
        <v>728.1</v>
      </c>
      <c r="CG23">
        <v>627.29999999999995</v>
      </c>
      <c r="CJ23">
        <v>483.3</v>
      </c>
      <c r="CL23">
        <v>646.5</v>
      </c>
      <c r="CO23">
        <v>306.10000000000002</v>
      </c>
      <c r="CS23">
        <v>412</v>
      </c>
      <c r="CV23">
        <v>231.4</v>
      </c>
      <c r="CY23">
        <v>230.9</v>
      </c>
      <c r="EP23" s="1" t="s">
        <v>118</v>
      </c>
    </row>
    <row r="24" spans="1:146" x14ac:dyDescent="0.3">
      <c r="A24" s="1" t="s">
        <v>120</v>
      </c>
      <c r="B24" s="61"/>
      <c r="C24" s="61"/>
      <c r="D24" s="61"/>
      <c r="E24" s="6"/>
      <c r="F24" s="6"/>
      <c r="G24" s="6"/>
      <c r="H24" s="60"/>
      <c r="I24" s="60"/>
      <c r="J24" s="60"/>
      <c r="K24" s="61"/>
      <c r="L24" s="61"/>
      <c r="M24" s="61"/>
      <c r="N24" s="6"/>
      <c r="O24" s="6"/>
      <c r="P24" s="6"/>
      <c r="Q24" s="60"/>
      <c r="R24" s="60"/>
      <c r="S24" s="60"/>
      <c r="T24" s="61"/>
      <c r="U24" s="61"/>
      <c r="V24" s="61"/>
      <c r="W24" s="6"/>
      <c r="X24" s="6"/>
      <c r="Y24" s="6"/>
      <c r="Z24" s="62"/>
      <c r="AA24" s="62"/>
      <c r="AB24" s="62"/>
      <c r="AC24" s="63"/>
      <c r="AD24" s="63"/>
      <c r="AE24" s="63"/>
      <c r="AF24" s="7"/>
      <c r="AG24" s="7"/>
      <c r="AH24" s="7"/>
      <c r="BT24">
        <v>430</v>
      </c>
      <c r="BX24">
        <v>674</v>
      </c>
      <c r="CA24">
        <v>670</v>
      </c>
      <c r="CD24">
        <v>523.79999999999995</v>
      </c>
      <c r="CG24">
        <v>555.4</v>
      </c>
      <c r="CJ24">
        <v>573.5</v>
      </c>
      <c r="CM24">
        <v>551.29999999999995</v>
      </c>
      <c r="CO24">
        <v>370.5</v>
      </c>
      <c r="CS24">
        <v>346.9</v>
      </c>
      <c r="CV24">
        <v>248.1</v>
      </c>
      <c r="CY24">
        <v>295.60000000000002</v>
      </c>
      <c r="EP24" s="1" t="s">
        <v>120</v>
      </c>
    </row>
    <row r="25" spans="1:146" x14ac:dyDescent="0.3">
      <c r="A25" s="1" t="s">
        <v>121</v>
      </c>
      <c r="B25" s="61"/>
      <c r="C25" s="61"/>
      <c r="D25" s="61"/>
      <c r="E25" s="6"/>
      <c r="F25" s="6"/>
      <c r="G25" s="6"/>
      <c r="H25" s="60"/>
      <c r="I25" s="60"/>
      <c r="J25" s="60"/>
      <c r="K25" s="61"/>
      <c r="L25" s="61"/>
      <c r="M25" s="61"/>
      <c r="N25" s="6"/>
      <c r="O25" s="6"/>
      <c r="P25" s="6"/>
      <c r="Q25" s="60"/>
      <c r="R25" s="60"/>
      <c r="S25" s="60"/>
      <c r="T25" s="61"/>
      <c r="U25" s="61"/>
      <c r="V25" s="61"/>
      <c r="W25" s="6"/>
      <c r="X25" s="6"/>
      <c r="Y25" s="6"/>
      <c r="Z25" s="62"/>
      <c r="AA25" s="62"/>
      <c r="AB25" s="62"/>
      <c r="AC25" s="63"/>
      <c r="AD25" s="63"/>
      <c r="AE25" s="63"/>
      <c r="AF25" s="7"/>
      <c r="AG25" s="7"/>
      <c r="AH25" s="7"/>
      <c r="CA25">
        <v>237.8</v>
      </c>
      <c r="CG25">
        <v>428.3</v>
      </c>
      <c r="CJ25">
        <v>648.20000000000005</v>
      </c>
      <c r="CM25">
        <v>542.20000000000005</v>
      </c>
      <c r="CP25">
        <v>383.3</v>
      </c>
      <c r="CS25">
        <v>300.7</v>
      </c>
      <c r="CV25">
        <v>179.2</v>
      </c>
      <c r="CY25">
        <v>279.3</v>
      </c>
      <c r="EP25" s="1" t="s">
        <v>121</v>
      </c>
    </row>
    <row r="26" spans="1:146" x14ac:dyDescent="0.3">
      <c r="A26" s="1" t="s">
        <v>122</v>
      </c>
      <c r="B26" s="61"/>
      <c r="C26" s="61"/>
      <c r="D26" s="61"/>
      <c r="E26" s="6"/>
      <c r="F26" s="6"/>
      <c r="G26" s="6"/>
      <c r="H26" s="60"/>
      <c r="I26" s="60"/>
      <c r="J26" s="60"/>
      <c r="K26" s="61"/>
      <c r="L26" s="61"/>
      <c r="M26" s="61"/>
      <c r="N26" s="6"/>
      <c r="O26" s="6"/>
      <c r="P26" s="6"/>
      <c r="Q26" s="60"/>
      <c r="R26" s="60"/>
      <c r="S26" s="60"/>
      <c r="T26" s="61"/>
      <c r="U26" s="61"/>
      <c r="V26" s="61"/>
      <c r="W26" s="6"/>
      <c r="X26" s="6"/>
      <c r="Y26" s="6"/>
      <c r="Z26" s="62"/>
      <c r="AA26" s="62"/>
      <c r="AB26" s="62"/>
      <c r="AC26" s="63"/>
      <c r="AD26" s="63"/>
      <c r="AE26" s="63"/>
      <c r="AF26" s="7"/>
      <c r="AG26" s="7"/>
      <c r="AH26" s="7"/>
      <c r="CA26">
        <v>214.6</v>
      </c>
      <c r="CG26">
        <v>434.5</v>
      </c>
      <c r="CJ26">
        <v>678.6</v>
      </c>
      <c r="CM26">
        <v>589.6</v>
      </c>
      <c r="CP26">
        <v>294.60000000000002</v>
      </c>
      <c r="CS26">
        <v>239.7</v>
      </c>
      <c r="CV26">
        <v>126.7</v>
      </c>
      <c r="CY26">
        <v>242.1</v>
      </c>
      <c r="EP26" s="1" t="s">
        <v>122</v>
      </c>
    </row>
    <row r="27" spans="1:146" x14ac:dyDescent="0.3">
      <c r="A27" s="1" t="s">
        <v>155</v>
      </c>
      <c r="B27" s="61"/>
      <c r="C27" s="61"/>
      <c r="D27" s="61"/>
      <c r="E27" s="6"/>
      <c r="F27" s="6"/>
      <c r="G27" s="6"/>
      <c r="H27" s="60"/>
      <c r="I27" s="60"/>
      <c r="J27" s="60"/>
      <c r="K27" s="61"/>
      <c r="L27" s="61"/>
      <c r="M27" s="61"/>
      <c r="N27" s="6"/>
      <c r="O27" s="6"/>
      <c r="P27" s="6"/>
      <c r="Q27" s="60"/>
      <c r="R27" s="60"/>
      <c r="S27" s="60"/>
      <c r="T27" s="61"/>
      <c r="U27" s="61"/>
      <c r="V27" s="61"/>
      <c r="W27" s="6"/>
      <c r="X27" s="6"/>
      <c r="Y27" s="6"/>
      <c r="Z27" s="62"/>
      <c r="AA27" s="62"/>
      <c r="AB27" s="62"/>
      <c r="AC27" s="63"/>
      <c r="AD27" s="63"/>
      <c r="AE27" s="63"/>
      <c r="AF27" s="7"/>
      <c r="AG27" s="7"/>
      <c r="AH27" s="7"/>
      <c r="EP27" s="1" t="s">
        <v>155</v>
      </c>
    </row>
  </sheetData>
  <mergeCells count="48">
    <mergeCell ref="EM1:EO1"/>
    <mergeCell ref="DX1:DZ1"/>
    <mergeCell ref="EA1:EC1"/>
    <mergeCell ref="ED1:EF1"/>
    <mergeCell ref="EG1:EI1"/>
    <mergeCell ref="EJ1:EL1"/>
    <mergeCell ref="DI1:DK1"/>
    <mergeCell ref="DL1:DN1"/>
    <mergeCell ref="DO1:DQ1"/>
    <mergeCell ref="DR1:DT1"/>
    <mergeCell ref="DU1:DW1"/>
    <mergeCell ref="CT1:CV1"/>
    <mergeCell ref="CW1:CY1"/>
    <mergeCell ref="CZ1:DB1"/>
    <mergeCell ref="DC1:DE1"/>
    <mergeCell ref="DF1:DH1"/>
    <mergeCell ref="CE1:CG1"/>
    <mergeCell ref="CH1:CJ1"/>
    <mergeCell ref="CK1:CM1"/>
    <mergeCell ref="CN1:CP1"/>
    <mergeCell ref="CQ1:CS1"/>
    <mergeCell ref="BP1:BR1"/>
    <mergeCell ref="BS1:BU1"/>
    <mergeCell ref="BV1:BX1"/>
    <mergeCell ref="BY1:CA1"/>
    <mergeCell ref="CB1:CD1"/>
    <mergeCell ref="BA1:BC1"/>
    <mergeCell ref="BD1:BF1"/>
    <mergeCell ref="BG1:BI1"/>
    <mergeCell ref="BJ1:BL1"/>
    <mergeCell ref="BM1:BO1"/>
    <mergeCell ref="AL1:AN1"/>
    <mergeCell ref="AO1:AQ1"/>
    <mergeCell ref="AR1:AT1"/>
    <mergeCell ref="AU1:AW1"/>
    <mergeCell ref="AX1:AZ1"/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E814-9C11-451D-94A7-2BD5744AD89B}">
  <dimension ref="A1:EP27"/>
  <sheetViews>
    <sheetView workbookViewId="0">
      <selection activeCell="EN17" sqref="EN17"/>
    </sheetView>
  </sheetViews>
  <sheetFormatPr defaultRowHeight="14.4" x14ac:dyDescent="0.3"/>
  <cols>
    <col min="2" max="2" width="9.44140625" customWidth="1"/>
    <col min="3" max="3" width="7" customWidth="1"/>
    <col min="4" max="4" width="4.5546875" customWidth="1"/>
    <col min="5" max="5" width="5.44140625" customWidth="1"/>
    <col min="6" max="6" width="7.6640625" customWidth="1"/>
    <col min="7" max="7" width="6.109375" customWidth="1"/>
    <col min="8" max="8" width="6" customWidth="1"/>
    <col min="9" max="9" width="6.5546875" customWidth="1"/>
    <col min="10" max="10" width="8.109375" customWidth="1"/>
    <col min="11" max="11" width="6.6640625" customWidth="1"/>
    <col min="12" max="12" width="7.109375" customWidth="1"/>
    <col min="13" max="13" width="5" customWidth="1"/>
    <col min="14" max="14" width="7.5546875" customWidth="1"/>
    <col min="15" max="15" width="6" customWidth="1"/>
    <col min="16" max="16" width="7.109375" customWidth="1"/>
    <col min="17" max="17" width="5.33203125" customWidth="1"/>
    <col min="18" max="18" width="6.109375" customWidth="1"/>
    <col min="19" max="19" width="8" customWidth="1"/>
    <col min="20" max="20" width="6.44140625" customWidth="1"/>
    <col min="22" max="22" width="5.44140625" customWidth="1"/>
    <col min="23" max="23" width="6.33203125" customWidth="1"/>
    <col min="24" max="24" width="6.6640625" customWidth="1"/>
    <col min="25" max="25" width="5.6640625" customWidth="1"/>
    <col min="26" max="26" width="6.44140625" customWidth="1"/>
    <col min="27" max="27" width="7.109375" customWidth="1"/>
    <col min="28" max="28" width="6" customWidth="1"/>
    <col min="29" max="29" width="7.109375" customWidth="1"/>
    <col min="30" max="30" width="6.5546875" customWidth="1"/>
    <col min="31" max="31" width="5" customWidth="1"/>
    <col min="32" max="32" width="4.33203125" customWidth="1"/>
    <col min="33" max="33" width="6.33203125" customWidth="1"/>
    <col min="34" max="34" width="4.33203125" customWidth="1"/>
  </cols>
  <sheetData>
    <row r="1" spans="1:146" ht="15.6" x14ac:dyDescent="0.3">
      <c r="A1" s="127"/>
      <c r="B1" s="152" t="s">
        <v>156</v>
      </c>
      <c r="C1" s="152"/>
      <c r="D1" s="152"/>
      <c r="E1" s="152" t="s">
        <v>157</v>
      </c>
      <c r="F1" s="152"/>
      <c r="G1" s="152"/>
      <c r="H1" s="152" t="s">
        <v>162</v>
      </c>
      <c r="I1" s="152"/>
      <c r="J1" s="152"/>
      <c r="K1" s="152" t="s">
        <v>163</v>
      </c>
      <c r="L1" s="152"/>
      <c r="M1" s="152"/>
      <c r="N1" s="152" t="s">
        <v>166</v>
      </c>
      <c r="O1" s="152"/>
      <c r="P1" s="152"/>
      <c r="Q1" s="152" t="s">
        <v>160</v>
      </c>
      <c r="R1" s="152"/>
      <c r="S1" s="152"/>
      <c r="T1" s="152" t="s">
        <v>161</v>
      </c>
      <c r="U1" s="152"/>
      <c r="V1" s="152"/>
      <c r="W1" s="153" t="s">
        <v>158</v>
      </c>
      <c r="X1" s="153"/>
      <c r="Y1" s="153"/>
      <c r="Z1" s="152" t="s">
        <v>159</v>
      </c>
      <c r="AA1" s="152"/>
      <c r="AB1" s="152"/>
      <c r="AC1" s="152" t="s">
        <v>164</v>
      </c>
      <c r="AD1" s="152"/>
      <c r="AE1" s="152"/>
      <c r="AF1" s="152" t="s">
        <v>165</v>
      </c>
      <c r="AG1" s="152"/>
      <c r="AH1" s="152"/>
      <c r="AI1" s="152" t="s">
        <v>200</v>
      </c>
      <c r="AJ1" s="152"/>
      <c r="AK1" s="152"/>
      <c r="AL1" s="152" t="s">
        <v>231</v>
      </c>
      <c r="AM1" s="152"/>
      <c r="AN1" s="152"/>
      <c r="AO1" s="152" t="s">
        <v>232</v>
      </c>
      <c r="AP1" s="152"/>
      <c r="AQ1" s="152"/>
      <c r="AR1" s="153" t="s">
        <v>232</v>
      </c>
      <c r="AS1" s="153"/>
      <c r="AT1" s="153"/>
      <c r="AU1" s="152" t="s">
        <v>233</v>
      </c>
      <c r="AV1" s="152"/>
      <c r="AW1" s="152"/>
      <c r="AX1" s="152" t="s">
        <v>234</v>
      </c>
      <c r="AY1" s="152"/>
      <c r="AZ1" s="152"/>
      <c r="BA1" s="152" t="s">
        <v>235</v>
      </c>
      <c r="BB1" s="152"/>
      <c r="BC1" s="152"/>
      <c r="BD1" s="152" t="s">
        <v>237</v>
      </c>
      <c r="BE1" s="152"/>
      <c r="BF1" s="152"/>
      <c r="BG1" s="152" t="s">
        <v>238</v>
      </c>
      <c r="BH1" s="152"/>
      <c r="BI1" s="152"/>
      <c r="BJ1" s="152" t="s">
        <v>239</v>
      </c>
      <c r="BK1" s="152"/>
      <c r="BL1" s="152"/>
      <c r="BM1" s="152" t="s">
        <v>240</v>
      </c>
      <c r="BN1" s="152"/>
      <c r="BO1" s="152"/>
      <c r="BP1" s="152" t="s">
        <v>241</v>
      </c>
      <c r="BQ1" s="152"/>
      <c r="BR1" s="152"/>
      <c r="BS1" s="152" t="s">
        <v>242</v>
      </c>
      <c r="BT1" s="152"/>
      <c r="BU1" s="152"/>
      <c r="BV1" s="152" t="s">
        <v>243</v>
      </c>
      <c r="BW1" s="152"/>
      <c r="BX1" s="152"/>
      <c r="BY1" s="152" t="s">
        <v>244</v>
      </c>
      <c r="BZ1" s="152"/>
      <c r="CA1" s="152"/>
      <c r="CB1" s="152" t="s">
        <v>245</v>
      </c>
      <c r="CC1" s="152"/>
      <c r="CD1" s="152"/>
      <c r="CE1" s="152" t="s">
        <v>246</v>
      </c>
      <c r="CF1" s="152"/>
      <c r="CG1" s="152"/>
      <c r="CH1" s="152" t="s">
        <v>247</v>
      </c>
      <c r="CI1" s="152"/>
      <c r="CJ1" s="152"/>
      <c r="CK1" s="152" t="s">
        <v>248</v>
      </c>
      <c r="CL1" s="152"/>
      <c r="CM1" s="152"/>
      <c r="CN1" s="152" t="s">
        <v>249</v>
      </c>
      <c r="CO1" s="152"/>
      <c r="CP1" s="152"/>
      <c r="CQ1" s="152" t="s">
        <v>250</v>
      </c>
      <c r="CR1" s="152"/>
      <c r="CS1" s="152"/>
      <c r="CT1" s="152" t="s">
        <v>251</v>
      </c>
      <c r="CU1" s="152"/>
      <c r="CV1" s="152"/>
      <c r="CW1" s="152" t="s">
        <v>252</v>
      </c>
      <c r="CX1" s="152"/>
      <c r="CY1" s="152"/>
      <c r="CZ1" s="152" t="s">
        <v>233</v>
      </c>
      <c r="DA1" s="152"/>
      <c r="DB1" s="152"/>
      <c r="DC1" s="152" t="s">
        <v>253</v>
      </c>
      <c r="DD1" s="152"/>
      <c r="DE1" s="152"/>
      <c r="DF1" s="152" t="s">
        <v>254</v>
      </c>
      <c r="DG1" s="152"/>
      <c r="DH1" s="152"/>
      <c r="DI1" s="152" t="s">
        <v>255</v>
      </c>
      <c r="DJ1" s="152"/>
      <c r="DK1" s="152"/>
      <c r="DL1" s="152" t="s">
        <v>256</v>
      </c>
      <c r="DM1" s="152"/>
      <c r="DN1" s="152"/>
      <c r="DO1" s="152" t="s">
        <v>257</v>
      </c>
      <c r="DP1" s="152"/>
      <c r="DQ1" s="152"/>
      <c r="DR1" s="152" t="s">
        <v>258</v>
      </c>
      <c r="DS1" s="152"/>
      <c r="DT1" s="152"/>
      <c r="DU1" s="152" t="s">
        <v>259</v>
      </c>
      <c r="DV1" s="152"/>
      <c r="DW1" s="152"/>
      <c r="DX1" s="152" t="s">
        <v>260</v>
      </c>
      <c r="DY1" s="152"/>
      <c r="DZ1" s="152"/>
      <c r="EA1" s="152" t="s">
        <v>261</v>
      </c>
      <c r="EB1" s="152"/>
      <c r="EC1" s="152"/>
      <c r="ED1" s="152" t="s">
        <v>262</v>
      </c>
      <c r="EE1" s="152"/>
      <c r="EF1" s="152"/>
      <c r="EG1" s="152" t="s">
        <v>263</v>
      </c>
      <c r="EH1" s="152"/>
      <c r="EI1" s="152"/>
      <c r="EJ1" s="152" t="s">
        <v>264</v>
      </c>
      <c r="EK1" s="152"/>
      <c r="EL1" s="152"/>
      <c r="EM1" s="152" t="s">
        <v>265</v>
      </c>
      <c r="EN1" s="152"/>
      <c r="EO1" s="152"/>
    </row>
    <row r="2" spans="1:146" ht="15.6" x14ac:dyDescent="0.3">
      <c r="A2" s="57" t="s">
        <v>150</v>
      </c>
      <c r="B2" s="3" t="s">
        <v>151</v>
      </c>
      <c r="C2" s="58" t="s">
        <v>152</v>
      </c>
      <c r="D2" s="2" t="s">
        <v>153</v>
      </c>
      <c r="E2" s="3" t="s">
        <v>151</v>
      </c>
      <c r="F2" s="58" t="s">
        <v>152</v>
      </c>
      <c r="G2" s="2" t="s">
        <v>153</v>
      </c>
      <c r="H2" s="3" t="s">
        <v>151</v>
      </c>
      <c r="I2" s="58" t="s">
        <v>152</v>
      </c>
      <c r="J2" s="2" t="s">
        <v>153</v>
      </c>
      <c r="K2" s="3" t="s">
        <v>151</v>
      </c>
      <c r="L2" s="58" t="s">
        <v>152</v>
      </c>
      <c r="M2" s="2" t="s">
        <v>153</v>
      </c>
      <c r="N2" s="3" t="s">
        <v>151</v>
      </c>
      <c r="O2" s="58" t="s">
        <v>152</v>
      </c>
      <c r="P2" s="2" t="s">
        <v>153</v>
      </c>
      <c r="Q2" s="3" t="s">
        <v>151</v>
      </c>
      <c r="R2" s="58" t="s">
        <v>152</v>
      </c>
      <c r="S2" s="2" t="s">
        <v>153</v>
      </c>
      <c r="T2" s="3" t="s">
        <v>151</v>
      </c>
      <c r="U2" s="58" t="s">
        <v>152</v>
      </c>
      <c r="V2" s="2" t="s">
        <v>153</v>
      </c>
      <c r="W2" s="3" t="s">
        <v>151</v>
      </c>
      <c r="X2" s="58" t="s">
        <v>152</v>
      </c>
      <c r="Y2" s="2" t="s">
        <v>153</v>
      </c>
      <c r="Z2" s="3" t="s">
        <v>151</v>
      </c>
      <c r="AA2" s="58" t="s">
        <v>152</v>
      </c>
      <c r="AB2" s="2" t="s">
        <v>153</v>
      </c>
      <c r="AC2" s="3" t="s">
        <v>151</v>
      </c>
      <c r="AD2" s="58" t="s">
        <v>152</v>
      </c>
      <c r="AE2" s="2" t="s">
        <v>153</v>
      </c>
      <c r="AF2" s="3" t="s">
        <v>151</v>
      </c>
      <c r="AG2" s="58" t="s">
        <v>152</v>
      </c>
      <c r="AH2" s="2" t="s">
        <v>153</v>
      </c>
      <c r="AI2" s="3" t="s">
        <v>151</v>
      </c>
      <c r="AJ2" s="58" t="s">
        <v>152</v>
      </c>
      <c r="AK2" s="2" t="s">
        <v>153</v>
      </c>
      <c r="AL2" s="3" t="s">
        <v>151</v>
      </c>
      <c r="AM2" s="58" t="s">
        <v>152</v>
      </c>
      <c r="AN2" s="2" t="s">
        <v>153</v>
      </c>
      <c r="AO2" s="3" t="s">
        <v>151</v>
      </c>
      <c r="AP2" s="58" t="s">
        <v>152</v>
      </c>
      <c r="AQ2" s="2" t="s">
        <v>153</v>
      </c>
      <c r="AR2" s="3" t="s">
        <v>151</v>
      </c>
      <c r="AS2" s="58" t="s">
        <v>152</v>
      </c>
      <c r="AT2" s="2" t="s">
        <v>153</v>
      </c>
      <c r="AU2" s="3" t="s">
        <v>151</v>
      </c>
      <c r="AV2" s="58" t="s">
        <v>152</v>
      </c>
      <c r="AW2" s="2" t="s">
        <v>153</v>
      </c>
      <c r="AX2" s="3" t="s">
        <v>151</v>
      </c>
      <c r="AY2" s="58" t="s">
        <v>152</v>
      </c>
      <c r="AZ2" s="2" t="s">
        <v>153</v>
      </c>
      <c r="BA2" s="3" t="s">
        <v>151</v>
      </c>
      <c r="BB2" s="58" t="s">
        <v>152</v>
      </c>
      <c r="BC2" s="2" t="s">
        <v>153</v>
      </c>
      <c r="BD2" s="3" t="s">
        <v>151</v>
      </c>
      <c r="BE2" s="58" t="s">
        <v>152</v>
      </c>
      <c r="BF2" s="2" t="s">
        <v>153</v>
      </c>
      <c r="BG2" s="3" t="s">
        <v>151</v>
      </c>
      <c r="BH2" s="58" t="s">
        <v>152</v>
      </c>
      <c r="BI2" s="2" t="s">
        <v>153</v>
      </c>
      <c r="BJ2" s="3" t="s">
        <v>151</v>
      </c>
      <c r="BK2" s="58" t="s">
        <v>152</v>
      </c>
      <c r="BL2" s="2" t="s">
        <v>153</v>
      </c>
      <c r="BM2" s="3" t="s">
        <v>151</v>
      </c>
      <c r="BN2" s="58" t="s">
        <v>152</v>
      </c>
      <c r="BO2" s="2" t="s">
        <v>153</v>
      </c>
      <c r="BP2" s="3" t="s">
        <v>151</v>
      </c>
      <c r="BQ2" s="58" t="s">
        <v>152</v>
      </c>
      <c r="BR2" s="2" t="s">
        <v>153</v>
      </c>
      <c r="BS2" s="3" t="s">
        <v>151</v>
      </c>
      <c r="BT2" s="58" t="s">
        <v>152</v>
      </c>
      <c r="BU2" s="2" t="s">
        <v>153</v>
      </c>
      <c r="BV2" s="3" t="s">
        <v>151</v>
      </c>
      <c r="BW2" s="58" t="s">
        <v>152</v>
      </c>
      <c r="BX2" s="2" t="s">
        <v>153</v>
      </c>
      <c r="BY2" s="3" t="s">
        <v>151</v>
      </c>
      <c r="BZ2" s="58" t="s">
        <v>152</v>
      </c>
      <c r="CA2" s="2" t="s">
        <v>153</v>
      </c>
      <c r="CB2" s="3" t="s">
        <v>151</v>
      </c>
      <c r="CC2" s="58" t="s">
        <v>152</v>
      </c>
      <c r="CD2" s="2" t="s">
        <v>153</v>
      </c>
      <c r="CE2" s="3" t="s">
        <v>151</v>
      </c>
      <c r="CF2" s="58" t="s">
        <v>152</v>
      </c>
      <c r="CG2" s="2" t="s">
        <v>153</v>
      </c>
      <c r="CH2" s="3" t="s">
        <v>151</v>
      </c>
      <c r="CI2" s="58" t="s">
        <v>152</v>
      </c>
      <c r="CJ2" s="2" t="s">
        <v>153</v>
      </c>
      <c r="CK2" s="3" t="s">
        <v>151</v>
      </c>
      <c r="CL2" s="58" t="s">
        <v>152</v>
      </c>
      <c r="CM2" s="2" t="s">
        <v>153</v>
      </c>
      <c r="CN2" s="3" t="s">
        <v>151</v>
      </c>
      <c r="CO2" s="58" t="s">
        <v>152</v>
      </c>
      <c r="CP2" s="2" t="s">
        <v>153</v>
      </c>
      <c r="CQ2" s="3" t="s">
        <v>151</v>
      </c>
      <c r="CR2" s="58" t="s">
        <v>152</v>
      </c>
      <c r="CS2" s="2" t="s">
        <v>153</v>
      </c>
      <c r="CT2" s="3" t="s">
        <v>151</v>
      </c>
      <c r="CU2" s="58" t="s">
        <v>152</v>
      </c>
      <c r="CV2" s="2" t="s">
        <v>153</v>
      </c>
      <c r="CW2" s="3" t="s">
        <v>151</v>
      </c>
      <c r="CX2" s="58" t="s">
        <v>152</v>
      </c>
      <c r="CY2" s="2" t="s">
        <v>153</v>
      </c>
      <c r="CZ2" s="3" t="s">
        <v>151</v>
      </c>
      <c r="DA2" s="58" t="s">
        <v>152</v>
      </c>
      <c r="DB2" s="2" t="s">
        <v>153</v>
      </c>
      <c r="DC2" s="3" t="s">
        <v>151</v>
      </c>
      <c r="DD2" s="58" t="s">
        <v>152</v>
      </c>
      <c r="DE2" s="2" t="s">
        <v>153</v>
      </c>
      <c r="DF2" s="3" t="s">
        <v>151</v>
      </c>
      <c r="DG2" s="58" t="s">
        <v>152</v>
      </c>
      <c r="DH2" s="2" t="s">
        <v>153</v>
      </c>
      <c r="DI2" s="3" t="s">
        <v>151</v>
      </c>
      <c r="DJ2" s="58" t="s">
        <v>152</v>
      </c>
      <c r="DK2" s="2" t="s">
        <v>153</v>
      </c>
      <c r="DL2" s="3" t="s">
        <v>151</v>
      </c>
      <c r="DM2" s="58" t="s">
        <v>152</v>
      </c>
      <c r="DN2" s="2" t="s">
        <v>153</v>
      </c>
      <c r="DO2" s="3" t="s">
        <v>151</v>
      </c>
      <c r="DP2" s="58" t="s">
        <v>152</v>
      </c>
      <c r="DQ2" s="2" t="s">
        <v>153</v>
      </c>
      <c r="DR2" s="3" t="s">
        <v>151</v>
      </c>
      <c r="DS2" s="58" t="s">
        <v>152</v>
      </c>
      <c r="DT2" s="2" t="s">
        <v>153</v>
      </c>
      <c r="DU2" s="3" t="s">
        <v>151</v>
      </c>
      <c r="DV2" s="58" t="s">
        <v>152</v>
      </c>
      <c r="DW2" s="2" t="s">
        <v>153</v>
      </c>
      <c r="DX2" s="3" t="s">
        <v>151</v>
      </c>
      <c r="DY2" s="58" t="s">
        <v>152</v>
      </c>
      <c r="DZ2" s="2" t="s">
        <v>153</v>
      </c>
      <c r="EA2" s="3" t="s">
        <v>151</v>
      </c>
      <c r="EB2" s="58" t="s">
        <v>152</v>
      </c>
      <c r="EC2" s="2" t="s">
        <v>153</v>
      </c>
      <c r="ED2" s="3" t="s">
        <v>151</v>
      </c>
      <c r="EE2" s="58" t="s">
        <v>152</v>
      </c>
      <c r="EF2" s="2" t="s">
        <v>153</v>
      </c>
      <c r="EG2" s="3" t="s">
        <v>151</v>
      </c>
      <c r="EH2" s="58" t="s">
        <v>152</v>
      </c>
      <c r="EI2" s="2" t="s">
        <v>153</v>
      </c>
      <c r="EJ2" s="3" t="s">
        <v>151</v>
      </c>
      <c r="EK2" s="58" t="s">
        <v>152</v>
      </c>
      <c r="EL2" s="2" t="s">
        <v>153</v>
      </c>
      <c r="EM2" s="3" t="s">
        <v>151</v>
      </c>
      <c r="EN2" s="58" t="s">
        <v>152</v>
      </c>
      <c r="EO2" s="2" t="s">
        <v>153</v>
      </c>
      <c r="EP2" s="57" t="s">
        <v>150</v>
      </c>
    </row>
    <row r="3" spans="1:146" x14ac:dyDescent="0.3">
      <c r="A3" s="127" t="s">
        <v>55</v>
      </c>
      <c r="B3" s="61"/>
      <c r="C3" s="61"/>
      <c r="D3" s="61"/>
      <c r="E3" s="126"/>
      <c r="F3" s="126"/>
      <c r="G3" s="126"/>
      <c r="H3" s="60"/>
      <c r="I3" s="127"/>
      <c r="J3" s="60"/>
      <c r="K3" s="61"/>
      <c r="L3" s="61"/>
      <c r="M3" s="61"/>
      <c r="N3" s="126"/>
      <c r="O3" s="126"/>
      <c r="P3" s="126"/>
      <c r="Q3" s="60"/>
      <c r="R3" s="60"/>
      <c r="S3" s="60"/>
      <c r="T3" s="61"/>
      <c r="U3" s="61"/>
      <c r="V3" s="61"/>
      <c r="W3" s="126"/>
      <c r="X3" s="126"/>
      <c r="Y3" s="126"/>
      <c r="Z3" s="62"/>
      <c r="AA3" s="62"/>
      <c r="AB3" s="62"/>
      <c r="AC3" s="63"/>
      <c r="AD3" s="63"/>
      <c r="AE3" s="63"/>
      <c r="AF3" s="7"/>
      <c r="AG3" s="7"/>
      <c r="AH3" s="7"/>
      <c r="EP3" s="127" t="s">
        <v>55</v>
      </c>
    </row>
    <row r="4" spans="1:146" x14ac:dyDescent="0.3">
      <c r="A4" s="127" t="s">
        <v>56</v>
      </c>
      <c r="B4" s="61"/>
      <c r="C4" s="61"/>
      <c r="D4" s="61"/>
      <c r="E4" s="126"/>
      <c r="F4" s="126"/>
      <c r="G4" s="126"/>
      <c r="H4" s="60"/>
      <c r="I4" s="127"/>
      <c r="J4" s="60"/>
      <c r="K4" s="61"/>
      <c r="L4" s="127"/>
      <c r="M4" s="61"/>
      <c r="N4" s="126"/>
      <c r="O4" s="126"/>
      <c r="P4" s="126"/>
      <c r="Q4" s="60"/>
      <c r="R4" s="60"/>
      <c r="S4" s="60"/>
      <c r="T4" s="61"/>
      <c r="U4" s="61"/>
      <c r="V4" s="61"/>
      <c r="W4" s="126"/>
      <c r="X4" s="126"/>
      <c r="Y4" s="126"/>
      <c r="Z4" s="62"/>
      <c r="AA4" s="62"/>
      <c r="AB4" s="62"/>
      <c r="AC4" s="63"/>
      <c r="AD4" s="63"/>
      <c r="AE4" s="63"/>
      <c r="AF4" s="7"/>
      <c r="AG4" s="7"/>
      <c r="AH4" s="7"/>
      <c r="EP4" s="127" t="s">
        <v>56</v>
      </c>
    </row>
    <row r="5" spans="1:146" x14ac:dyDescent="0.3">
      <c r="A5" s="127" t="s">
        <v>24</v>
      </c>
      <c r="B5" s="61"/>
      <c r="C5" s="61"/>
      <c r="D5" s="61"/>
      <c r="E5" s="126"/>
      <c r="F5" s="126"/>
      <c r="G5" s="126"/>
      <c r="H5" s="60"/>
      <c r="I5" s="60"/>
      <c r="J5" s="60"/>
      <c r="K5" s="61"/>
      <c r="L5" s="61"/>
      <c r="M5" s="61"/>
      <c r="N5" s="126"/>
      <c r="P5" s="126"/>
      <c r="Q5" s="60"/>
      <c r="R5" s="127"/>
      <c r="S5" s="60"/>
      <c r="T5" s="61"/>
      <c r="U5" s="61"/>
      <c r="V5" s="61"/>
      <c r="W5" s="126"/>
      <c r="X5" s="126"/>
      <c r="Y5" s="126"/>
      <c r="Z5" s="62"/>
      <c r="AA5" s="62"/>
      <c r="AB5" s="62"/>
      <c r="AC5" s="63"/>
      <c r="AD5" s="63"/>
      <c r="AE5" s="63"/>
      <c r="AF5" s="7"/>
      <c r="AG5" s="7"/>
      <c r="AH5" s="7"/>
      <c r="EP5" s="127" t="s">
        <v>24</v>
      </c>
    </row>
    <row r="6" spans="1:146" x14ac:dyDescent="0.3">
      <c r="A6" s="127" t="s">
        <v>23</v>
      </c>
      <c r="B6" s="61"/>
      <c r="C6" s="61"/>
      <c r="D6" s="61"/>
      <c r="E6" s="126"/>
      <c r="F6" s="126"/>
      <c r="G6" s="126"/>
      <c r="H6" s="60"/>
      <c r="I6" s="127"/>
      <c r="J6" s="60"/>
      <c r="K6" s="61"/>
      <c r="L6" s="127"/>
      <c r="M6" s="61"/>
      <c r="N6" s="126"/>
      <c r="O6">
        <v>33.9</v>
      </c>
      <c r="P6" s="126"/>
      <c r="Q6" s="60"/>
      <c r="R6" s="60"/>
      <c r="S6" s="60"/>
      <c r="T6" s="61"/>
      <c r="U6" s="127"/>
      <c r="V6" s="61"/>
      <c r="W6" s="126"/>
      <c r="X6" s="126"/>
      <c r="Y6" s="126"/>
      <c r="Z6" s="62"/>
      <c r="AA6" s="62"/>
      <c r="AB6" s="62"/>
      <c r="AC6" s="63"/>
      <c r="AD6" s="63"/>
      <c r="AE6" s="63"/>
      <c r="AF6" s="7"/>
      <c r="AG6" s="7"/>
      <c r="AH6" s="7"/>
      <c r="EM6" s="127"/>
      <c r="EP6" s="127" t="s">
        <v>23</v>
      </c>
    </row>
    <row r="7" spans="1:146" x14ac:dyDescent="0.3">
      <c r="A7" s="127" t="s">
        <v>154</v>
      </c>
      <c r="B7" s="61"/>
      <c r="C7" s="61"/>
      <c r="D7" s="61"/>
      <c r="E7" s="126"/>
      <c r="F7" s="126"/>
      <c r="G7" s="126"/>
      <c r="H7" s="60"/>
      <c r="I7" s="60"/>
      <c r="J7" s="60"/>
      <c r="K7" s="61"/>
      <c r="L7" s="61"/>
      <c r="M7" s="61"/>
      <c r="N7" s="126"/>
      <c r="O7" s="126"/>
      <c r="P7" s="126"/>
      <c r="Q7" s="60"/>
      <c r="R7" s="60"/>
      <c r="S7" s="60"/>
      <c r="T7" s="61"/>
      <c r="U7" s="61"/>
      <c r="V7" s="61"/>
      <c r="W7" s="126"/>
      <c r="X7" s="126"/>
      <c r="Y7" s="126"/>
      <c r="Z7" s="62"/>
      <c r="AA7" s="62"/>
      <c r="AB7" s="62"/>
      <c r="AC7" s="63"/>
      <c r="AD7" s="63"/>
      <c r="AE7" s="63"/>
      <c r="AF7" s="7"/>
      <c r="AG7" s="7"/>
      <c r="AH7" s="7"/>
      <c r="EP7" s="127" t="s">
        <v>154</v>
      </c>
    </row>
    <row r="8" spans="1:146" x14ac:dyDescent="0.3">
      <c r="A8" s="127" t="s">
        <v>4</v>
      </c>
      <c r="B8" s="61"/>
      <c r="C8" s="61"/>
      <c r="D8" s="61"/>
      <c r="E8" s="126"/>
      <c r="F8" s="126"/>
      <c r="G8" s="126"/>
      <c r="H8" s="60"/>
      <c r="I8" s="127"/>
      <c r="J8" s="60"/>
      <c r="K8" s="61"/>
      <c r="L8" s="127">
        <v>386.9</v>
      </c>
      <c r="M8" s="61"/>
      <c r="N8" s="126"/>
      <c r="P8" s="126"/>
      <c r="Q8" s="60"/>
      <c r="R8" s="60"/>
      <c r="S8" s="127"/>
      <c r="T8" s="61"/>
      <c r="U8" s="127"/>
      <c r="V8" s="61"/>
      <c r="W8" s="126"/>
      <c r="X8" s="59"/>
      <c r="Y8" s="126"/>
      <c r="Z8" s="13"/>
      <c r="AA8" s="62"/>
      <c r="AB8" s="62"/>
      <c r="AD8" s="63"/>
      <c r="AE8" s="63"/>
      <c r="AG8" s="7"/>
      <c r="AH8" s="7"/>
      <c r="AO8">
        <v>37.299999999999997</v>
      </c>
      <c r="EM8" s="127">
        <v>107.5</v>
      </c>
      <c r="EP8" s="127" t="s">
        <v>4</v>
      </c>
    </row>
    <row r="9" spans="1:146" x14ac:dyDescent="0.3">
      <c r="A9" s="127" t="s">
        <v>20</v>
      </c>
      <c r="B9" s="61"/>
      <c r="C9" s="61"/>
      <c r="D9" s="61"/>
      <c r="E9" s="126"/>
      <c r="F9" s="126"/>
      <c r="G9" s="126"/>
      <c r="H9" s="60"/>
      <c r="I9" s="60"/>
      <c r="J9" s="127"/>
      <c r="K9" s="61"/>
      <c r="L9" s="127"/>
      <c r="M9" s="61"/>
      <c r="O9" s="126"/>
      <c r="P9" s="126"/>
      <c r="Q9" s="60"/>
      <c r="R9" s="60"/>
      <c r="S9" s="127"/>
      <c r="T9" s="61"/>
      <c r="U9" s="127"/>
      <c r="V9" s="61"/>
      <c r="W9" s="59"/>
      <c r="X9" s="126"/>
      <c r="Y9" s="126"/>
      <c r="Z9" s="62"/>
      <c r="AA9" s="13">
        <v>450</v>
      </c>
      <c r="AB9" s="62"/>
      <c r="AC9">
        <v>113.6</v>
      </c>
      <c r="AD9" s="63"/>
      <c r="AE9" s="63"/>
      <c r="AF9">
        <v>59.9</v>
      </c>
      <c r="AG9" s="7"/>
      <c r="AH9" s="7"/>
      <c r="AL9">
        <v>50.1</v>
      </c>
      <c r="AR9">
        <v>250.1</v>
      </c>
      <c r="EM9" s="127"/>
      <c r="EP9" s="127" t="s">
        <v>20</v>
      </c>
    </row>
    <row r="10" spans="1:146" x14ac:dyDescent="0.3">
      <c r="A10" s="127" t="s">
        <v>21</v>
      </c>
      <c r="B10" s="61"/>
      <c r="C10" s="61"/>
      <c r="D10" s="61"/>
      <c r="E10" s="126"/>
      <c r="F10" s="126"/>
      <c r="G10" s="126"/>
      <c r="H10" s="60"/>
      <c r="I10" s="60"/>
      <c r="J10" s="60"/>
      <c r="K10" s="61"/>
      <c r="L10" s="61"/>
      <c r="M10" s="61"/>
      <c r="N10" s="126"/>
      <c r="O10" s="126"/>
      <c r="P10" s="126"/>
      <c r="Q10" s="60"/>
      <c r="R10" s="60"/>
      <c r="S10" s="127"/>
      <c r="T10" s="61"/>
      <c r="U10" s="61"/>
      <c r="V10" s="61"/>
      <c r="W10" s="126"/>
      <c r="X10" s="126"/>
      <c r="Y10" s="126"/>
      <c r="Z10" s="62"/>
      <c r="AA10" s="62"/>
      <c r="AB10" s="62"/>
      <c r="AC10" s="63"/>
      <c r="AD10" s="63"/>
      <c r="AE10" s="63"/>
      <c r="AF10" s="7"/>
      <c r="AH10" s="7"/>
      <c r="EP10" s="127" t="s">
        <v>21</v>
      </c>
    </row>
    <row r="11" spans="1:146" x14ac:dyDescent="0.3">
      <c r="A11" s="127" t="s">
        <v>5</v>
      </c>
      <c r="B11" s="61"/>
      <c r="C11" s="61">
        <v>43.5</v>
      </c>
      <c r="D11" s="61"/>
      <c r="E11" s="126"/>
      <c r="F11" s="126">
        <v>64.599999999999994</v>
      </c>
      <c r="G11" s="126"/>
      <c r="H11" s="60"/>
      <c r="I11" s="60"/>
      <c r="J11" s="127"/>
      <c r="K11" s="61"/>
      <c r="L11" s="127"/>
      <c r="M11" s="61"/>
      <c r="O11" s="126"/>
      <c r="P11" s="126"/>
      <c r="Q11" s="60"/>
      <c r="R11" s="60"/>
      <c r="S11" s="127"/>
      <c r="T11" s="61"/>
      <c r="U11" s="127"/>
      <c r="V11" s="61"/>
      <c r="W11" s="59">
        <v>129.1</v>
      </c>
      <c r="X11" s="126"/>
      <c r="Y11" s="126"/>
      <c r="Z11" s="13"/>
      <c r="AA11" s="62"/>
      <c r="AB11" s="62"/>
      <c r="AD11" s="63"/>
      <c r="AE11" s="63"/>
      <c r="AF11" s="7"/>
      <c r="AH11" s="7"/>
      <c r="AJ11">
        <v>30.2</v>
      </c>
      <c r="BD11">
        <v>218.8</v>
      </c>
      <c r="BM11">
        <v>179.4</v>
      </c>
      <c r="BZ11">
        <v>110.8</v>
      </c>
      <c r="DG11">
        <v>44.7</v>
      </c>
      <c r="EN11" s="127"/>
      <c r="EP11" s="127" t="s">
        <v>5</v>
      </c>
    </row>
    <row r="12" spans="1:146" x14ac:dyDescent="0.3">
      <c r="A12" s="127" t="s">
        <v>6</v>
      </c>
      <c r="B12" s="61"/>
      <c r="C12" s="61"/>
      <c r="D12" s="61"/>
      <c r="E12" s="126"/>
      <c r="F12" s="126"/>
      <c r="G12" s="126"/>
      <c r="H12" s="60"/>
      <c r="I12" s="60"/>
      <c r="J12" s="127"/>
      <c r="K12" s="61"/>
      <c r="L12" s="127"/>
      <c r="M12" s="61"/>
      <c r="N12" s="126"/>
      <c r="P12" s="126"/>
      <c r="Q12" s="60"/>
      <c r="R12" s="60"/>
      <c r="S12" s="127"/>
      <c r="T12" s="61"/>
      <c r="U12" s="127"/>
      <c r="V12" s="61"/>
      <c r="W12" s="126"/>
      <c r="X12" s="59"/>
      <c r="Y12" s="126"/>
      <c r="Z12" s="13"/>
      <c r="AA12" s="62"/>
      <c r="AB12" s="62"/>
      <c r="AC12" s="63"/>
      <c r="AE12" s="63"/>
      <c r="AG12" s="7"/>
      <c r="AH12" s="7"/>
      <c r="DV12">
        <v>78.5</v>
      </c>
      <c r="EN12" s="127"/>
      <c r="EP12" s="127" t="s">
        <v>6</v>
      </c>
    </row>
    <row r="13" spans="1:146" x14ac:dyDescent="0.3">
      <c r="A13" s="127" t="s">
        <v>7</v>
      </c>
      <c r="B13" s="61"/>
      <c r="C13" s="61"/>
      <c r="D13" s="61"/>
      <c r="E13" s="126"/>
      <c r="F13" s="126"/>
      <c r="G13" s="126"/>
      <c r="H13" s="60"/>
      <c r="I13" s="60"/>
      <c r="J13" s="127">
        <v>148.1</v>
      </c>
      <c r="K13" s="61"/>
      <c r="L13" s="127"/>
      <c r="M13" s="61"/>
      <c r="N13" s="126"/>
      <c r="O13" s="126"/>
      <c r="Q13" s="60"/>
      <c r="R13" s="60"/>
      <c r="S13" s="127">
        <v>325.89999999999998</v>
      </c>
      <c r="T13" s="61"/>
      <c r="U13" s="127"/>
      <c r="V13" s="61"/>
      <c r="W13" s="126"/>
      <c r="X13" s="126"/>
      <c r="Y13" s="59"/>
      <c r="Z13" s="62"/>
      <c r="AA13" s="13"/>
      <c r="AB13" s="62"/>
      <c r="AC13" s="63"/>
      <c r="AD13" s="63"/>
      <c r="AG13" s="7"/>
      <c r="AH13" s="7"/>
      <c r="BK13">
        <v>63.5</v>
      </c>
      <c r="BN13">
        <v>161.30000000000001</v>
      </c>
      <c r="EN13" s="127"/>
      <c r="EP13" s="127" t="s">
        <v>7</v>
      </c>
    </row>
    <row r="14" spans="1:146" x14ac:dyDescent="0.3">
      <c r="A14" s="127" t="s">
        <v>19</v>
      </c>
      <c r="B14" s="61"/>
      <c r="C14" s="61"/>
      <c r="D14" s="61"/>
      <c r="E14" s="126"/>
      <c r="F14" s="126"/>
      <c r="G14" s="126"/>
      <c r="H14" s="60"/>
      <c r="I14" s="60"/>
      <c r="J14" s="127"/>
      <c r="K14" s="61"/>
      <c r="L14" s="127"/>
      <c r="M14" s="61"/>
      <c r="N14" s="126"/>
      <c r="O14" s="126"/>
      <c r="P14" s="126"/>
      <c r="Q14" s="60"/>
      <c r="R14" s="60"/>
      <c r="S14" s="127"/>
      <c r="T14" s="61"/>
      <c r="U14" s="127">
        <v>239.4</v>
      </c>
      <c r="V14" s="61"/>
      <c r="W14" s="126"/>
      <c r="X14" s="126"/>
      <c r="Y14" s="59"/>
      <c r="Z14" s="62"/>
      <c r="AA14" s="62"/>
      <c r="AB14" s="62"/>
      <c r="AC14" s="63"/>
      <c r="AE14" s="63"/>
      <c r="AF14" s="7"/>
      <c r="AG14">
        <v>64.5</v>
      </c>
      <c r="AH14" s="7"/>
      <c r="AX14">
        <v>30</v>
      </c>
      <c r="BI14">
        <v>14.7</v>
      </c>
      <c r="DA14" s="42"/>
      <c r="DD14">
        <v>57</v>
      </c>
      <c r="DM14">
        <v>118.2</v>
      </c>
      <c r="DY14">
        <v>70.8</v>
      </c>
      <c r="EN14" s="127"/>
      <c r="EP14" s="127" t="s">
        <v>19</v>
      </c>
    </row>
    <row r="15" spans="1:146" x14ac:dyDescent="0.3">
      <c r="A15" s="127" t="s">
        <v>17</v>
      </c>
      <c r="B15" s="61"/>
      <c r="C15" s="61"/>
      <c r="D15" s="61"/>
      <c r="E15" s="126"/>
      <c r="F15" s="126"/>
      <c r="G15" s="126"/>
      <c r="H15" s="60"/>
      <c r="I15" s="60"/>
      <c r="J15" s="127"/>
      <c r="K15" s="61"/>
      <c r="L15" s="61"/>
      <c r="M15" s="61"/>
      <c r="N15" s="126"/>
      <c r="O15" s="126"/>
      <c r="P15" s="126"/>
      <c r="Q15" s="60"/>
      <c r="R15" s="60"/>
      <c r="S15" s="127"/>
      <c r="T15" s="61"/>
      <c r="U15" s="127"/>
      <c r="V15" s="61"/>
      <c r="W15" s="126"/>
      <c r="X15" s="126"/>
      <c r="Y15" s="59"/>
      <c r="Z15" s="62"/>
      <c r="AA15" s="62"/>
      <c r="AB15" s="62"/>
      <c r="AC15" s="63"/>
      <c r="AE15" s="63"/>
      <c r="AF15" s="7"/>
      <c r="AH15" s="7"/>
      <c r="DA15" s="42"/>
      <c r="DJ15">
        <v>66.599999999999994</v>
      </c>
      <c r="DT15">
        <v>92.9</v>
      </c>
      <c r="EC15">
        <v>124.2</v>
      </c>
      <c r="EO15" s="127"/>
      <c r="EP15" s="127" t="s">
        <v>17</v>
      </c>
    </row>
    <row r="16" spans="1:146" x14ac:dyDescent="0.3">
      <c r="A16" s="127" t="s">
        <v>18</v>
      </c>
      <c r="B16" s="61"/>
      <c r="C16" s="61"/>
      <c r="D16" s="61"/>
      <c r="E16" s="126"/>
      <c r="F16" s="126"/>
      <c r="G16" s="126"/>
      <c r="H16" s="60"/>
      <c r="I16" s="60"/>
      <c r="J16" s="60"/>
      <c r="K16" s="61"/>
      <c r="L16" s="61"/>
      <c r="M16" s="61"/>
      <c r="N16" s="126"/>
      <c r="O16" s="126"/>
      <c r="P16" s="126"/>
      <c r="Q16" s="60"/>
      <c r="R16" s="60"/>
      <c r="S16" s="127"/>
      <c r="T16" s="61"/>
      <c r="U16" s="127"/>
      <c r="V16" s="61"/>
      <c r="W16" s="126"/>
      <c r="X16" s="126"/>
      <c r="Y16" s="126"/>
      <c r="Z16" s="62"/>
      <c r="AA16" s="62"/>
      <c r="AB16" s="62"/>
      <c r="AC16" s="63"/>
      <c r="AD16" s="63"/>
      <c r="AF16" s="7"/>
      <c r="AV16">
        <v>290.2</v>
      </c>
      <c r="BB16">
        <v>114.5</v>
      </c>
      <c r="DA16" s="42">
        <v>299.39999999999998</v>
      </c>
      <c r="EE16">
        <v>335.5</v>
      </c>
      <c r="EI16">
        <v>58.9</v>
      </c>
      <c r="EP16" s="127" t="s">
        <v>18</v>
      </c>
    </row>
    <row r="17" spans="1:146" x14ac:dyDescent="0.3">
      <c r="A17" s="127" t="s">
        <v>16</v>
      </c>
      <c r="B17" s="61"/>
      <c r="C17" s="61"/>
      <c r="D17" s="61"/>
      <c r="E17" s="126"/>
      <c r="F17" s="126"/>
      <c r="G17" s="126"/>
      <c r="H17" s="60"/>
      <c r="I17" s="60"/>
      <c r="J17" s="60"/>
      <c r="K17" s="61"/>
      <c r="L17" s="61"/>
      <c r="M17" s="61"/>
      <c r="N17" s="126"/>
      <c r="O17" s="126"/>
      <c r="P17" s="126"/>
      <c r="Q17" s="60"/>
      <c r="R17" s="60"/>
      <c r="S17" s="60"/>
      <c r="T17" s="61"/>
      <c r="U17" s="61"/>
      <c r="V17" s="61"/>
      <c r="W17" s="126"/>
      <c r="X17" s="126"/>
      <c r="Y17" s="126"/>
      <c r="Z17" s="62"/>
      <c r="AA17" s="62"/>
      <c r="AB17" s="62"/>
      <c r="AC17" s="63"/>
      <c r="AD17" s="63"/>
      <c r="AF17" s="7"/>
      <c r="AG17" s="7"/>
      <c r="AH17" s="7"/>
      <c r="CG17">
        <v>657.4</v>
      </c>
      <c r="CJ17">
        <v>754.8</v>
      </c>
      <c r="CM17">
        <v>921.4</v>
      </c>
      <c r="DA17" s="43"/>
      <c r="DQ17">
        <v>72.400000000000006</v>
      </c>
      <c r="EP17" s="127" t="s">
        <v>16</v>
      </c>
    </row>
    <row r="18" spans="1:146" x14ac:dyDescent="0.3">
      <c r="A18" s="127" t="s">
        <v>76</v>
      </c>
      <c r="B18" s="61"/>
      <c r="C18" s="61"/>
      <c r="D18" s="61"/>
      <c r="E18" s="126"/>
      <c r="F18" s="126"/>
      <c r="G18" s="126"/>
      <c r="H18" s="60"/>
      <c r="I18" s="60"/>
      <c r="J18" s="60"/>
      <c r="K18" s="61"/>
      <c r="L18" s="61"/>
      <c r="M18" s="61"/>
      <c r="N18" s="126"/>
      <c r="O18" s="126"/>
      <c r="P18" s="126"/>
      <c r="Q18" s="60"/>
      <c r="R18" s="60"/>
      <c r="S18" s="60"/>
      <c r="T18" s="61"/>
      <c r="U18" s="61"/>
      <c r="V18" s="61"/>
      <c r="W18" s="126"/>
      <c r="X18" s="126"/>
      <c r="Y18" s="126"/>
      <c r="Z18" s="62"/>
      <c r="AA18" s="62"/>
      <c r="AB18" s="62"/>
      <c r="AC18" s="63"/>
      <c r="AD18" s="63"/>
      <c r="AE18" s="63"/>
      <c r="AF18" s="7"/>
      <c r="AG18" s="7"/>
      <c r="AH18" s="7"/>
      <c r="CO18">
        <v>455</v>
      </c>
      <c r="DA18" s="43"/>
      <c r="DQ18">
        <v>69.900000000000006</v>
      </c>
      <c r="EP18" s="127" t="s">
        <v>76</v>
      </c>
    </row>
    <row r="19" spans="1:146" x14ac:dyDescent="0.3">
      <c r="A19" s="127" t="s">
        <v>77</v>
      </c>
      <c r="B19" s="61"/>
      <c r="C19" s="61"/>
      <c r="D19" s="61"/>
      <c r="E19" s="126"/>
      <c r="F19" s="126"/>
      <c r="G19" s="126"/>
      <c r="H19" s="60"/>
      <c r="I19" s="60"/>
      <c r="J19" s="60"/>
      <c r="K19" s="61"/>
      <c r="L19" s="61"/>
      <c r="M19" s="61"/>
      <c r="N19" s="126"/>
      <c r="O19" s="126"/>
      <c r="P19" s="126"/>
      <c r="Q19" s="60"/>
      <c r="R19" s="60"/>
      <c r="S19" s="60"/>
      <c r="T19" s="61"/>
      <c r="U19" s="61"/>
      <c r="V19" s="61"/>
      <c r="W19" s="126"/>
      <c r="X19" s="126"/>
      <c r="Y19" s="126"/>
      <c r="Z19" s="62"/>
      <c r="AA19" s="62"/>
      <c r="AB19" s="62"/>
      <c r="AC19" s="63"/>
      <c r="AD19" s="63"/>
      <c r="AE19" s="63"/>
      <c r="AF19" s="7"/>
      <c r="AG19" s="7"/>
      <c r="AH19" s="7"/>
      <c r="DA19" s="43"/>
      <c r="DQ19">
        <v>41</v>
      </c>
      <c r="EL19">
        <v>85.7</v>
      </c>
      <c r="EP19" s="127" t="s">
        <v>77</v>
      </c>
    </row>
    <row r="20" spans="1:146" x14ac:dyDescent="0.3">
      <c r="A20" s="127" t="s">
        <v>78</v>
      </c>
      <c r="B20" s="61"/>
      <c r="C20" s="61"/>
      <c r="D20" s="61"/>
      <c r="E20" s="126"/>
      <c r="F20" s="126"/>
      <c r="G20" s="126"/>
      <c r="H20" s="60"/>
      <c r="I20" s="60"/>
      <c r="J20" s="60"/>
      <c r="K20" s="61"/>
      <c r="L20" s="61"/>
      <c r="M20" s="61"/>
      <c r="N20" s="126"/>
      <c r="O20" s="126"/>
      <c r="P20" s="126"/>
      <c r="Q20" s="60"/>
      <c r="R20" s="60"/>
      <c r="S20" s="60"/>
      <c r="T20" s="61"/>
      <c r="U20" s="61"/>
      <c r="V20" s="61"/>
      <c r="W20" s="126"/>
      <c r="X20" s="126"/>
      <c r="Y20" s="126"/>
      <c r="Z20" s="62"/>
      <c r="AA20" s="62"/>
      <c r="AB20" s="62"/>
      <c r="AC20" s="63"/>
      <c r="AD20" s="63"/>
      <c r="AE20" s="63"/>
      <c r="AF20" s="7"/>
      <c r="AG20" s="7"/>
      <c r="AH20" s="7"/>
      <c r="BR20">
        <v>675.9</v>
      </c>
      <c r="BW20">
        <v>934.4</v>
      </c>
      <c r="CS20">
        <v>418.5</v>
      </c>
      <c r="CY20">
        <v>305.60000000000002</v>
      </c>
      <c r="DA20" s="43"/>
      <c r="EP20" s="127" t="s">
        <v>78</v>
      </c>
    </row>
    <row r="21" spans="1:146" x14ac:dyDescent="0.3">
      <c r="A21" s="127" t="s">
        <v>117</v>
      </c>
      <c r="B21" s="61"/>
      <c r="C21" s="61"/>
      <c r="D21" s="61"/>
      <c r="E21" s="126"/>
      <c r="F21" s="126"/>
      <c r="G21" s="126"/>
      <c r="H21" s="60"/>
      <c r="I21" s="60"/>
      <c r="J21" s="60"/>
      <c r="K21" s="61"/>
      <c r="L21" s="61"/>
      <c r="M21" s="61"/>
      <c r="N21" s="126"/>
      <c r="O21" s="126"/>
      <c r="P21" s="126"/>
      <c r="Q21" s="60"/>
      <c r="R21" s="60"/>
      <c r="S21" s="60"/>
      <c r="T21" s="61"/>
      <c r="U21" s="61"/>
      <c r="V21" s="61"/>
      <c r="W21" s="126"/>
      <c r="X21" s="126"/>
      <c r="Y21" s="126"/>
      <c r="Z21" s="62"/>
      <c r="AA21" s="62"/>
      <c r="AB21" s="62"/>
      <c r="AC21" s="63"/>
      <c r="AD21" s="63"/>
      <c r="AE21" s="63"/>
      <c r="AF21" s="7"/>
      <c r="AG21" s="7"/>
      <c r="AH21" s="7"/>
      <c r="BU21">
        <v>673</v>
      </c>
      <c r="EP21" s="127" t="s">
        <v>117</v>
      </c>
    </row>
    <row r="22" spans="1:146" x14ac:dyDescent="0.3">
      <c r="A22" s="127" t="s">
        <v>124</v>
      </c>
      <c r="B22" s="61"/>
      <c r="C22" s="61"/>
      <c r="D22" s="61"/>
      <c r="E22" s="126"/>
      <c r="F22" s="126"/>
      <c r="G22" s="126"/>
      <c r="H22" s="60"/>
      <c r="I22" s="60"/>
      <c r="J22" s="60"/>
      <c r="K22" s="61"/>
      <c r="L22" s="61"/>
      <c r="M22" s="61"/>
      <c r="N22" s="126"/>
      <c r="O22" s="126"/>
      <c r="P22" s="126"/>
      <c r="Q22" s="60"/>
      <c r="R22" s="60"/>
      <c r="S22" s="60"/>
      <c r="T22" s="61"/>
      <c r="U22" s="61"/>
      <c r="V22" s="61"/>
      <c r="W22" s="126"/>
      <c r="X22" s="126"/>
      <c r="Y22" s="126"/>
      <c r="Z22" s="62"/>
      <c r="AA22" s="62"/>
      <c r="AB22" s="62"/>
      <c r="AC22" s="63"/>
      <c r="AD22" s="63"/>
      <c r="AE22" s="63"/>
      <c r="AF22" s="7"/>
      <c r="AG22" s="7"/>
      <c r="AH22" s="7"/>
      <c r="EP22" s="127" t="s">
        <v>124</v>
      </c>
    </row>
    <row r="23" spans="1:146" x14ac:dyDescent="0.3">
      <c r="A23" s="127" t="s">
        <v>118</v>
      </c>
      <c r="B23" s="61"/>
      <c r="C23" s="61"/>
      <c r="D23" s="61"/>
      <c r="E23" s="126"/>
      <c r="F23" s="126"/>
      <c r="G23" s="126"/>
      <c r="H23" s="60"/>
      <c r="I23" s="60"/>
      <c r="J23" s="60"/>
      <c r="K23" s="61"/>
      <c r="L23" s="61"/>
      <c r="M23" s="61"/>
      <c r="N23" s="126"/>
      <c r="O23" s="126"/>
      <c r="P23" s="126"/>
      <c r="Q23" s="60"/>
      <c r="R23" s="60"/>
      <c r="S23" s="60"/>
      <c r="T23" s="61"/>
      <c r="U23" s="61"/>
      <c r="V23" s="61"/>
      <c r="W23" s="126"/>
      <c r="X23" s="126"/>
      <c r="Y23" s="126"/>
      <c r="Z23" s="62"/>
      <c r="AA23" s="62"/>
      <c r="AB23" s="62"/>
      <c r="AC23" s="63"/>
      <c r="AD23" s="63"/>
      <c r="AE23" s="63"/>
      <c r="AF23" s="7"/>
      <c r="AG23" s="7"/>
      <c r="AH23" s="7"/>
      <c r="CD23">
        <v>728.1</v>
      </c>
      <c r="EP23" s="127" t="s">
        <v>118</v>
      </c>
    </row>
    <row r="24" spans="1:146" x14ac:dyDescent="0.3">
      <c r="A24" s="127" t="s">
        <v>120</v>
      </c>
      <c r="B24" s="61"/>
      <c r="C24" s="61"/>
      <c r="D24" s="61"/>
      <c r="E24" s="126"/>
      <c r="F24" s="126"/>
      <c r="G24" s="126"/>
      <c r="H24" s="60"/>
      <c r="I24" s="60"/>
      <c r="J24" s="60"/>
      <c r="K24" s="61"/>
      <c r="L24" s="61"/>
      <c r="M24" s="61"/>
      <c r="N24" s="126"/>
      <c r="O24" s="126"/>
      <c r="P24" s="126"/>
      <c r="Q24" s="60"/>
      <c r="R24" s="60"/>
      <c r="S24" s="60"/>
      <c r="T24" s="61"/>
      <c r="U24" s="61"/>
      <c r="V24" s="61"/>
      <c r="W24" s="126"/>
      <c r="X24" s="126"/>
      <c r="Y24" s="126"/>
      <c r="Z24" s="62"/>
      <c r="AA24" s="62"/>
      <c r="AB24" s="62"/>
      <c r="AC24" s="63"/>
      <c r="AD24" s="63"/>
      <c r="AE24" s="63"/>
      <c r="AF24" s="7"/>
      <c r="AG24" s="7"/>
      <c r="AH24" s="7"/>
      <c r="CV24">
        <v>248.1</v>
      </c>
      <c r="EP24" s="127" t="s">
        <v>120</v>
      </c>
    </row>
    <row r="25" spans="1:146" x14ac:dyDescent="0.3">
      <c r="A25" s="127" t="s">
        <v>121</v>
      </c>
      <c r="B25" s="61"/>
      <c r="C25" s="61"/>
      <c r="D25" s="61"/>
      <c r="E25" s="126"/>
      <c r="F25" s="126"/>
      <c r="G25" s="126"/>
      <c r="H25" s="60"/>
      <c r="I25" s="60"/>
      <c r="J25" s="60"/>
      <c r="K25" s="61"/>
      <c r="L25" s="61"/>
      <c r="M25" s="61"/>
      <c r="N25" s="126"/>
      <c r="O25" s="126"/>
      <c r="P25" s="126"/>
      <c r="Q25" s="60"/>
      <c r="R25" s="60"/>
      <c r="S25" s="60"/>
      <c r="T25" s="61"/>
      <c r="U25" s="61"/>
      <c r="V25" s="61"/>
      <c r="W25" s="126"/>
      <c r="X25" s="126"/>
      <c r="Y25" s="126"/>
      <c r="Z25" s="62"/>
      <c r="AA25" s="62"/>
      <c r="AB25" s="62"/>
      <c r="AC25" s="63"/>
      <c r="AD25" s="63"/>
      <c r="AE25" s="63"/>
      <c r="AF25" s="7"/>
      <c r="AG25" s="7"/>
      <c r="AH25" s="7"/>
      <c r="EP25" s="127" t="s">
        <v>121</v>
      </c>
    </row>
    <row r="26" spans="1:146" x14ac:dyDescent="0.3">
      <c r="A26" s="127" t="s">
        <v>122</v>
      </c>
      <c r="B26" s="61"/>
      <c r="C26" s="61"/>
      <c r="D26" s="61"/>
      <c r="E26" s="126"/>
      <c r="F26" s="126"/>
      <c r="G26" s="126"/>
      <c r="H26" s="60"/>
      <c r="I26" s="60"/>
      <c r="J26" s="60"/>
      <c r="K26" s="61"/>
      <c r="L26" s="61"/>
      <c r="M26" s="61"/>
      <c r="N26" s="126"/>
      <c r="O26" s="126"/>
      <c r="P26" s="126"/>
      <c r="Q26" s="60"/>
      <c r="R26" s="60"/>
      <c r="S26" s="60"/>
      <c r="T26" s="61"/>
      <c r="U26" s="61"/>
      <c r="V26" s="61"/>
      <c r="W26" s="126"/>
      <c r="X26" s="126"/>
      <c r="Y26" s="126"/>
      <c r="Z26" s="62"/>
      <c r="AA26" s="62"/>
      <c r="AB26" s="62"/>
      <c r="AC26" s="63"/>
      <c r="AD26" s="63"/>
      <c r="AE26" s="63"/>
      <c r="AF26" s="7"/>
      <c r="AG26" s="7"/>
      <c r="AH26" s="7"/>
      <c r="CJ26">
        <v>678.6</v>
      </c>
      <c r="EP26" s="127" t="s">
        <v>122</v>
      </c>
    </row>
    <row r="27" spans="1:146" x14ac:dyDescent="0.3">
      <c r="A27" s="127" t="s">
        <v>155</v>
      </c>
      <c r="B27" s="61"/>
      <c r="C27" s="61"/>
      <c r="D27" s="61"/>
      <c r="E27" s="126"/>
      <c r="F27" s="126"/>
      <c r="G27" s="126"/>
      <c r="H27" s="60"/>
      <c r="I27" s="60"/>
      <c r="J27" s="60"/>
      <c r="K27" s="61"/>
      <c r="L27" s="61"/>
      <c r="M27" s="61"/>
      <c r="N27" s="126"/>
      <c r="O27" s="126"/>
      <c r="P27" s="126"/>
      <c r="Q27" s="60"/>
      <c r="R27" s="60"/>
      <c r="S27" s="60"/>
      <c r="T27" s="61"/>
      <c r="U27" s="61"/>
      <c r="V27" s="61"/>
      <c r="W27" s="126"/>
      <c r="X27" s="126"/>
      <c r="Y27" s="126"/>
      <c r="Z27" s="62"/>
      <c r="AA27" s="62"/>
      <c r="AB27" s="62"/>
      <c r="AC27" s="63"/>
      <c r="AD27" s="63"/>
      <c r="AE27" s="63"/>
      <c r="AF27" s="7"/>
      <c r="AG27" s="7"/>
      <c r="AH27" s="7"/>
      <c r="EP27" s="127" t="s">
        <v>155</v>
      </c>
    </row>
  </sheetData>
  <mergeCells count="48">
    <mergeCell ref="EM1:EO1"/>
    <mergeCell ref="DF1:DH1"/>
    <mergeCell ref="DI1:DK1"/>
    <mergeCell ref="DL1:DN1"/>
    <mergeCell ref="DO1:DQ1"/>
    <mergeCell ref="DR1:DT1"/>
    <mergeCell ref="DU1:DW1"/>
    <mergeCell ref="DX1:DZ1"/>
    <mergeCell ref="EA1:EC1"/>
    <mergeCell ref="ED1:EF1"/>
    <mergeCell ref="EG1:EI1"/>
    <mergeCell ref="EJ1:EL1"/>
    <mergeCell ref="DC1:DE1"/>
    <mergeCell ref="BV1:BX1"/>
    <mergeCell ref="BY1:CA1"/>
    <mergeCell ref="CB1:CD1"/>
    <mergeCell ref="CE1:CG1"/>
    <mergeCell ref="CH1:CJ1"/>
    <mergeCell ref="CK1:CM1"/>
    <mergeCell ref="CN1:CP1"/>
    <mergeCell ref="CQ1:CS1"/>
    <mergeCell ref="CT1:CV1"/>
    <mergeCell ref="CW1:CY1"/>
    <mergeCell ref="CZ1:DB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9B5B-D36E-48F8-8C8F-82AEE0FD5958}">
  <dimension ref="A1:BA27"/>
  <sheetViews>
    <sheetView topLeftCell="AE1" zoomScale="70" zoomScaleNormal="70" workbookViewId="0">
      <selection activeCell="BB25" sqref="BB25"/>
    </sheetView>
  </sheetViews>
  <sheetFormatPr defaultRowHeight="14.4" x14ac:dyDescent="0.3"/>
  <cols>
    <col min="2" max="2" width="9.44140625" customWidth="1"/>
    <col min="3" max="3" width="5.44140625" customWidth="1"/>
    <col min="4" max="4" width="6" customWidth="1"/>
    <col min="5" max="5" width="6.6640625" customWidth="1"/>
    <col min="6" max="6" width="7.5546875" customWidth="1"/>
    <col min="7" max="7" width="5.33203125" customWidth="1"/>
    <col min="8" max="8" width="6.44140625" customWidth="1"/>
    <col min="9" max="9" width="6.33203125" customWidth="1"/>
    <col min="10" max="10" width="6.44140625" customWidth="1"/>
    <col min="11" max="11" width="7.109375" customWidth="1"/>
    <col min="12" max="12" width="4.33203125" customWidth="1"/>
    <col min="51" max="51" width="20.44140625" bestFit="1" customWidth="1"/>
    <col min="52" max="52" width="19.5546875" bestFit="1" customWidth="1"/>
    <col min="53" max="53" width="20.5546875" bestFit="1" customWidth="1"/>
  </cols>
  <sheetData>
    <row r="1" spans="1:53" ht="15.6" x14ac:dyDescent="0.3">
      <c r="A1" s="127"/>
      <c r="B1" s="129" t="s">
        <v>156</v>
      </c>
      <c r="C1" s="129" t="s">
        <v>157</v>
      </c>
      <c r="D1" s="129" t="s">
        <v>162</v>
      </c>
      <c r="E1" s="129" t="s">
        <v>163</v>
      </c>
      <c r="F1" s="129" t="s">
        <v>166</v>
      </c>
      <c r="G1" s="129" t="s">
        <v>160</v>
      </c>
      <c r="H1" s="129" t="s">
        <v>161</v>
      </c>
      <c r="I1" s="130" t="s">
        <v>158</v>
      </c>
      <c r="J1" s="129" t="s">
        <v>159</v>
      </c>
      <c r="K1" s="129" t="s">
        <v>164</v>
      </c>
      <c r="L1" s="129" t="s">
        <v>165</v>
      </c>
      <c r="M1" s="129" t="s">
        <v>200</v>
      </c>
      <c r="N1" s="129" t="s">
        <v>231</v>
      </c>
      <c r="O1" s="129" t="s">
        <v>232</v>
      </c>
      <c r="P1" s="130" t="s">
        <v>232</v>
      </c>
      <c r="Q1" s="129" t="s">
        <v>233</v>
      </c>
      <c r="R1" s="129" t="s">
        <v>234</v>
      </c>
      <c r="S1" s="129" t="s">
        <v>235</v>
      </c>
      <c r="T1" s="129" t="s">
        <v>237</v>
      </c>
      <c r="U1" s="129" t="s">
        <v>238</v>
      </c>
      <c r="V1" s="129" t="s">
        <v>239</v>
      </c>
      <c r="W1" s="129" t="s">
        <v>240</v>
      </c>
      <c r="X1" s="129" t="s">
        <v>241</v>
      </c>
      <c r="Y1" s="129" t="s">
        <v>242</v>
      </c>
      <c r="Z1" s="129" t="s">
        <v>243</v>
      </c>
      <c r="AA1" s="129" t="s">
        <v>244</v>
      </c>
      <c r="AB1" s="129" t="s">
        <v>245</v>
      </c>
      <c r="AC1" s="129" t="s">
        <v>246</v>
      </c>
      <c r="AD1" s="129" t="s">
        <v>247</v>
      </c>
      <c r="AE1" s="129" t="s">
        <v>248</v>
      </c>
      <c r="AF1" s="129" t="s">
        <v>249</v>
      </c>
      <c r="AG1" s="129" t="s">
        <v>250</v>
      </c>
      <c r="AH1" s="129" t="s">
        <v>251</v>
      </c>
      <c r="AI1" s="129" t="s">
        <v>252</v>
      </c>
      <c r="AJ1" s="129" t="s">
        <v>233</v>
      </c>
      <c r="AK1" s="129" t="s">
        <v>253</v>
      </c>
      <c r="AL1" s="129" t="s">
        <v>254</v>
      </c>
      <c r="AM1" s="129" t="s">
        <v>255</v>
      </c>
      <c r="AN1" s="129" t="s">
        <v>256</v>
      </c>
      <c r="AO1" s="129" t="s">
        <v>257</v>
      </c>
      <c r="AP1" s="129" t="s">
        <v>258</v>
      </c>
      <c r="AQ1" s="129" t="s">
        <v>259</v>
      </c>
      <c r="AR1" s="129" t="s">
        <v>260</v>
      </c>
      <c r="AS1" s="129" t="s">
        <v>261</v>
      </c>
      <c r="AT1" s="129" t="s">
        <v>262</v>
      </c>
      <c r="AU1" s="129" t="s">
        <v>263</v>
      </c>
      <c r="AV1" s="129" t="s">
        <v>264</v>
      </c>
      <c r="AW1" s="86" t="s">
        <v>265</v>
      </c>
    </row>
    <row r="2" spans="1:53" ht="15.6" x14ac:dyDescent="0.3">
      <c r="A2" s="57" t="s">
        <v>150</v>
      </c>
      <c r="B2" s="3" t="s">
        <v>151</v>
      </c>
      <c r="C2" s="3" t="s">
        <v>151</v>
      </c>
      <c r="D2" s="3" t="s">
        <v>151</v>
      </c>
      <c r="E2" s="3" t="s">
        <v>151</v>
      </c>
      <c r="F2" s="3" t="s">
        <v>151</v>
      </c>
      <c r="G2" s="3" t="s">
        <v>151</v>
      </c>
      <c r="H2" s="3" t="s">
        <v>151</v>
      </c>
      <c r="I2" s="3" t="s">
        <v>151</v>
      </c>
      <c r="J2" s="3" t="s">
        <v>151</v>
      </c>
      <c r="K2" s="3" t="s">
        <v>151</v>
      </c>
      <c r="L2" s="3" t="s">
        <v>151</v>
      </c>
      <c r="M2" s="3" t="s">
        <v>151</v>
      </c>
      <c r="N2" s="3" t="s">
        <v>151</v>
      </c>
      <c r="O2" s="3" t="s">
        <v>151</v>
      </c>
      <c r="P2" s="3" t="s">
        <v>151</v>
      </c>
      <c r="Q2" s="3" t="s">
        <v>151</v>
      </c>
      <c r="R2" s="3" t="s">
        <v>151</v>
      </c>
      <c r="S2" s="3" t="s">
        <v>151</v>
      </c>
      <c r="T2" s="3" t="s">
        <v>151</v>
      </c>
      <c r="U2" s="3" t="s">
        <v>151</v>
      </c>
      <c r="V2" s="3" t="s">
        <v>151</v>
      </c>
      <c r="W2" s="3" t="s">
        <v>151</v>
      </c>
      <c r="X2" s="3" t="s">
        <v>151</v>
      </c>
      <c r="Y2" s="3" t="s">
        <v>151</v>
      </c>
      <c r="Z2" s="3" t="s">
        <v>151</v>
      </c>
      <c r="AA2" s="3" t="s">
        <v>151</v>
      </c>
      <c r="AB2" s="3" t="s">
        <v>151</v>
      </c>
      <c r="AC2" s="3" t="s">
        <v>151</v>
      </c>
      <c r="AD2" s="3" t="s">
        <v>151</v>
      </c>
      <c r="AE2" s="3" t="s">
        <v>151</v>
      </c>
      <c r="AF2" s="3" t="s">
        <v>151</v>
      </c>
      <c r="AG2" s="3" t="s">
        <v>151</v>
      </c>
      <c r="AH2" s="3" t="s">
        <v>151</v>
      </c>
      <c r="AI2" s="3" t="s">
        <v>151</v>
      </c>
      <c r="AJ2" s="3" t="s">
        <v>151</v>
      </c>
      <c r="AK2" s="3" t="s">
        <v>151</v>
      </c>
      <c r="AL2" s="3" t="s">
        <v>151</v>
      </c>
      <c r="AM2" s="3" t="s">
        <v>151</v>
      </c>
      <c r="AN2" s="3" t="s">
        <v>151</v>
      </c>
      <c r="AO2" s="3" t="s">
        <v>151</v>
      </c>
      <c r="AP2" s="3" t="s">
        <v>151</v>
      </c>
      <c r="AQ2" s="3" t="s">
        <v>151</v>
      </c>
      <c r="AR2" s="3" t="s">
        <v>151</v>
      </c>
      <c r="AS2" s="3" t="s">
        <v>151</v>
      </c>
      <c r="AT2" s="3" t="s">
        <v>151</v>
      </c>
      <c r="AU2" s="3" t="s">
        <v>151</v>
      </c>
      <c r="AV2" s="3" t="s">
        <v>151</v>
      </c>
      <c r="AW2" s="125" t="s">
        <v>151</v>
      </c>
      <c r="AX2" s="57" t="s">
        <v>150</v>
      </c>
      <c r="AY2" s="132" t="s">
        <v>266</v>
      </c>
      <c r="AZ2" s="133" t="s">
        <v>359</v>
      </c>
      <c r="BA2" s="133" t="s">
        <v>267</v>
      </c>
    </row>
    <row r="3" spans="1:53" x14ac:dyDescent="0.3">
      <c r="A3" s="127" t="s">
        <v>55</v>
      </c>
      <c r="B3" s="61"/>
      <c r="C3" s="126"/>
      <c r="D3" s="60"/>
      <c r="E3" s="61"/>
      <c r="F3" s="126"/>
      <c r="G3" s="60"/>
      <c r="H3" s="61"/>
      <c r="I3" s="126"/>
      <c r="J3" s="62"/>
      <c r="K3" s="63"/>
      <c r="L3" s="7"/>
      <c r="AX3" s="127" t="s">
        <v>55</v>
      </c>
      <c r="AY3" s="133">
        <f>SUM(B3:AW3)</f>
        <v>0</v>
      </c>
      <c r="AZ3" s="133">
        <v>0</v>
      </c>
      <c r="BA3" s="133">
        <v>0</v>
      </c>
    </row>
    <row r="4" spans="1:53" x14ac:dyDescent="0.3">
      <c r="A4" s="127" t="s">
        <v>56</v>
      </c>
      <c r="B4" s="61"/>
      <c r="C4" s="126"/>
      <c r="D4" s="60"/>
      <c r="E4" s="61"/>
      <c r="F4" s="126"/>
      <c r="G4" s="60"/>
      <c r="H4" s="61"/>
      <c r="I4" s="126"/>
      <c r="J4" s="62"/>
      <c r="K4" s="63"/>
      <c r="L4" s="7"/>
      <c r="AX4" s="127" t="s">
        <v>56</v>
      </c>
      <c r="AY4" s="133">
        <f t="shared" ref="AY4:AY27" si="0">SUM(B4:AW4)</f>
        <v>0</v>
      </c>
      <c r="AZ4" s="133">
        <v>0</v>
      </c>
      <c r="BA4" s="133">
        <v>0</v>
      </c>
    </row>
    <row r="5" spans="1:53" x14ac:dyDescent="0.3">
      <c r="A5" s="127" t="s">
        <v>24</v>
      </c>
      <c r="B5" s="61"/>
      <c r="C5" s="126"/>
      <c r="D5" s="60"/>
      <c r="E5" s="61"/>
      <c r="F5" s="126"/>
      <c r="G5" s="60"/>
      <c r="H5" s="61"/>
      <c r="I5" s="126"/>
      <c r="J5" s="62"/>
      <c r="K5" s="63"/>
      <c r="L5" s="7"/>
      <c r="AX5" s="127" t="s">
        <v>24</v>
      </c>
      <c r="AY5" s="133">
        <f t="shared" si="0"/>
        <v>0</v>
      </c>
      <c r="AZ5" s="133">
        <v>0</v>
      </c>
      <c r="BA5" s="133">
        <v>0</v>
      </c>
    </row>
    <row r="6" spans="1:53" x14ac:dyDescent="0.3">
      <c r="A6" s="127" t="s">
        <v>23</v>
      </c>
      <c r="B6" s="61"/>
      <c r="C6" s="126"/>
      <c r="D6" s="60"/>
      <c r="E6" s="61"/>
      <c r="F6" s="126"/>
      <c r="G6" s="60"/>
      <c r="H6" s="61"/>
      <c r="I6" s="126"/>
      <c r="J6" s="62"/>
      <c r="K6" s="63"/>
      <c r="L6" s="7"/>
      <c r="AW6" s="128"/>
      <c r="AX6" s="127" t="s">
        <v>23</v>
      </c>
      <c r="AY6" s="133">
        <f t="shared" si="0"/>
        <v>0</v>
      </c>
      <c r="AZ6" s="133">
        <v>33.9</v>
      </c>
      <c r="BA6" s="133">
        <v>0</v>
      </c>
    </row>
    <row r="7" spans="1:53" x14ac:dyDescent="0.3">
      <c r="A7" s="127" t="s">
        <v>154</v>
      </c>
      <c r="B7" s="61"/>
      <c r="C7" s="126"/>
      <c r="D7" s="60"/>
      <c r="E7" s="61"/>
      <c r="F7" s="126"/>
      <c r="G7" s="60"/>
      <c r="H7" s="61"/>
      <c r="I7" s="126"/>
      <c r="J7" s="62"/>
      <c r="K7" s="63"/>
      <c r="L7" s="7"/>
      <c r="AX7" s="127" t="s">
        <v>154</v>
      </c>
      <c r="AY7" s="133">
        <f t="shared" si="0"/>
        <v>0</v>
      </c>
      <c r="AZ7" s="133">
        <v>0</v>
      </c>
      <c r="BA7" s="133">
        <v>0</v>
      </c>
    </row>
    <row r="8" spans="1:53" x14ac:dyDescent="0.3">
      <c r="A8" s="127" t="s">
        <v>4</v>
      </c>
      <c r="B8" s="61"/>
      <c r="C8" s="126"/>
      <c r="D8" s="60"/>
      <c r="E8" s="61"/>
      <c r="F8" s="126"/>
      <c r="G8" s="60"/>
      <c r="H8" s="61"/>
      <c r="I8" s="126"/>
      <c r="J8" s="13"/>
      <c r="O8">
        <v>37.299999999999997</v>
      </c>
      <c r="AW8" s="128">
        <v>107.5</v>
      </c>
      <c r="AX8" s="127" t="s">
        <v>4</v>
      </c>
      <c r="AY8" s="133">
        <f t="shared" si="0"/>
        <v>144.80000000000001</v>
      </c>
      <c r="AZ8" s="133">
        <v>386.9</v>
      </c>
      <c r="BA8" s="133">
        <v>0</v>
      </c>
    </row>
    <row r="9" spans="1:53" x14ac:dyDescent="0.3">
      <c r="A9" s="127" t="s">
        <v>20</v>
      </c>
      <c r="B9" s="61"/>
      <c r="C9" s="126"/>
      <c r="D9" s="60"/>
      <c r="E9" s="61"/>
      <c r="G9" s="60"/>
      <c r="H9" s="61"/>
      <c r="I9" s="59"/>
      <c r="J9" s="62"/>
      <c r="K9">
        <v>113.6</v>
      </c>
      <c r="L9">
        <v>59.9</v>
      </c>
      <c r="N9">
        <v>50.1</v>
      </c>
      <c r="P9">
        <v>250.1</v>
      </c>
      <c r="AW9" s="128"/>
      <c r="AX9" s="127" t="s">
        <v>20</v>
      </c>
      <c r="AY9" s="133">
        <f t="shared" si="0"/>
        <v>473.7</v>
      </c>
      <c r="AZ9" s="133">
        <v>450</v>
      </c>
      <c r="BA9" s="133">
        <v>0</v>
      </c>
    </row>
    <row r="10" spans="1:53" x14ac:dyDescent="0.3">
      <c r="A10" s="127" t="s">
        <v>21</v>
      </c>
      <c r="B10" s="61"/>
      <c r="C10" s="126"/>
      <c r="D10" s="60"/>
      <c r="E10" s="61"/>
      <c r="F10" s="126"/>
      <c r="G10" s="60"/>
      <c r="H10" s="61"/>
      <c r="I10" s="126"/>
      <c r="J10" s="62"/>
      <c r="K10" s="63"/>
      <c r="L10" s="7"/>
      <c r="AX10" s="127" t="s">
        <v>21</v>
      </c>
      <c r="AY10" s="133">
        <f t="shared" si="0"/>
        <v>0</v>
      </c>
      <c r="AZ10" s="133">
        <v>0</v>
      </c>
      <c r="BA10" s="133">
        <v>0</v>
      </c>
    </row>
    <row r="11" spans="1:53" x14ac:dyDescent="0.3">
      <c r="A11" s="127" t="s">
        <v>5</v>
      </c>
      <c r="B11" s="61"/>
      <c r="C11" s="126"/>
      <c r="D11" s="60"/>
      <c r="E11" s="61"/>
      <c r="G11" s="60"/>
      <c r="H11" s="61"/>
      <c r="I11" s="59">
        <v>129.1</v>
      </c>
      <c r="J11" s="13"/>
      <c r="L11" s="7"/>
      <c r="T11">
        <v>218.8</v>
      </c>
      <c r="W11">
        <v>179.4</v>
      </c>
      <c r="AX11" s="127" t="s">
        <v>5</v>
      </c>
      <c r="AY11" s="133">
        <f t="shared" si="0"/>
        <v>527.29999999999995</v>
      </c>
      <c r="AZ11" s="133">
        <v>293.79999999999995</v>
      </c>
      <c r="BA11" s="133">
        <v>0</v>
      </c>
    </row>
    <row r="12" spans="1:53" x14ac:dyDescent="0.3">
      <c r="A12" s="127" t="s">
        <v>6</v>
      </c>
      <c r="B12" s="61"/>
      <c r="C12" s="126"/>
      <c r="D12" s="60"/>
      <c r="E12" s="61"/>
      <c r="F12" s="126"/>
      <c r="G12" s="60"/>
      <c r="H12" s="61"/>
      <c r="I12" s="126"/>
      <c r="J12" s="13"/>
      <c r="K12" s="63"/>
      <c r="AX12" s="127" t="s">
        <v>6</v>
      </c>
      <c r="AY12" s="133">
        <f t="shared" si="0"/>
        <v>0</v>
      </c>
      <c r="AZ12" s="133">
        <v>78.5</v>
      </c>
      <c r="BA12" s="134">
        <v>0</v>
      </c>
    </row>
    <row r="13" spans="1:53" x14ac:dyDescent="0.3">
      <c r="A13" s="127" t="s">
        <v>7</v>
      </c>
      <c r="B13" s="61"/>
      <c r="C13" s="126"/>
      <c r="D13" s="60"/>
      <c r="E13" s="61"/>
      <c r="F13" s="126"/>
      <c r="G13" s="60"/>
      <c r="H13" s="61"/>
      <c r="I13" s="126"/>
      <c r="J13" s="62"/>
      <c r="K13" s="63"/>
      <c r="AX13" s="127" t="s">
        <v>7</v>
      </c>
      <c r="AY13" s="133">
        <f t="shared" si="0"/>
        <v>0</v>
      </c>
      <c r="AZ13" s="133">
        <v>224.8</v>
      </c>
      <c r="BA13" s="133">
        <v>474</v>
      </c>
    </row>
    <row r="14" spans="1:53" x14ac:dyDescent="0.3">
      <c r="A14" s="127" t="s">
        <v>19</v>
      </c>
      <c r="B14" s="61"/>
      <c r="C14" s="126"/>
      <c r="D14" s="60"/>
      <c r="E14" s="61"/>
      <c r="F14" s="126"/>
      <c r="G14" s="60"/>
      <c r="H14" s="61"/>
      <c r="I14" s="126"/>
      <c r="J14" s="62"/>
      <c r="K14" s="63"/>
      <c r="L14" s="7"/>
      <c r="R14">
        <v>30</v>
      </c>
      <c r="AX14" s="127" t="s">
        <v>19</v>
      </c>
      <c r="AY14" s="133">
        <f t="shared" si="0"/>
        <v>30</v>
      </c>
      <c r="AZ14" s="133">
        <v>549.9</v>
      </c>
      <c r="BA14" s="133">
        <v>14.7</v>
      </c>
    </row>
    <row r="15" spans="1:53" x14ac:dyDescent="0.3">
      <c r="A15" s="127" t="s">
        <v>17</v>
      </c>
      <c r="B15" s="61"/>
      <c r="C15" s="126"/>
      <c r="D15" s="60"/>
      <c r="E15" s="61"/>
      <c r="F15" s="126"/>
      <c r="G15" s="60"/>
      <c r="H15" s="61"/>
      <c r="I15" s="126"/>
      <c r="J15" s="62"/>
      <c r="K15" s="63"/>
      <c r="L15" s="7"/>
      <c r="AX15" s="127" t="s">
        <v>17</v>
      </c>
      <c r="AY15" s="133">
        <f t="shared" si="0"/>
        <v>0</v>
      </c>
      <c r="AZ15" s="133">
        <v>66.599999999999994</v>
      </c>
      <c r="BA15" s="133">
        <v>217.10000000000002</v>
      </c>
    </row>
    <row r="16" spans="1:53" x14ac:dyDescent="0.3">
      <c r="A16" s="127" t="s">
        <v>18</v>
      </c>
      <c r="B16" s="61"/>
      <c r="C16" s="126"/>
      <c r="D16" s="60"/>
      <c r="E16" s="61"/>
      <c r="F16" s="126"/>
      <c r="G16" s="60"/>
      <c r="H16" s="61"/>
      <c r="I16" s="126"/>
      <c r="J16" s="62"/>
      <c r="K16" s="63"/>
      <c r="L16" s="7"/>
      <c r="AX16" s="127" t="s">
        <v>18</v>
      </c>
      <c r="AY16" s="133">
        <f t="shared" si="0"/>
        <v>0</v>
      </c>
      <c r="AZ16" s="133">
        <v>1039.5999999999999</v>
      </c>
      <c r="BA16" s="133">
        <v>58.9</v>
      </c>
    </row>
    <row r="17" spans="1:53" x14ac:dyDescent="0.3">
      <c r="A17" s="127" t="s">
        <v>16</v>
      </c>
      <c r="B17" s="61"/>
      <c r="C17" s="126"/>
      <c r="D17" s="60"/>
      <c r="E17" s="61"/>
      <c r="F17" s="126"/>
      <c r="G17" s="60"/>
      <c r="H17" s="61"/>
      <c r="I17" s="126"/>
      <c r="J17" s="62"/>
      <c r="K17" s="63"/>
      <c r="L17" s="7"/>
      <c r="AX17" s="127" t="s">
        <v>16</v>
      </c>
      <c r="AY17" s="133">
        <f t="shared" si="0"/>
        <v>0</v>
      </c>
      <c r="AZ17" s="133">
        <v>0</v>
      </c>
      <c r="BA17" s="133">
        <v>2406</v>
      </c>
    </row>
    <row r="18" spans="1:53" x14ac:dyDescent="0.3">
      <c r="A18" s="127" t="s">
        <v>76</v>
      </c>
      <c r="B18" s="61"/>
      <c r="C18" s="126"/>
      <c r="D18" s="60"/>
      <c r="E18" s="61"/>
      <c r="F18" s="126"/>
      <c r="G18" s="60"/>
      <c r="H18" s="61"/>
      <c r="I18" s="126"/>
      <c r="J18" s="62"/>
      <c r="K18" s="63"/>
      <c r="L18" s="7"/>
      <c r="AX18" s="127" t="s">
        <v>76</v>
      </c>
      <c r="AY18" s="133">
        <f t="shared" si="0"/>
        <v>0</v>
      </c>
      <c r="AZ18" s="133">
        <v>455</v>
      </c>
      <c r="BA18" s="133">
        <v>69.900000000000006</v>
      </c>
    </row>
    <row r="19" spans="1:53" x14ac:dyDescent="0.3">
      <c r="A19" s="127" t="s">
        <v>77</v>
      </c>
      <c r="B19" s="61"/>
      <c r="C19" s="126"/>
      <c r="D19" s="60"/>
      <c r="E19" s="61"/>
      <c r="F19" s="126"/>
      <c r="G19" s="60"/>
      <c r="H19" s="61"/>
      <c r="I19" s="126"/>
      <c r="J19" s="62"/>
      <c r="K19" s="63"/>
      <c r="L19" s="7"/>
      <c r="AX19" s="127" t="s">
        <v>77</v>
      </c>
      <c r="AY19" s="133">
        <f t="shared" si="0"/>
        <v>0</v>
      </c>
      <c r="AZ19" s="133">
        <v>0</v>
      </c>
      <c r="BA19" s="133">
        <v>126.7</v>
      </c>
    </row>
    <row r="20" spans="1:53" x14ac:dyDescent="0.3">
      <c r="A20" s="127" t="s">
        <v>78</v>
      </c>
      <c r="B20" s="61"/>
      <c r="C20" s="126"/>
      <c r="D20" s="60"/>
      <c r="E20" s="61"/>
      <c r="F20" s="126"/>
      <c r="G20" s="60"/>
      <c r="H20" s="61"/>
      <c r="I20" s="126"/>
      <c r="J20" s="62"/>
      <c r="K20" s="63"/>
      <c r="L20" s="7"/>
      <c r="AX20" s="127" t="s">
        <v>78</v>
      </c>
      <c r="AY20" s="133">
        <f t="shared" si="0"/>
        <v>0</v>
      </c>
      <c r="AZ20" s="133">
        <v>934.4</v>
      </c>
      <c r="BA20" s="133">
        <v>1400</v>
      </c>
    </row>
    <row r="21" spans="1:53" x14ac:dyDescent="0.3">
      <c r="A21" s="127" t="s">
        <v>117</v>
      </c>
      <c r="B21" s="61"/>
      <c r="C21" s="126"/>
      <c r="D21" s="60"/>
      <c r="E21" s="61"/>
      <c r="F21" s="126"/>
      <c r="G21" s="60"/>
      <c r="H21" s="61"/>
      <c r="I21" s="126"/>
      <c r="J21" s="62"/>
      <c r="K21" s="63"/>
      <c r="L21" s="7"/>
      <c r="AX21" s="127" t="s">
        <v>117</v>
      </c>
      <c r="AY21" s="133">
        <f t="shared" si="0"/>
        <v>0</v>
      </c>
      <c r="AZ21" s="133">
        <v>0</v>
      </c>
      <c r="BA21" s="133">
        <v>673</v>
      </c>
    </row>
    <row r="22" spans="1:53" x14ac:dyDescent="0.3">
      <c r="A22" s="127" t="s">
        <v>124</v>
      </c>
      <c r="B22" s="61"/>
      <c r="C22" s="126"/>
      <c r="D22" s="60"/>
      <c r="E22" s="61"/>
      <c r="F22" s="126"/>
      <c r="G22" s="60"/>
      <c r="H22" s="61"/>
      <c r="I22" s="126"/>
      <c r="J22" s="62"/>
      <c r="K22" s="63"/>
      <c r="L22" s="7"/>
      <c r="AX22" s="127" t="s">
        <v>124</v>
      </c>
      <c r="AY22" s="133">
        <f t="shared" si="0"/>
        <v>0</v>
      </c>
      <c r="AZ22" s="133">
        <v>0</v>
      </c>
      <c r="BA22" s="133">
        <v>0</v>
      </c>
    </row>
    <row r="23" spans="1:53" x14ac:dyDescent="0.3">
      <c r="A23" s="127" t="s">
        <v>118</v>
      </c>
      <c r="B23" s="61"/>
      <c r="C23" s="126"/>
      <c r="D23" s="60"/>
      <c r="E23" s="61"/>
      <c r="F23" s="126"/>
      <c r="G23" s="60"/>
      <c r="H23" s="61"/>
      <c r="I23" s="126"/>
      <c r="J23" s="62"/>
      <c r="K23" s="63"/>
      <c r="L23" s="7"/>
      <c r="AX23" s="127" t="s">
        <v>118</v>
      </c>
      <c r="AY23" s="133">
        <f t="shared" si="0"/>
        <v>0</v>
      </c>
      <c r="AZ23" s="133">
        <v>0</v>
      </c>
      <c r="BA23" s="133">
        <v>728.1</v>
      </c>
    </row>
    <row r="24" spans="1:53" x14ac:dyDescent="0.3">
      <c r="A24" s="127" t="s">
        <v>120</v>
      </c>
      <c r="B24" s="61"/>
      <c r="C24" s="126"/>
      <c r="D24" s="60"/>
      <c r="E24" s="61"/>
      <c r="F24" s="126"/>
      <c r="G24" s="60"/>
      <c r="H24" s="61"/>
      <c r="I24" s="126"/>
      <c r="J24" s="62"/>
      <c r="K24" s="63"/>
      <c r="L24" s="7"/>
      <c r="AX24" s="127" t="s">
        <v>120</v>
      </c>
      <c r="AY24" s="133">
        <f t="shared" si="0"/>
        <v>0</v>
      </c>
      <c r="AZ24" s="133">
        <v>0</v>
      </c>
      <c r="BA24" s="133">
        <v>248.1</v>
      </c>
    </row>
    <row r="25" spans="1:53" x14ac:dyDescent="0.3">
      <c r="A25" s="127" t="s">
        <v>121</v>
      </c>
      <c r="B25" s="61"/>
      <c r="C25" s="126"/>
      <c r="D25" s="60"/>
      <c r="E25" s="61"/>
      <c r="F25" s="126"/>
      <c r="G25" s="60"/>
      <c r="H25" s="61"/>
      <c r="I25" s="126"/>
      <c r="J25" s="62"/>
      <c r="K25" s="63"/>
      <c r="L25" s="7"/>
      <c r="AX25" s="127" t="s">
        <v>121</v>
      </c>
      <c r="AY25" s="133">
        <f>SUM(B25:AW25)</f>
        <v>0</v>
      </c>
      <c r="AZ25" s="133">
        <v>0</v>
      </c>
      <c r="BA25" s="133">
        <v>0</v>
      </c>
    </row>
    <row r="26" spans="1:53" x14ac:dyDescent="0.3">
      <c r="A26" s="127" t="s">
        <v>122</v>
      </c>
      <c r="B26" s="61"/>
      <c r="C26" s="126"/>
      <c r="D26" s="60"/>
      <c r="E26" s="61"/>
      <c r="F26" s="126"/>
      <c r="G26" s="60"/>
      <c r="H26" s="61"/>
      <c r="I26" s="126"/>
      <c r="J26" s="62"/>
      <c r="K26" s="63"/>
      <c r="L26" s="7"/>
      <c r="AX26" s="127" t="s">
        <v>122</v>
      </c>
      <c r="AY26" s="133">
        <f t="shared" si="0"/>
        <v>0</v>
      </c>
      <c r="AZ26" s="133">
        <v>0</v>
      </c>
      <c r="BA26" s="133">
        <v>678.6</v>
      </c>
    </row>
    <row r="27" spans="1:53" x14ac:dyDescent="0.3">
      <c r="A27" s="127" t="s">
        <v>155</v>
      </c>
      <c r="B27" s="61"/>
      <c r="C27" s="126"/>
      <c r="D27" s="60"/>
      <c r="E27" s="61"/>
      <c r="F27" s="126"/>
      <c r="G27" s="60"/>
      <c r="H27" s="61"/>
      <c r="I27" s="126"/>
      <c r="J27" s="62"/>
      <c r="K27" s="63"/>
      <c r="L27" s="7"/>
      <c r="AX27" s="127" t="s">
        <v>155</v>
      </c>
      <c r="AY27" s="133">
        <f t="shared" si="0"/>
        <v>0</v>
      </c>
      <c r="AZ27" s="133">
        <v>0</v>
      </c>
      <c r="BA27" s="133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7796-1492-4D88-9607-F8E4054481D9}">
  <dimension ref="A1:BA27"/>
  <sheetViews>
    <sheetView workbookViewId="0">
      <selection activeCell="AX2" sqref="AX2:AX27"/>
    </sheetView>
  </sheetViews>
  <sheetFormatPr defaultRowHeight="14.4" x14ac:dyDescent="0.3"/>
  <cols>
    <col min="2" max="2" width="7" customWidth="1"/>
    <col min="3" max="3" width="7.6640625" customWidth="1"/>
    <col min="4" max="4" width="6.5546875" customWidth="1"/>
    <col min="5" max="5" width="7.109375" customWidth="1"/>
    <col min="6" max="6" width="6" customWidth="1"/>
    <col min="7" max="7" width="6.109375" customWidth="1"/>
    <col min="9" max="9" width="6.6640625" customWidth="1"/>
    <col min="10" max="10" width="7.109375" customWidth="1"/>
    <col min="11" max="11" width="6.5546875" customWidth="1"/>
    <col min="12" max="12" width="6.33203125" customWidth="1"/>
    <col min="50" max="50" width="19.5546875" bestFit="1" customWidth="1"/>
  </cols>
  <sheetData>
    <row r="1" spans="1:53" ht="15.6" x14ac:dyDescent="0.3">
      <c r="A1" s="127"/>
      <c r="B1" s="129"/>
      <c r="C1" s="129"/>
      <c r="D1" s="129"/>
      <c r="E1" s="129"/>
      <c r="F1" s="129"/>
      <c r="G1" s="129"/>
      <c r="H1" s="129"/>
      <c r="I1" s="130"/>
      <c r="J1" s="129"/>
      <c r="K1" s="129"/>
      <c r="L1" s="129"/>
      <c r="M1" s="129"/>
      <c r="N1" s="129"/>
      <c r="O1" s="129"/>
      <c r="P1" s="130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</row>
    <row r="2" spans="1:53" ht="15.6" x14ac:dyDescent="0.3">
      <c r="A2" s="57" t="s">
        <v>150</v>
      </c>
      <c r="B2" s="58" t="s">
        <v>152</v>
      </c>
      <c r="C2" s="58" t="s">
        <v>152</v>
      </c>
      <c r="D2" s="58" t="s">
        <v>152</v>
      </c>
      <c r="E2" s="58" t="s">
        <v>152</v>
      </c>
      <c r="F2" s="58" t="s">
        <v>152</v>
      </c>
      <c r="G2" s="58" t="s">
        <v>152</v>
      </c>
      <c r="H2" s="58" t="s">
        <v>152</v>
      </c>
      <c r="I2" s="58" t="s">
        <v>152</v>
      </c>
      <c r="J2" s="58" t="s">
        <v>152</v>
      </c>
      <c r="K2" s="58" t="s">
        <v>152</v>
      </c>
      <c r="L2" s="58" t="s">
        <v>152</v>
      </c>
      <c r="M2" s="58" t="s">
        <v>152</v>
      </c>
      <c r="N2" s="58" t="s">
        <v>152</v>
      </c>
      <c r="O2" s="58" t="s">
        <v>152</v>
      </c>
      <c r="P2" s="58" t="s">
        <v>152</v>
      </c>
      <c r="Q2" s="58" t="s">
        <v>152</v>
      </c>
      <c r="R2" s="58" t="s">
        <v>152</v>
      </c>
      <c r="S2" s="58" t="s">
        <v>152</v>
      </c>
      <c r="T2" s="58" t="s">
        <v>152</v>
      </c>
      <c r="U2" s="58" t="s">
        <v>152</v>
      </c>
      <c r="V2" s="58" t="s">
        <v>152</v>
      </c>
      <c r="W2" s="58" t="s">
        <v>152</v>
      </c>
      <c r="X2" s="58" t="s">
        <v>152</v>
      </c>
      <c r="Y2" s="58" t="s">
        <v>152</v>
      </c>
      <c r="Z2" s="58" t="s">
        <v>152</v>
      </c>
      <c r="AA2" s="58" t="s">
        <v>152</v>
      </c>
      <c r="AB2" s="58" t="s">
        <v>152</v>
      </c>
      <c r="AC2" s="58" t="s">
        <v>152</v>
      </c>
      <c r="AD2" s="58" t="s">
        <v>152</v>
      </c>
      <c r="AE2" s="58" t="s">
        <v>152</v>
      </c>
      <c r="AF2" s="58" t="s">
        <v>152</v>
      </c>
      <c r="AG2" s="58" t="s">
        <v>152</v>
      </c>
      <c r="AH2" s="58" t="s">
        <v>152</v>
      </c>
      <c r="AI2" s="58" t="s">
        <v>152</v>
      </c>
      <c r="AJ2" s="58" t="s">
        <v>152</v>
      </c>
      <c r="AK2" s="58" t="s">
        <v>152</v>
      </c>
      <c r="AL2" s="58" t="s">
        <v>152</v>
      </c>
      <c r="AM2" s="58" t="s">
        <v>152</v>
      </c>
      <c r="AN2" s="58" t="s">
        <v>152</v>
      </c>
      <c r="AO2" s="58" t="s">
        <v>152</v>
      </c>
      <c r="AP2" s="58" t="s">
        <v>152</v>
      </c>
      <c r="AQ2" s="58" t="s">
        <v>152</v>
      </c>
      <c r="AR2" s="58" t="s">
        <v>152</v>
      </c>
      <c r="AS2" s="58" t="s">
        <v>152</v>
      </c>
      <c r="AT2" s="58" t="s">
        <v>152</v>
      </c>
      <c r="AU2" s="58" t="s">
        <v>152</v>
      </c>
      <c r="AV2" s="58" t="s">
        <v>152</v>
      </c>
      <c r="AW2" s="58" t="s">
        <v>152</v>
      </c>
      <c r="AX2" t="s">
        <v>359</v>
      </c>
      <c r="BA2" s="57" t="s">
        <v>150</v>
      </c>
    </row>
    <row r="3" spans="1:53" x14ac:dyDescent="0.3">
      <c r="A3" s="127" t="s">
        <v>55</v>
      </c>
      <c r="B3" s="61"/>
      <c r="C3" s="126"/>
      <c r="D3" s="127"/>
      <c r="E3" s="61"/>
      <c r="F3" s="126"/>
      <c r="G3" s="60"/>
      <c r="H3" s="61"/>
      <c r="I3" s="126"/>
      <c r="J3" s="62"/>
      <c r="K3" s="63"/>
      <c r="L3" s="7"/>
      <c r="AX3">
        <f>SUM(B3:AW3)</f>
        <v>0</v>
      </c>
      <c r="BA3" s="127" t="s">
        <v>55</v>
      </c>
    </row>
    <row r="4" spans="1:53" x14ac:dyDescent="0.3">
      <c r="A4" s="127" t="s">
        <v>56</v>
      </c>
      <c r="B4" s="61"/>
      <c r="C4" s="126"/>
      <c r="D4" s="127"/>
      <c r="E4" s="127"/>
      <c r="F4" s="126"/>
      <c r="G4" s="60"/>
      <c r="H4" s="61"/>
      <c r="I4" s="126"/>
      <c r="J4" s="62"/>
      <c r="K4" s="63"/>
      <c r="L4" s="7"/>
      <c r="AX4">
        <f t="shared" ref="AX4:AX27" si="0">SUM(B4:AW4)</f>
        <v>0</v>
      </c>
      <c r="BA4" s="127" t="s">
        <v>56</v>
      </c>
    </row>
    <row r="5" spans="1:53" x14ac:dyDescent="0.3">
      <c r="A5" s="127" t="s">
        <v>24</v>
      </c>
      <c r="B5" s="61"/>
      <c r="C5" s="126"/>
      <c r="D5" s="60"/>
      <c r="E5" s="61"/>
      <c r="G5" s="127"/>
      <c r="H5" s="61"/>
      <c r="I5" s="126"/>
      <c r="J5" s="62"/>
      <c r="K5" s="63"/>
      <c r="L5" s="7"/>
      <c r="AX5">
        <f t="shared" si="0"/>
        <v>0</v>
      </c>
      <c r="BA5" s="127" t="s">
        <v>24</v>
      </c>
    </row>
    <row r="6" spans="1:53" x14ac:dyDescent="0.3">
      <c r="A6" s="127" t="s">
        <v>23</v>
      </c>
      <c r="B6" s="61"/>
      <c r="C6" s="126"/>
      <c r="D6" s="127"/>
      <c r="E6" s="127"/>
      <c r="F6">
        <v>33.9</v>
      </c>
      <c r="G6" s="60"/>
      <c r="H6" s="127"/>
      <c r="I6" s="126"/>
      <c r="J6" s="62"/>
      <c r="K6" s="63"/>
      <c r="L6" s="7"/>
      <c r="AX6">
        <f t="shared" si="0"/>
        <v>33.9</v>
      </c>
      <c r="BA6" s="127" t="s">
        <v>23</v>
      </c>
    </row>
    <row r="7" spans="1:53" x14ac:dyDescent="0.3">
      <c r="A7" s="127" t="s">
        <v>154</v>
      </c>
      <c r="B7" s="61"/>
      <c r="C7" s="126"/>
      <c r="D7" s="60"/>
      <c r="E7" s="61"/>
      <c r="F7" s="126"/>
      <c r="G7" s="60"/>
      <c r="H7" s="61"/>
      <c r="I7" s="126"/>
      <c r="J7" s="62"/>
      <c r="K7" s="63"/>
      <c r="L7" s="7"/>
      <c r="AX7">
        <f t="shared" si="0"/>
        <v>0</v>
      </c>
      <c r="BA7" s="127" t="s">
        <v>154</v>
      </c>
    </row>
    <row r="8" spans="1:53" x14ac:dyDescent="0.3">
      <c r="A8" s="127" t="s">
        <v>4</v>
      </c>
      <c r="B8" s="61"/>
      <c r="C8" s="126"/>
      <c r="D8" s="127"/>
      <c r="E8" s="127">
        <v>386.9</v>
      </c>
      <c r="G8" s="60"/>
      <c r="H8" s="127"/>
      <c r="I8" s="59"/>
      <c r="J8" s="62"/>
      <c r="K8" s="63"/>
      <c r="L8" s="7"/>
      <c r="AX8">
        <f t="shared" si="0"/>
        <v>386.9</v>
      </c>
      <c r="BA8" s="127" t="s">
        <v>4</v>
      </c>
    </row>
    <row r="9" spans="1:53" x14ac:dyDescent="0.3">
      <c r="A9" s="127" t="s">
        <v>20</v>
      </c>
      <c r="B9" s="61"/>
      <c r="C9" s="126"/>
      <c r="D9" s="60"/>
      <c r="E9" s="127"/>
      <c r="F9" s="126"/>
      <c r="G9" s="60"/>
      <c r="H9" s="127"/>
      <c r="I9" s="126"/>
      <c r="J9" s="13">
        <v>450</v>
      </c>
      <c r="K9" s="63"/>
      <c r="L9" s="7"/>
      <c r="AX9">
        <f t="shared" si="0"/>
        <v>450</v>
      </c>
      <c r="BA9" s="127" t="s">
        <v>20</v>
      </c>
    </row>
    <row r="10" spans="1:53" x14ac:dyDescent="0.3">
      <c r="A10" s="127" t="s">
        <v>21</v>
      </c>
      <c r="B10" s="61"/>
      <c r="C10" s="126"/>
      <c r="D10" s="60"/>
      <c r="E10" s="61"/>
      <c r="F10" s="126"/>
      <c r="G10" s="60"/>
      <c r="H10" s="61"/>
      <c r="I10" s="126"/>
      <c r="J10" s="62"/>
      <c r="K10" s="63"/>
      <c r="AX10">
        <f t="shared" si="0"/>
        <v>0</v>
      </c>
      <c r="BA10" s="127" t="s">
        <v>21</v>
      </c>
    </row>
    <row r="11" spans="1:53" x14ac:dyDescent="0.3">
      <c r="A11" s="127" t="s">
        <v>5</v>
      </c>
      <c r="B11" s="61">
        <v>43.5</v>
      </c>
      <c r="C11" s="126">
        <v>64.599999999999994</v>
      </c>
      <c r="D11" s="60"/>
      <c r="E11" s="127"/>
      <c r="F11" s="126"/>
      <c r="G11" s="60"/>
      <c r="H11" s="127"/>
      <c r="I11" s="126"/>
      <c r="J11" s="62"/>
      <c r="K11" s="63"/>
      <c r="M11">
        <v>30.2</v>
      </c>
      <c r="AA11">
        <v>110.8</v>
      </c>
      <c r="AL11">
        <v>44.7</v>
      </c>
      <c r="AW11" s="127"/>
      <c r="AX11">
        <f t="shared" si="0"/>
        <v>293.79999999999995</v>
      </c>
      <c r="BA11" s="127" t="s">
        <v>5</v>
      </c>
    </row>
    <row r="12" spans="1:53" x14ac:dyDescent="0.3">
      <c r="A12" s="127" t="s">
        <v>6</v>
      </c>
      <c r="B12" s="61"/>
      <c r="C12" s="126"/>
      <c r="D12" s="60"/>
      <c r="E12" s="127"/>
      <c r="G12" s="60"/>
      <c r="H12" s="127"/>
      <c r="I12" s="59"/>
      <c r="J12" s="62"/>
      <c r="L12" s="7"/>
      <c r="AQ12">
        <v>78.5</v>
      </c>
      <c r="AW12" s="127"/>
      <c r="AX12">
        <f t="shared" si="0"/>
        <v>78.5</v>
      </c>
      <c r="BA12" s="127" t="s">
        <v>6</v>
      </c>
    </row>
    <row r="13" spans="1:53" x14ac:dyDescent="0.3">
      <c r="A13" s="127" t="s">
        <v>7</v>
      </c>
      <c r="B13" s="61"/>
      <c r="C13" s="126"/>
      <c r="D13" s="60"/>
      <c r="E13" s="127"/>
      <c r="F13" s="126"/>
      <c r="G13" s="60"/>
      <c r="H13" s="127"/>
      <c r="I13" s="126"/>
      <c r="J13" s="13"/>
      <c r="K13" s="63"/>
      <c r="L13" s="7"/>
      <c r="V13">
        <v>63.5</v>
      </c>
      <c r="W13">
        <v>161.30000000000001</v>
      </c>
      <c r="AW13" s="127"/>
      <c r="AX13">
        <f t="shared" si="0"/>
        <v>224.8</v>
      </c>
      <c r="BA13" s="127" t="s">
        <v>7</v>
      </c>
    </row>
    <row r="14" spans="1:53" x14ac:dyDescent="0.3">
      <c r="A14" s="127" t="s">
        <v>19</v>
      </c>
      <c r="B14" s="61"/>
      <c r="C14" s="126"/>
      <c r="D14" s="60"/>
      <c r="E14" s="127"/>
      <c r="F14" s="126"/>
      <c r="G14" s="60"/>
      <c r="H14" s="127">
        <v>239.4</v>
      </c>
      <c r="I14" s="126"/>
      <c r="J14" s="62"/>
      <c r="L14">
        <v>64.5</v>
      </c>
      <c r="AJ14" s="42"/>
      <c r="AK14">
        <v>57</v>
      </c>
      <c r="AN14">
        <v>118.2</v>
      </c>
      <c r="AR14">
        <v>70.8</v>
      </c>
      <c r="AW14" s="127"/>
      <c r="AX14">
        <f t="shared" si="0"/>
        <v>549.9</v>
      </c>
      <c r="BA14" s="127" t="s">
        <v>19</v>
      </c>
    </row>
    <row r="15" spans="1:53" x14ac:dyDescent="0.3">
      <c r="A15" s="127" t="s">
        <v>17</v>
      </c>
      <c r="B15" s="61"/>
      <c r="C15" s="126"/>
      <c r="D15" s="60"/>
      <c r="E15" s="61"/>
      <c r="F15" s="126"/>
      <c r="G15" s="60"/>
      <c r="H15" s="127"/>
      <c r="I15" s="126"/>
      <c r="J15" s="62"/>
      <c r="AJ15" s="42"/>
      <c r="AM15">
        <v>66.599999999999994</v>
      </c>
      <c r="AX15">
        <f t="shared" si="0"/>
        <v>66.599999999999994</v>
      </c>
      <c r="BA15" s="127" t="s">
        <v>17</v>
      </c>
    </row>
    <row r="16" spans="1:53" x14ac:dyDescent="0.3">
      <c r="A16" s="127" t="s">
        <v>18</v>
      </c>
      <c r="B16" s="61"/>
      <c r="C16" s="126"/>
      <c r="D16" s="60"/>
      <c r="E16" s="61"/>
      <c r="F16" s="126"/>
      <c r="G16" s="60"/>
      <c r="H16" s="127"/>
      <c r="I16" s="126"/>
      <c r="J16" s="62"/>
      <c r="K16" s="63"/>
      <c r="Q16">
        <v>290.2</v>
      </c>
      <c r="S16">
        <v>114.5</v>
      </c>
      <c r="AJ16" s="42">
        <v>299.39999999999998</v>
      </c>
      <c r="AT16">
        <v>335.5</v>
      </c>
      <c r="AX16">
        <f t="shared" si="0"/>
        <v>1039.5999999999999</v>
      </c>
      <c r="BA16" s="127" t="s">
        <v>18</v>
      </c>
    </row>
    <row r="17" spans="1:53" x14ac:dyDescent="0.3">
      <c r="A17" s="127" t="s">
        <v>16</v>
      </c>
      <c r="B17" s="61"/>
      <c r="C17" s="126"/>
      <c r="D17" s="60"/>
      <c r="E17" s="61"/>
      <c r="F17" s="126"/>
      <c r="G17" s="60"/>
      <c r="H17" s="61"/>
      <c r="I17" s="126"/>
      <c r="J17" s="62"/>
      <c r="K17" s="63"/>
      <c r="L17" s="7"/>
      <c r="AJ17" s="43"/>
      <c r="AX17">
        <f t="shared" si="0"/>
        <v>0</v>
      </c>
      <c r="BA17" s="127" t="s">
        <v>16</v>
      </c>
    </row>
    <row r="18" spans="1:53" x14ac:dyDescent="0.3">
      <c r="A18" s="127" t="s">
        <v>76</v>
      </c>
      <c r="B18" s="61"/>
      <c r="C18" s="126"/>
      <c r="D18" s="60"/>
      <c r="E18" s="61"/>
      <c r="F18" s="126"/>
      <c r="G18" s="60"/>
      <c r="H18" s="61"/>
      <c r="I18" s="126"/>
      <c r="J18" s="62"/>
      <c r="K18" s="63"/>
      <c r="L18" s="7"/>
      <c r="AF18">
        <v>455</v>
      </c>
      <c r="AJ18" s="43"/>
      <c r="AX18">
        <f t="shared" si="0"/>
        <v>455</v>
      </c>
      <c r="BA18" s="127" t="s">
        <v>76</v>
      </c>
    </row>
    <row r="19" spans="1:53" x14ac:dyDescent="0.3">
      <c r="A19" s="127" t="s">
        <v>77</v>
      </c>
      <c r="B19" s="61"/>
      <c r="C19" s="126"/>
      <c r="D19" s="60"/>
      <c r="E19" s="61"/>
      <c r="F19" s="126"/>
      <c r="G19" s="60"/>
      <c r="H19" s="61"/>
      <c r="I19" s="126"/>
      <c r="J19" s="62"/>
      <c r="K19" s="63"/>
      <c r="L19" s="7"/>
      <c r="AJ19" s="43"/>
      <c r="AX19">
        <f t="shared" si="0"/>
        <v>0</v>
      </c>
      <c r="BA19" s="127" t="s">
        <v>77</v>
      </c>
    </row>
    <row r="20" spans="1:53" x14ac:dyDescent="0.3">
      <c r="A20" s="127" t="s">
        <v>78</v>
      </c>
      <c r="B20" s="61"/>
      <c r="C20" s="126"/>
      <c r="D20" s="60"/>
      <c r="E20" s="61"/>
      <c r="F20" s="126"/>
      <c r="G20" s="60"/>
      <c r="H20" s="61"/>
      <c r="I20" s="126"/>
      <c r="J20" s="62"/>
      <c r="K20" s="63"/>
      <c r="L20" s="7"/>
      <c r="Z20">
        <v>934.4</v>
      </c>
      <c r="AJ20" s="43"/>
      <c r="AX20">
        <f t="shared" si="0"/>
        <v>934.4</v>
      </c>
      <c r="BA20" s="127" t="s">
        <v>78</v>
      </c>
    </row>
    <row r="21" spans="1:53" x14ac:dyDescent="0.3">
      <c r="A21" s="127" t="s">
        <v>117</v>
      </c>
      <c r="B21" s="61"/>
      <c r="C21" s="126"/>
      <c r="D21" s="60"/>
      <c r="E21" s="61"/>
      <c r="F21" s="126"/>
      <c r="G21" s="60"/>
      <c r="H21" s="61"/>
      <c r="I21" s="126"/>
      <c r="J21" s="62"/>
      <c r="K21" s="63"/>
      <c r="L21" s="7"/>
      <c r="AX21">
        <f t="shared" si="0"/>
        <v>0</v>
      </c>
      <c r="BA21" s="127" t="s">
        <v>117</v>
      </c>
    </row>
    <row r="22" spans="1:53" x14ac:dyDescent="0.3">
      <c r="A22" s="127" t="s">
        <v>124</v>
      </c>
      <c r="B22" s="61"/>
      <c r="C22" s="126"/>
      <c r="D22" s="60"/>
      <c r="E22" s="61"/>
      <c r="F22" s="126"/>
      <c r="G22" s="60"/>
      <c r="H22" s="61"/>
      <c r="I22" s="126"/>
      <c r="J22" s="62"/>
      <c r="K22" s="63"/>
      <c r="L22" s="7"/>
      <c r="AX22">
        <f t="shared" si="0"/>
        <v>0</v>
      </c>
      <c r="BA22" s="127" t="s">
        <v>124</v>
      </c>
    </row>
    <row r="23" spans="1:53" x14ac:dyDescent="0.3">
      <c r="A23" s="127" t="s">
        <v>118</v>
      </c>
      <c r="B23" s="61"/>
      <c r="C23" s="126"/>
      <c r="D23" s="60"/>
      <c r="E23" s="61"/>
      <c r="F23" s="126"/>
      <c r="G23" s="60"/>
      <c r="H23" s="61"/>
      <c r="I23" s="126"/>
      <c r="J23" s="62"/>
      <c r="K23" s="63"/>
      <c r="L23" s="7"/>
      <c r="AX23">
        <f t="shared" si="0"/>
        <v>0</v>
      </c>
      <c r="BA23" s="127" t="s">
        <v>118</v>
      </c>
    </row>
    <row r="24" spans="1:53" x14ac:dyDescent="0.3">
      <c r="A24" s="127" t="s">
        <v>120</v>
      </c>
      <c r="B24" s="61"/>
      <c r="C24" s="126"/>
      <c r="D24" s="60"/>
      <c r="E24" s="61"/>
      <c r="F24" s="126"/>
      <c r="G24" s="60"/>
      <c r="H24" s="61"/>
      <c r="I24" s="126"/>
      <c r="J24" s="62"/>
      <c r="K24" s="63"/>
      <c r="L24" s="7"/>
      <c r="AX24">
        <f t="shared" si="0"/>
        <v>0</v>
      </c>
      <c r="BA24" s="127" t="s">
        <v>120</v>
      </c>
    </row>
    <row r="25" spans="1:53" x14ac:dyDescent="0.3">
      <c r="A25" s="127" t="s">
        <v>121</v>
      </c>
      <c r="B25" s="61"/>
      <c r="C25" s="126"/>
      <c r="D25" s="60"/>
      <c r="E25" s="61"/>
      <c r="F25" s="126"/>
      <c r="G25" s="60"/>
      <c r="H25" s="61"/>
      <c r="I25" s="126"/>
      <c r="J25" s="62"/>
      <c r="K25" s="63"/>
      <c r="L25" s="7"/>
      <c r="AX25">
        <f t="shared" si="0"/>
        <v>0</v>
      </c>
      <c r="BA25" s="127" t="s">
        <v>121</v>
      </c>
    </row>
    <row r="26" spans="1:53" x14ac:dyDescent="0.3">
      <c r="A26" s="127" t="s">
        <v>122</v>
      </c>
      <c r="B26" s="61"/>
      <c r="C26" s="126"/>
      <c r="D26" s="60"/>
      <c r="E26" s="61"/>
      <c r="F26" s="126"/>
      <c r="G26" s="60"/>
      <c r="H26" s="61"/>
      <c r="I26" s="126"/>
      <c r="J26" s="62"/>
      <c r="K26" s="63"/>
      <c r="L26" s="7"/>
      <c r="AX26">
        <f t="shared" si="0"/>
        <v>0</v>
      </c>
      <c r="BA26" s="127" t="s">
        <v>122</v>
      </c>
    </row>
    <row r="27" spans="1:53" x14ac:dyDescent="0.3">
      <c r="A27" s="127" t="s">
        <v>155</v>
      </c>
      <c r="B27" s="61"/>
      <c r="C27" s="126"/>
      <c r="D27" s="60"/>
      <c r="E27" s="61"/>
      <c r="F27" s="126"/>
      <c r="G27" s="60"/>
      <c r="H27" s="61"/>
      <c r="I27" s="126"/>
      <c r="J27" s="62"/>
      <c r="K27" s="63"/>
      <c r="L27" s="7"/>
      <c r="AX27">
        <f t="shared" si="0"/>
        <v>0</v>
      </c>
      <c r="BA27" s="127" t="s">
        <v>155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68332-0E1B-4FFE-9BBA-1D708E77E984}">
  <dimension ref="A1:BA27"/>
  <sheetViews>
    <sheetView workbookViewId="0">
      <selection activeCell="AX13" sqref="AX13"/>
    </sheetView>
  </sheetViews>
  <sheetFormatPr defaultRowHeight="14.4" x14ac:dyDescent="0.3"/>
  <cols>
    <col min="2" max="2" width="4.5546875" customWidth="1"/>
    <col min="3" max="3" width="6.109375" customWidth="1"/>
    <col min="4" max="4" width="8.109375" customWidth="1"/>
    <col min="5" max="5" width="5" customWidth="1"/>
    <col min="6" max="6" width="7.109375" customWidth="1"/>
    <col min="7" max="7" width="8" customWidth="1"/>
    <col min="8" max="8" width="5.44140625" customWidth="1"/>
    <col min="9" max="9" width="5.6640625" customWidth="1"/>
    <col min="10" max="10" width="6" customWidth="1"/>
    <col min="11" max="11" width="5" customWidth="1"/>
    <col min="12" max="12" width="4.33203125" customWidth="1"/>
    <col min="50" max="50" width="20.5546875" bestFit="1" customWidth="1"/>
  </cols>
  <sheetData>
    <row r="1" spans="1:53" ht="15.6" x14ac:dyDescent="0.3">
      <c r="A1" s="127"/>
      <c r="B1" s="129"/>
      <c r="C1" s="129"/>
      <c r="D1" s="129"/>
      <c r="E1" s="129"/>
      <c r="F1" s="129"/>
      <c r="G1" s="129"/>
      <c r="H1" s="129"/>
      <c r="I1" s="130"/>
      <c r="J1" s="129"/>
      <c r="K1" s="129"/>
      <c r="L1" s="129"/>
      <c r="M1" s="129"/>
      <c r="N1" s="129"/>
      <c r="O1" s="129"/>
      <c r="P1" s="130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</row>
    <row r="2" spans="1:53" ht="15.6" x14ac:dyDescent="0.3">
      <c r="A2" s="57" t="s">
        <v>150</v>
      </c>
      <c r="B2" s="2" t="s">
        <v>153</v>
      </c>
      <c r="C2" s="2" t="s">
        <v>153</v>
      </c>
      <c r="D2" s="2" t="s">
        <v>153</v>
      </c>
      <c r="E2" s="2" t="s">
        <v>153</v>
      </c>
      <c r="F2" s="2" t="s">
        <v>153</v>
      </c>
      <c r="G2" s="2" t="s">
        <v>153</v>
      </c>
      <c r="H2" s="2" t="s">
        <v>153</v>
      </c>
      <c r="I2" s="2" t="s">
        <v>153</v>
      </c>
      <c r="J2" s="2" t="s">
        <v>153</v>
      </c>
      <c r="K2" s="2" t="s">
        <v>153</v>
      </c>
      <c r="L2" s="2" t="s">
        <v>153</v>
      </c>
      <c r="M2" s="2" t="s">
        <v>153</v>
      </c>
      <c r="N2" s="2" t="s">
        <v>153</v>
      </c>
      <c r="O2" s="2" t="s">
        <v>153</v>
      </c>
      <c r="P2" s="2" t="s">
        <v>153</v>
      </c>
      <c r="Q2" s="2" t="s">
        <v>153</v>
      </c>
      <c r="R2" s="2" t="s">
        <v>153</v>
      </c>
      <c r="S2" s="2" t="s">
        <v>153</v>
      </c>
      <c r="T2" s="2" t="s">
        <v>153</v>
      </c>
      <c r="U2" s="2" t="s">
        <v>153</v>
      </c>
      <c r="V2" s="2" t="s">
        <v>153</v>
      </c>
      <c r="W2" s="2" t="s">
        <v>153</v>
      </c>
      <c r="X2" s="2" t="s">
        <v>153</v>
      </c>
      <c r="Y2" s="2" t="s">
        <v>153</v>
      </c>
      <c r="Z2" s="2" t="s">
        <v>153</v>
      </c>
      <c r="AA2" s="2" t="s">
        <v>153</v>
      </c>
      <c r="AB2" s="2" t="s">
        <v>153</v>
      </c>
      <c r="AC2" s="2" t="s">
        <v>153</v>
      </c>
      <c r="AD2" s="2" t="s">
        <v>153</v>
      </c>
      <c r="AE2" s="2" t="s">
        <v>153</v>
      </c>
      <c r="AF2" s="2" t="s">
        <v>153</v>
      </c>
      <c r="AG2" s="2" t="s">
        <v>153</v>
      </c>
      <c r="AH2" s="2" t="s">
        <v>153</v>
      </c>
      <c r="AI2" s="2" t="s">
        <v>153</v>
      </c>
      <c r="AJ2" s="2" t="s">
        <v>153</v>
      </c>
      <c r="AK2" s="2" t="s">
        <v>153</v>
      </c>
      <c r="AL2" s="2" t="s">
        <v>153</v>
      </c>
      <c r="AM2" s="2" t="s">
        <v>153</v>
      </c>
      <c r="AN2" s="2" t="s">
        <v>153</v>
      </c>
      <c r="AO2" s="2" t="s">
        <v>153</v>
      </c>
      <c r="AP2" s="2" t="s">
        <v>153</v>
      </c>
      <c r="AQ2" s="2" t="s">
        <v>153</v>
      </c>
      <c r="AR2" s="2" t="s">
        <v>153</v>
      </c>
      <c r="AS2" s="2" t="s">
        <v>153</v>
      </c>
      <c r="AT2" s="2" t="s">
        <v>153</v>
      </c>
      <c r="AU2" s="2" t="s">
        <v>153</v>
      </c>
      <c r="AV2" s="2" t="s">
        <v>153</v>
      </c>
      <c r="AW2" s="2" t="s">
        <v>153</v>
      </c>
      <c r="AX2" s="131" t="s">
        <v>267</v>
      </c>
      <c r="BA2" s="57" t="s">
        <v>150</v>
      </c>
    </row>
    <row r="3" spans="1:53" x14ac:dyDescent="0.3">
      <c r="A3" s="127" t="s">
        <v>55</v>
      </c>
      <c r="B3" s="61"/>
      <c r="C3" s="126"/>
      <c r="D3" s="60"/>
      <c r="E3" s="61"/>
      <c r="F3" s="126"/>
      <c r="G3" s="60"/>
      <c r="H3" s="61"/>
      <c r="I3" s="126"/>
      <c r="J3" s="62"/>
      <c r="K3" s="63"/>
      <c r="L3" s="7"/>
      <c r="AX3">
        <f>SUM(B3:AW3)</f>
        <v>0</v>
      </c>
      <c r="BA3" s="127" t="s">
        <v>55</v>
      </c>
    </row>
    <row r="4" spans="1:53" x14ac:dyDescent="0.3">
      <c r="A4" s="127" t="s">
        <v>56</v>
      </c>
      <c r="B4" s="61"/>
      <c r="C4" s="126"/>
      <c r="D4" s="60"/>
      <c r="E4" s="61"/>
      <c r="F4" s="126"/>
      <c r="G4" s="60"/>
      <c r="H4" s="61"/>
      <c r="I4" s="126"/>
      <c r="J4" s="62"/>
      <c r="K4" s="63"/>
      <c r="L4" s="7"/>
      <c r="AX4">
        <f t="shared" ref="AX4:AX27" si="0">SUM(B4:AW4)</f>
        <v>0</v>
      </c>
      <c r="BA4" s="127" t="s">
        <v>56</v>
      </c>
    </row>
    <row r="5" spans="1:53" x14ac:dyDescent="0.3">
      <c r="A5" s="127" t="s">
        <v>24</v>
      </c>
      <c r="B5" s="61"/>
      <c r="C5" s="126"/>
      <c r="D5" s="60"/>
      <c r="E5" s="61"/>
      <c r="F5" s="126"/>
      <c r="G5" s="60"/>
      <c r="H5" s="61"/>
      <c r="I5" s="126"/>
      <c r="J5" s="62"/>
      <c r="K5" s="63"/>
      <c r="L5" s="7"/>
      <c r="AX5">
        <f t="shared" si="0"/>
        <v>0</v>
      </c>
      <c r="BA5" s="127" t="s">
        <v>24</v>
      </c>
    </row>
    <row r="6" spans="1:53" x14ac:dyDescent="0.3">
      <c r="A6" s="127" t="s">
        <v>23</v>
      </c>
      <c r="B6" s="61"/>
      <c r="C6" s="126"/>
      <c r="D6" s="60"/>
      <c r="E6" s="61"/>
      <c r="F6" s="126"/>
      <c r="G6" s="60"/>
      <c r="H6" s="61"/>
      <c r="I6" s="126"/>
      <c r="J6" s="62"/>
      <c r="K6" s="63"/>
      <c r="L6" s="7"/>
      <c r="AX6">
        <f t="shared" si="0"/>
        <v>0</v>
      </c>
      <c r="BA6" s="127" t="s">
        <v>23</v>
      </c>
    </row>
    <row r="7" spans="1:53" x14ac:dyDescent="0.3">
      <c r="A7" s="127" t="s">
        <v>154</v>
      </c>
      <c r="B7" s="61"/>
      <c r="C7" s="126"/>
      <c r="D7" s="60"/>
      <c r="E7" s="61"/>
      <c r="F7" s="126"/>
      <c r="G7" s="60"/>
      <c r="H7" s="61"/>
      <c r="I7" s="126"/>
      <c r="J7" s="62"/>
      <c r="K7" s="63"/>
      <c r="L7" s="7"/>
      <c r="AX7">
        <f t="shared" si="0"/>
        <v>0</v>
      </c>
      <c r="BA7" s="127" t="s">
        <v>154</v>
      </c>
    </row>
    <row r="8" spans="1:53" x14ac:dyDescent="0.3">
      <c r="A8" s="127" t="s">
        <v>4</v>
      </c>
      <c r="B8" s="61"/>
      <c r="C8" s="126"/>
      <c r="D8" s="60"/>
      <c r="E8" s="61"/>
      <c r="F8" s="126"/>
      <c r="G8" s="127"/>
      <c r="H8" s="61"/>
      <c r="I8" s="126"/>
      <c r="J8" s="62"/>
      <c r="K8" s="63"/>
      <c r="L8" s="7"/>
      <c r="AX8">
        <f t="shared" si="0"/>
        <v>0</v>
      </c>
      <c r="BA8" s="127" t="s">
        <v>4</v>
      </c>
    </row>
    <row r="9" spans="1:53" x14ac:dyDescent="0.3">
      <c r="A9" s="127" t="s">
        <v>20</v>
      </c>
      <c r="B9" s="61"/>
      <c r="C9" s="126"/>
      <c r="D9" s="127"/>
      <c r="E9" s="61"/>
      <c r="F9" s="126"/>
      <c r="G9" s="127"/>
      <c r="H9" s="61"/>
      <c r="I9" s="126"/>
      <c r="J9" s="62"/>
      <c r="K9" s="63"/>
      <c r="L9" s="7"/>
      <c r="AX9">
        <f t="shared" si="0"/>
        <v>0</v>
      </c>
      <c r="BA9" s="127" t="s">
        <v>20</v>
      </c>
    </row>
    <row r="10" spans="1:53" x14ac:dyDescent="0.3">
      <c r="A10" s="127" t="s">
        <v>21</v>
      </c>
      <c r="B10" s="61"/>
      <c r="C10" s="126"/>
      <c r="D10" s="60"/>
      <c r="E10" s="61"/>
      <c r="F10" s="126"/>
      <c r="G10" s="127"/>
      <c r="H10" s="61"/>
      <c r="I10" s="126"/>
      <c r="J10" s="62"/>
      <c r="K10" s="63"/>
      <c r="L10" s="7"/>
      <c r="AX10">
        <f t="shared" si="0"/>
        <v>0</v>
      </c>
      <c r="BA10" s="127" t="s">
        <v>21</v>
      </c>
    </row>
    <row r="11" spans="1:53" x14ac:dyDescent="0.3">
      <c r="A11" s="127" t="s">
        <v>5</v>
      </c>
      <c r="B11" s="61"/>
      <c r="C11" s="126"/>
      <c r="D11" s="127"/>
      <c r="E11" s="61"/>
      <c r="F11" s="126"/>
      <c r="G11" s="127"/>
      <c r="H11" s="61"/>
      <c r="I11" s="126"/>
      <c r="J11" s="62"/>
      <c r="K11" s="63"/>
      <c r="L11" s="7"/>
      <c r="AX11">
        <f t="shared" si="0"/>
        <v>0</v>
      </c>
      <c r="BA11" s="127" t="s">
        <v>5</v>
      </c>
    </row>
    <row r="12" spans="1:53" x14ac:dyDescent="0.3">
      <c r="A12" s="127" t="s">
        <v>6</v>
      </c>
      <c r="B12" s="61"/>
      <c r="C12" s="126"/>
      <c r="D12" s="127"/>
      <c r="E12" s="61"/>
      <c r="F12" s="126"/>
      <c r="G12" s="127"/>
      <c r="H12" s="61"/>
      <c r="I12" s="126"/>
      <c r="J12" s="62"/>
      <c r="K12" s="63"/>
      <c r="L12" s="7"/>
      <c r="AX12">
        <f t="shared" si="0"/>
        <v>0</v>
      </c>
      <c r="BA12" s="127" t="s">
        <v>6</v>
      </c>
    </row>
    <row r="13" spans="1:53" x14ac:dyDescent="0.3">
      <c r="A13" s="127" t="s">
        <v>7</v>
      </c>
      <c r="B13" s="61"/>
      <c r="C13" s="126"/>
      <c r="D13" s="127">
        <v>148.1</v>
      </c>
      <c r="E13" s="61"/>
      <c r="G13" s="127">
        <v>325.89999999999998</v>
      </c>
      <c r="H13" s="61"/>
      <c r="I13" s="59"/>
      <c r="J13" s="62"/>
      <c r="L13" s="7"/>
      <c r="AX13">
        <f t="shared" si="0"/>
        <v>474</v>
      </c>
      <c r="BA13" s="127" t="s">
        <v>7</v>
      </c>
    </row>
    <row r="14" spans="1:53" x14ac:dyDescent="0.3">
      <c r="A14" s="127" t="s">
        <v>19</v>
      </c>
      <c r="B14" s="61"/>
      <c r="C14" s="126"/>
      <c r="D14" s="127"/>
      <c r="E14" s="61"/>
      <c r="F14" s="126"/>
      <c r="G14" s="127"/>
      <c r="H14" s="61"/>
      <c r="I14" s="59"/>
      <c r="J14" s="62"/>
      <c r="K14" s="63"/>
      <c r="L14" s="7"/>
      <c r="U14">
        <v>14.7</v>
      </c>
      <c r="AX14">
        <f t="shared" si="0"/>
        <v>14.7</v>
      </c>
      <c r="BA14" s="127" t="s">
        <v>19</v>
      </c>
    </row>
    <row r="15" spans="1:53" x14ac:dyDescent="0.3">
      <c r="A15" s="127" t="s">
        <v>17</v>
      </c>
      <c r="B15" s="61"/>
      <c r="C15" s="126"/>
      <c r="D15" s="127"/>
      <c r="E15" s="61"/>
      <c r="F15" s="126"/>
      <c r="G15" s="127"/>
      <c r="H15" s="61"/>
      <c r="I15" s="59"/>
      <c r="J15" s="62"/>
      <c r="K15" s="63"/>
      <c r="L15" s="7"/>
      <c r="AP15">
        <v>92.9</v>
      </c>
      <c r="AS15">
        <v>124.2</v>
      </c>
      <c r="AW15" s="127"/>
      <c r="AX15">
        <f t="shared" si="0"/>
        <v>217.10000000000002</v>
      </c>
      <c r="BA15" s="127" t="s">
        <v>17</v>
      </c>
    </row>
    <row r="16" spans="1:53" x14ac:dyDescent="0.3">
      <c r="A16" s="127" t="s">
        <v>18</v>
      </c>
      <c r="B16" s="61"/>
      <c r="C16" s="126"/>
      <c r="D16" s="60"/>
      <c r="E16" s="61"/>
      <c r="F16" s="126"/>
      <c r="G16" s="127"/>
      <c r="H16" s="61"/>
      <c r="I16" s="126"/>
      <c r="J16" s="62"/>
      <c r="AU16">
        <v>58.9</v>
      </c>
      <c r="AX16">
        <f t="shared" si="0"/>
        <v>58.9</v>
      </c>
      <c r="BA16" s="127" t="s">
        <v>18</v>
      </c>
    </row>
    <row r="17" spans="1:53" x14ac:dyDescent="0.3">
      <c r="A17" s="127" t="s">
        <v>16</v>
      </c>
      <c r="B17" s="61"/>
      <c r="C17" s="126"/>
      <c r="D17" s="60"/>
      <c r="E17" s="61"/>
      <c r="F17" s="126"/>
      <c r="G17" s="60"/>
      <c r="H17" s="61"/>
      <c r="I17" s="126"/>
      <c r="J17" s="62"/>
      <c r="L17" s="7"/>
      <c r="AC17">
        <v>657.4</v>
      </c>
      <c r="AD17">
        <v>754.8</v>
      </c>
      <c r="AE17">
        <v>921.4</v>
      </c>
      <c r="AO17">
        <v>72.400000000000006</v>
      </c>
      <c r="AX17">
        <f t="shared" si="0"/>
        <v>2406</v>
      </c>
      <c r="BA17" s="127" t="s">
        <v>16</v>
      </c>
    </row>
    <row r="18" spans="1:53" x14ac:dyDescent="0.3">
      <c r="A18" s="127" t="s">
        <v>76</v>
      </c>
      <c r="B18" s="61"/>
      <c r="C18" s="126"/>
      <c r="D18" s="60"/>
      <c r="E18" s="61"/>
      <c r="F18" s="126"/>
      <c r="G18" s="60"/>
      <c r="H18" s="61"/>
      <c r="I18" s="126"/>
      <c r="J18" s="62"/>
      <c r="K18" s="63"/>
      <c r="L18" s="7"/>
      <c r="AO18">
        <v>69.900000000000006</v>
      </c>
      <c r="AX18">
        <f t="shared" si="0"/>
        <v>69.900000000000006</v>
      </c>
      <c r="BA18" s="127" t="s">
        <v>76</v>
      </c>
    </row>
    <row r="19" spans="1:53" x14ac:dyDescent="0.3">
      <c r="A19" s="127" t="s">
        <v>77</v>
      </c>
      <c r="B19" s="61"/>
      <c r="C19" s="126"/>
      <c r="D19" s="60"/>
      <c r="E19" s="61"/>
      <c r="F19" s="126"/>
      <c r="G19" s="60"/>
      <c r="H19" s="61"/>
      <c r="I19" s="126"/>
      <c r="J19" s="62"/>
      <c r="K19" s="63"/>
      <c r="L19" s="7"/>
      <c r="AO19">
        <v>41</v>
      </c>
      <c r="AV19">
        <v>85.7</v>
      </c>
      <c r="AX19">
        <f t="shared" si="0"/>
        <v>126.7</v>
      </c>
      <c r="BA19" s="127" t="s">
        <v>77</v>
      </c>
    </row>
    <row r="20" spans="1:53" x14ac:dyDescent="0.3">
      <c r="A20" s="127" t="s">
        <v>78</v>
      </c>
      <c r="B20" s="61"/>
      <c r="C20" s="126"/>
      <c r="D20" s="60"/>
      <c r="E20" s="61"/>
      <c r="F20" s="126"/>
      <c r="G20" s="60"/>
      <c r="H20" s="61"/>
      <c r="I20" s="126"/>
      <c r="J20" s="62"/>
      <c r="K20" s="63"/>
      <c r="L20" s="7"/>
      <c r="X20">
        <v>675.9</v>
      </c>
      <c r="AG20">
        <v>418.5</v>
      </c>
      <c r="AI20">
        <v>305.60000000000002</v>
      </c>
      <c r="AX20">
        <f t="shared" si="0"/>
        <v>1400</v>
      </c>
      <c r="BA20" s="127" t="s">
        <v>78</v>
      </c>
    </row>
    <row r="21" spans="1:53" x14ac:dyDescent="0.3">
      <c r="A21" s="127" t="s">
        <v>117</v>
      </c>
      <c r="B21" s="61"/>
      <c r="C21" s="126"/>
      <c r="D21" s="60"/>
      <c r="E21" s="61"/>
      <c r="F21" s="126"/>
      <c r="G21" s="60"/>
      <c r="H21" s="61"/>
      <c r="I21" s="126"/>
      <c r="J21" s="62"/>
      <c r="K21" s="63"/>
      <c r="L21" s="7"/>
      <c r="Y21">
        <v>673</v>
      </c>
      <c r="AX21">
        <f t="shared" si="0"/>
        <v>673</v>
      </c>
      <c r="BA21" s="127" t="s">
        <v>117</v>
      </c>
    </row>
    <row r="22" spans="1:53" x14ac:dyDescent="0.3">
      <c r="A22" s="127" t="s">
        <v>124</v>
      </c>
      <c r="B22" s="61"/>
      <c r="C22" s="126"/>
      <c r="D22" s="60"/>
      <c r="E22" s="61"/>
      <c r="F22" s="126"/>
      <c r="G22" s="60"/>
      <c r="H22" s="61"/>
      <c r="I22" s="126"/>
      <c r="J22" s="62"/>
      <c r="K22" s="63"/>
      <c r="L22" s="7"/>
      <c r="AX22">
        <f t="shared" si="0"/>
        <v>0</v>
      </c>
      <c r="BA22" s="127" t="s">
        <v>124</v>
      </c>
    </row>
    <row r="23" spans="1:53" x14ac:dyDescent="0.3">
      <c r="A23" s="127" t="s">
        <v>118</v>
      </c>
      <c r="B23" s="61"/>
      <c r="C23" s="126"/>
      <c r="D23" s="60"/>
      <c r="E23" s="61"/>
      <c r="F23" s="126"/>
      <c r="G23" s="60"/>
      <c r="H23" s="61"/>
      <c r="I23" s="126"/>
      <c r="J23" s="62"/>
      <c r="K23" s="63"/>
      <c r="L23" s="7"/>
      <c r="AB23">
        <v>728.1</v>
      </c>
      <c r="AX23">
        <f t="shared" si="0"/>
        <v>728.1</v>
      </c>
      <c r="BA23" s="127" t="s">
        <v>118</v>
      </c>
    </row>
    <row r="24" spans="1:53" x14ac:dyDescent="0.3">
      <c r="A24" s="127" t="s">
        <v>120</v>
      </c>
      <c r="B24" s="61"/>
      <c r="C24" s="126"/>
      <c r="D24" s="60"/>
      <c r="E24" s="61"/>
      <c r="F24" s="126"/>
      <c r="G24" s="60"/>
      <c r="H24" s="61"/>
      <c r="I24" s="126"/>
      <c r="J24" s="62"/>
      <c r="K24" s="63"/>
      <c r="L24" s="7"/>
      <c r="AH24">
        <v>248.1</v>
      </c>
      <c r="AX24">
        <f t="shared" si="0"/>
        <v>248.1</v>
      </c>
      <c r="BA24" s="127" t="s">
        <v>120</v>
      </c>
    </row>
    <row r="25" spans="1:53" x14ac:dyDescent="0.3">
      <c r="A25" s="127" t="s">
        <v>121</v>
      </c>
      <c r="B25" s="61"/>
      <c r="C25" s="126"/>
      <c r="D25" s="60"/>
      <c r="E25" s="61"/>
      <c r="F25" s="126"/>
      <c r="G25" s="60"/>
      <c r="H25" s="61"/>
      <c r="I25" s="126"/>
      <c r="J25" s="62"/>
      <c r="K25" s="63"/>
      <c r="L25" s="7"/>
      <c r="AX25">
        <f t="shared" si="0"/>
        <v>0</v>
      </c>
      <c r="BA25" s="127" t="s">
        <v>121</v>
      </c>
    </row>
    <row r="26" spans="1:53" x14ac:dyDescent="0.3">
      <c r="A26" s="127" t="s">
        <v>122</v>
      </c>
      <c r="B26" s="61"/>
      <c r="C26" s="126"/>
      <c r="D26" s="60"/>
      <c r="E26" s="61"/>
      <c r="F26" s="126"/>
      <c r="G26" s="60"/>
      <c r="H26" s="61"/>
      <c r="I26" s="126"/>
      <c r="J26" s="62"/>
      <c r="K26" s="63"/>
      <c r="L26" s="7"/>
      <c r="AD26">
        <v>678.6</v>
      </c>
      <c r="AX26">
        <f t="shared" si="0"/>
        <v>678.6</v>
      </c>
      <c r="BA26" s="127" t="s">
        <v>122</v>
      </c>
    </row>
    <row r="27" spans="1:53" x14ac:dyDescent="0.3">
      <c r="A27" s="127" t="s">
        <v>155</v>
      </c>
      <c r="B27" s="61"/>
      <c r="C27" s="126"/>
      <c r="D27" s="60"/>
      <c r="E27" s="61"/>
      <c r="F27" s="126"/>
      <c r="G27" s="60"/>
      <c r="H27" s="61"/>
      <c r="I27" s="126"/>
      <c r="J27" s="62"/>
      <c r="K27" s="63"/>
      <c r="L27" s="7"/>
      <c r="AX27">
        <f t="shared" si="0"/>
        <v>0</v>
      </c>
      <c r="BA27" s="127" t="s">
        <v>155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E24D3-E1A9-420D-8B8F-07CC593146C0}">
  <dimension ref="A1:L368"/>
  <sheetViews>
    <sheetView topLeftCell="A104" zoomScale="60" zoomScaleNormal="60" workbookViewId="0">
      <selection activeCell="K5" sqref="K5"/>
    </sheetView>
  </sheetViews>
  <sheetFormatPr defaultRowHeight="14.4" x14ac:dyDescent="0.3"/>
  <cols>
    <col min="1" max="1" width="9.5546875" customWidth="1"/>
    <col min="2" max="2" width="13.44140625" customWidth="1"/>
    <col min="3" max="3" width="12.33203125" customWidth="1"/>
    <col min="4" max="4" width="16.33203125" customWidth="1"/>
  </cols>
  <sheetData>
    <row r="1" spans="1:12" x14ac:dyDescent="0.3">
      <c r="A1" s="69" t="s">
        <v>55</v>
      </c>
      <c r="B1" s="46"/>
      <c r="C1" s="47">
        <v>23.1</v>
      </c>
      <c r="D1" s="48"/>
    </row>
    <row r="2" spans="1:12" x14ac:dyDescent="0.3">
      <c r="A2" s="69" t="s">
        <v>55</v>
      </c>
      <c r="B2" s="70"/>
      <c r="C2" s="47">
        <v>7.5</v>
      </c>
      <c r="D2" s="48"/>
    </row>
    <row r="3" spans="1:12" x14ac:dyDescent="0.3">
      <c r="A3" s="74"/>
      <c r="B3" s="75"/>
      <c r="C3" s="76">
        <f>SUM(C1:C2)</f>
        <v>30.6</v>
      </c>
      <c r="D3" s="74"/>
    </row>
    <row r="4" spans="1:12" x14ac:dyDescent="0.3">
      <c r="A4" s="69" t="s">
        <v>56</v>
      </c>
      <c r="B4" s="70"/>
      <c r="C4" s="47">
        <v>330.3</v>
      </c>
      <c r="D4" s="48"/>
    </row>
    <row r="5" spans="1:12" x14ac:dyDescent="0.3">
      <c r="A5" s="69" t="s">
        <v>56</v>
      </c>
      <c r="B5" s="46"/>
      <c r="C5" s="47">
        <v>47.5</v>
      </c>
      <c r="D5" s="48"/>
      <c r="I5" s="1" t="s">
        <v>55</v>
      </c>
      <c r="J5" s="1">
        <f>B3</f>
        <v>0</v>
      </c>
      <c r="K5" s="1">
        <f>C3</f>
        <v>30.6</v>
      </c>
      <c r="L5" s="1">
        <f>D3</f>
        <v>0</v>
      </c>
    </row>
    <row r="6" spans="1:12" x14ac:dyDescent="0.3">
      <c r="A6" s="69" t="s">
        <v>56</v>
      </c>
      <c r="B6" s="46"/>
      <c r="C6" s="72">
        <v>17.100000000000001</v>
      </c>
      <c r="D6" s="48"/>
      <c r="I6" s="1" t="s">
        <v>56</v>
      </c>
      <c r="J6" s="1">
        <f t="shared" ref="J6:L7" si="0">B7</f>
        <v>0</v>
      </c>
      <c r="K6" s="1">
        <f t="shared" si="0"/>
        <v>394.90000000000003</v>
      </c>
      <c r="L6" s="1">
        <f t="shared" si="0"/>
        <v>0</v>
      </c>
    </row>
    <row r="7" spans="1:12" x14ac:dyDescent="0.3">
      <c r="A7" s="74"/>
      <c r="B7" s="74"/>
      <c r="C7" s="77">
        <f>SUM(C4:C6)</f>
        <v>394.90000000000003</v>
      </c>
      <c r="D7" s="74"/>
      <c r="I7" s="1" t="s">
        <v>24</v>
      </c>
      <c r="J7" s="1">
        <f t="shared" si="0"/>
        <v>0</v>
      </c>
      <c r="K7" s="1">
        <f t="shared" si="0"/>
        <v>4.9000000000000004</v>
      </c>
      <c r="L7" s="1">
        <f t="shared" si="0"/>
        <v>0</v>
      </c>
    </row>
    <row r="8" spans="1:12" x14ac:dyDescent="0.3">
      <c r="A8" s="69" t="s">
        <v>24</v>
      </c>
      <c r="B8" s="46"/>
      <c r="C8" s="72">
        <v>4.9000000000000004</v>
      </c>
      <c r="D8" s="48"/>
      <c r="I8" s="1" t="s">
        <v>23</v>
      </c>
      <c r="J8" s="1">
        <f>B15</f>
        <v>94</v>
      </c>
      <c r="K8" s="1">
        <f>C15</f>
        <v>685.8</v>
      </c>
      <c r="L8" s="1">
        <f>D15</f>
        <v>0</v>
      </c>
    </row>
    <row r="9" spans="1:12" x14ac:dyDescent="0.3">
      <c r="A9" s="69" t="s">
        <v>23</v>
      </c>
      <c r="B9" s="46"/>
      <c r="C9" s="72">
        <v>136.80000000000001</v>
      </c>
      <c r="D9" s="48"/>
      <c r="I9" s="1" t="s">
        <v>154</v>
      </c>
      <c r="J9" s="1">
        <v>0</v>
      </c>
      <c r="K9" s="1">
        <v>0</v>
      </c>
      <c r="L9" s="1">
        <v>0</v>
      </c>
    </row>
    <row r="10" spans="1:12" x14ac:dyDescent="0.3">
      <c r="A10" s="69" t="s">
        <v>23</v>
      </c>
      <c r="B10" s="46"/>
      <c r="C10" s="47">
        <v>333.7</v>
      </c>
      <c r="D10" s="48"/>
      <c r="I10" s="1" t="s">
        <v>4</v>
      </c>
      <c r="J10" s="1">
        <f>B28</f>
        <v>542</v>
      </c>
      <c r="K10" s="1">
        <f>C28</f>
        <v>665.50000000000011</v>
      </c>
      <c r="L10" s="81">
        <f>D28</f>
        <v>314.3</v>
      </c>
    </row>
    <row r="11" spans="1:12" x14ac:dyDescent="0.3">
      <c r="A11" s="69" t="s">
        <v>23</v>
      </c>
      <c r="B11" s="46"/>
      <c r="C11" s="72">
        <v>92.3</v>
      </c>
      <c r="D11" s="48"/>
      <c r="I11" s="1" t="s">
        <v>20</v>
      </c>
      <c r="J11" s="1">
        <f>B43</f>
        <v>581.79999999999995</v>
      </c>
      <c r="K11" s="1">
        <f>C43</f>
        <v>717.1</v>
      </c>
      <c r="L11" s="81">
        <f>D43</f>
        <v>779.8</v>
      </c>
    </row>
    <row r="12" spans="1:12" x14ac:dyDescent="0.3">
      <c r="A12" s="69" t="s">
        <v>23</v>
      </c>
      <c r="B12" s="46"/>
      <c r="C12" s="47">
        <v>33.9</v>
      </c>
      <c r="D12" s="48"/>
      <c r="I12" s="1" t="s">
        <v>21</v>
      </c>
      <c r="J12" s="1">
        <f>B49</f>
        <v>329.80000000000007</v>
      </c>
      <c r="K12" s="1">
        <f>C49</f>
        <v>114</v>
      </c>
      <c r="L12" s="81">
        <f>D49</f>
        <v>98.4</v>
      </c>
    </row>
    <row r="13" spans="1:12" x14ac:dyDescent="0.3">
      <c r="A13" s="69" t="s">
        <v>23</v>
      </c>
      <c r="B13" s="46"/>
      <c r="C13" s="47">
        <v>89.1</v>
      </c>
      <c r="D13" s="48"/>
      <c r="I13" s="1" t="s">
        <v>5</v>
      </c>
      <c r="J13" s="1">
        <f>B78</f>
        <v>662.3</v>
      </c>
      <c r="K13" s="1">
        <f>C78</f>
        <v>716.9</v>
      </c>
      <c r="L13" s="1">
        <f>D78</f>
        <v>945.69999999999993</v>
      </c>
    </row>
    <row r="14" spans="1:12" x14ac:dyDescent="0.3">
      <c r="A14" s="69" t="s">
        <v>23</v>
      </c>
      <c r="B14" s="46">
        <v>94</v>
      </c>
      <c r="C14" s="47"/>
      <c r="D14" s="48"/>
      <c r="I14" s="1" t="s">
        <v>6</v>
      </c>
      <c r="J14" s="1">
        <f>B108</f>
        <v>182.20000000000002</v>
      </c>
      <c r="K14" s="1">
        <f>C108</f>
        <v>1226.5999999999999</v>
      </c>
      <c r="L14" s="1">
        <f>D108</f>
        <v>1023.4000000000001</v>
      </c>
    </row>
    <row r="15" spans="1:12" x14ac:dyDescent="0.3">
      <c r="A15" s="74"/>
      <c r="B15" s="74">
        <f>SUM(B8:B14)</f>
        <v>94</v>
      </c>
      <c r="C15" s="76">
        <f>SUM(C9:C14)</f>
        <v>685.8</v>
      </c>
      <c r="D15" s="74"/>
      <c r="I15" s="1" t="s">
        <v>7</v>
      </c>
      <c r="J15" s="1">
        <f>B144</f>
        <v>24.8</v>
      </c>
      <c r="K15" s="1">
        <f>C144</f>
        <v>1215.5999999999999</v>
      </c>
      <c r="L15" s="1">
        <f>D144</f>
        <v>1507.2999999999997</v>
      </c>
    </row>
    <row r="16" spans="1:12" x14ac:dyDescent="0.3">
      <c r="A16" s="50" t="s">
        <v>4</v>
      </c>
      <c r="B16" s="71"/>
      <c r="C16" s="47"/>
      <c r="D16" s="79">
        <v>108</v>
      </c>
      <c r="I16" s="1" t="s">
        <v>19</v>
      </c>
      <c r="J16" s="1">
        <f>B181</f>
        <v>387.8</v>
      </c>
      <c r="K16" s="1">
        <f>C181</f>
        <v>1515.3000000000002</v>
      </c>
      <c r="L16" s="1">
        <f>D181</f>
        <v>1731.3999999999999</v>
      </c>
    </row>
    <row r="17" spans="1:12" x14ac:dyDescent="0.3">
      <c r="A17" s="50" t="s">
        <v>4</v>
      </c>
      <c r="B17" s="46">
        <v>46.1</v>
      </c>
      <c r="C17" s="47"/>
      <c r="D17" s="80"/>
      <c r="I17" s="1" t="s">
        <v>17</v>
      </c>
      <c r="J17" s="1">
        <f>B211</f>
        <v>777.9</v>
      </c>
      <c r="K17" s="1">
        <f>C211</f>
        <v>1240.6999999999998</v>
      </c>
      <c r="L17" s="1">
        <f>D211</f>
        <v>1744.2</v>
      </c>
    </row>
    <row r="18" spans="1:12" x14ac:dyDescent="0.3">
      <c r="A18" s="50" t="s">
        <v>4</v>
      </c>
      <c r="B18" s="46"/>
      <c r="C18" s="47">
        <v>201.2</v>
      </c>
      <c r="D18" s="80"/>
      <c r="I18" s="1" t="s">
        <v>18</v>
      </c>
      <c r="J18" s="1">
        <f>0</f>
        <v>0</v>
      </c>
      <c r="K18" s="1">
        <f>C235</f>
        <v>1187.3</v>
      </c>
      <c r="L18" s="1">
        <f>D235</f>
        <v>3881.3</v>
      </c>
    </row>
    <row r="19" spans="1:12" x14ac:dyDescent="0.3">
      <c r="A19" s="50" t="s">
        <v>4</v>
      </c>
      <c r="B19" s="46"/>
      <c r="C19" s="47">
        <v>347.5</v>
      </c>
      <c r="D19" s="80"/>
      <c r="I19" s="1" t="s">
        <v>16</v>
      </c>
      <c r="J19" s="1">
        <f>0</f>
        <v>0</v>
      </c>
      <c r="K19" s="1">
        <f>C257</f>
        <v>1311.7</v>
      </c>
      <c r="L19" s="1">
        <f>D257</f>
        <v>4113.7999999999993</v>
      </c>
    </row>
    <row r="20" spans="1:12" x14ac:dyDescent="0.3">
      <c r="A20" s="50" t="s">
        <v>4</v>
      </c>
      <c r="B20" s="46"/>
      <c r="C20" s="47">
        <v>72.099999999999994</v>
      </c>
      <c r="D20" s="80"/>
      <c r="I20" s="1" t="s">
        <v>76</v>
      </c>
      <c r="J20" s="1">
        <f>0</f>
        <v>0</v>
      </c>
      <c r="K20" s="1">
        <f>C279</f>
        <v>1261.9999999999998</v>
      </c>
      <c r="L20" s="1">
        <f>D279</f>
        <v>3353.3</v>
      </c>
    </row>
    <row r="21" spans="1:12" x14ac:dyDescent="0.3">
      <c r="A21" s="50" t="s">
        <v>4</v>
      </c>
      <c r="B21" s="46"/>
      <c r="C21" s="47">
        <v>17.7</v>
      </c>
      <c r="D21" s="80"/>
      <c r="I21" s="1" t="s">
        <v>77</v>
      </c>
      <c r="J21" s="1">
        <v>0</v>
      </c>
      <c r="K21" s="1">
        <f>C297</f>
        <v>2261.5</v>
      </c>
      <c r="L21" s="1">
        <f>D297</f>
        <v>3210</v>
      </c>
    </row>
    <row r="22" spans="1:12" x14ac:dyDescent="0.3">
      <c r="A22" s="50" t="s">
        <v>4</v>
      </c>
      <c r="B22" s="46"/>
      <c r="C22" s="47">
        <v>27</v>
      </c>
      <c r="D22" s="80"/>
      <c r="I22" s="1" t="s">
        <v>78</v>
      </c>
      <c r="J22" s="1">
        <v>0</v>
      </c>
      <c r="K22" s="1">
        <f>C314</f>
        <v>5103</v>
      </c>
      <c r="L22" s="1">
        <f>D314</f>
        <v>2780.0999999999995</v>
      </c>
    </row>
    <row r="23" spans="1:12" x14ac:dyDescent="0.3">
      <c r="A23" s="50" t="s">
        <v>4</v>
      </c>
      <c r="B23" s="46">
        <v>331.3</v>
      </c>
      <c r="C23" s="47"/>
      <c r="D23" s="80"/>
      <c r="I23" s="1" t="s">
        <v>117</v>
      </c>
      <c r="J23" s="1">
        <f>B317</f>
        <v>935</v>
      </c>
      <c r="K23" s="1">
        <v>0</v>
      </c>
      <c r="L23" s="1">
        <f>D317</f>
        <v>719.4</v>
      </c>
    </row>
    <row r="24" spans="1:12" x14ac:dyDescent="0.3">
      <c r="A24" s="50" t="s">
        <v>4</v>
      </c>
      <c r="B24" s="46"/>
      <c r="C24" s="47"/>
      <c r="D24" s="80">
        <v>206.3</v>
      </c>
      <c r="I24" s="1" t="s">
        <v>124</v>
      </c>
      <c r="J24" s="1">
        <v>0</v>
      </c>
      <c r="K24" s="1">
        <f>C320</f>
        <v>627.1</v>
      </c>
      <c r="L24" s="1">
        <f>D320</f>
        <v>26.9</v>
      </c>
    </row>
    <row r="25" spans="1:12" x14ac:dyDescent="0.3">
      <c r="A25" s="50" t="s">
        <v>4</v>
      </c>
      <c r="B25" s="46">
        <v>107.5</v>
      </c>
      <c r="C25" s="47"/>
      <c r="D25" s="80"/>
      <c r="I25" s="1" t="s">
        <v>118</v>
      </c>
      <c r="J25" s="1">
        <f>B335</f>
        <v>10.52</v>
      </c>
      <c r="K25" s="1">
        <f>C335</f>
        <v>2983.7</v>
      </c>
      <c r="L25" s="1">
        <f>D335</f>
        <v>3702.7999999999997</v>
      </c>
    </row>
    <row r="26" spans="1:12" x14ac:dyDescent="0.3">
      <c r="A26" s="50" t="s">
        <v>4</v>
      </c>
      <c r="B26" s="46">
        <v>36.799999999999997</v>
      </c>
      <c r="C26" s="47"/>
      <c r="D26" s="80"/>
      <c r="I26" s="1" t="s">
        <v>120</v>
      </c>
      <c r="J26" s="1">
        <f>0</f>
        <v>0</v>
      </c>
      <c r="K26" s="1">
        <f>C348</f>
        <v>2099.1999999999998</v>
      </c>
      <c r="L26" s="1">
        <f>D348</f>
        <v>4163.4999999999991</v>
      </c>
    </row>
    <row r="27" spans="1:12" x14ac:dyDescent="0.3">
      <c r="A27" s="50" t="s">
        <v>4</v>
      </c>
      <c r="B27" s="46">
        <v>20.3</v>
      </c>
      <c r="C27" s="47"/>
      <c r="D27" s="80"/>
      <c r="I27" s="1" t="s">
        <v>121</v>
      </c>
      <c r="J27" s="1">
        <v>0</v>
      </c>
      <c r="K27" s="1">
        <f>C358</f>
        <v>884</v>
      </c>
      <c r="L27" s="1">
        <f>D358</f>
        <v>2785.4000000000005</v>
      </c>
    </row>
    <row r="28" spans="1:12" x14ac:dyDescent="0.3">
      <c r="A28" s="74"/>
      <c r="B28" s="74">
        <f>SUM(B16:B27)</f>
        <v>542</v>
      </c>
      <c r="C28" s="76">
        <f>SUM(C16:C27)</f>
        <v>665.50000000000011</v>
      </c>
      <c r="D28" s="78">
        <f>SUM(D16:D27)</f>
        <v>314.3</v>
      </c>
      <c r="I28" s="1" t="s">
        <v>122</v>
      </c>
      <c r="J28" s="1">
        <v>0</v>
      </c>
      <c r="K28" s="1">
        <f>C368</f>
        <v>244.3</v>
      </c>
      <c r="L28" s="1">
        <f>D368</f>
        <v>3305.8999999999996</v>
      </c>
    </row>
    <row r="29" spans="1:12" x14ac:dyDescent="0.3">
      <c r="A29" s="50" t="s">
        <v>20</v>
      </c>
      <c r="B29" s="71"/>
      <c r="C29" s="47"/>
      <c r="D29" s="79">
        <v>113.6</v>
      </c>
      <c r="I29" s="1" t="s">
        <v>155</v>
      </c>
      <c r="J29" s="1">
        <v>0</v>
      </c>
      <c r="K29" s="1">
        <v>0</v>
      </c>
      <c r="L29" s="1">
        <v>0</v>
      </c>
    </row>
    <row r="30" spans="1:12" x14ac:dyDescent="0.3">
      <c r="A30" s="50" t="s">
        <v>20</v>
      </c>
      <c r="B30" s="46">
        <v>57.1</v>
      </c>
      <c r="C30" s="47"/>
      <c r="D30" s="80"/>
    </row>
    <row r="31" spans="1:12" x14ac:dyDescent="0.3">
      <c r="A31" s="50" t="s">
        <v>20</v>
      </c>
      <c r="B31" s="46"/>
      <c r="C31" s="47">
        <v>211.7</v>
      </c>
      <c r="D31" s="80"/>
    </row>
    <row r="32" spans="1:12" x14ac:dyDescent="0.3">
      <c r="A32" s="50" t="s">
        <v>20</v>
      </c>
      <c r="B32" s="46"/>
      <c r="C32" s="47"/>
      <c r="D32" s="80">
        <v>383.5</v>
      </c>
    </row>
    <row r="33" spans="1:4" x14ac:dyDescent="0.3">
      <c r="A33" s="50" t="s">
        <v>20</v>
      </c>
      <c r="B33" s="46"/>
      <c r="C33" s="47"/>
      <c r="D33" s="80">
        <v>88.8</v>
      </c>
    </row>
    <row r="34" spans="1:4" x14ac:dyDescent="0.3">
      <c r="A34" s="50" t="s">
        <v>20</v>
      </c>
      <c r="B34" s="46"/>
      <c r="C34" s="47">
        <v>47.6</v>
      </c>
      <c r="D34" s="80"/>
    </row>
    <row r="35" spans="1:4" x14ac:dyDescent="0.3">
      <c r="A35" s="50" t="s">
        <v>20</v>
      </c>
      <c r="B35" s="46">
        <v>29.3</v>
      </c>
      <c r="C35" s="47"/>
      <c r="D35" s="80"/>
    </row>
    <row r="36" spans="1:4" x14ac:dyDescent="0.3">
      <c r="A36" s="50" t="s">
        <v>20</v>
      </c>
      <c r="B36" s="46"/>
      <c r="C36" s="47">
        <v>457.8</v>
      </c>
      <c r="D36" s="80"/>
    </row>
    <row r="37" spans="1:4" x14ac:dyDescent="0.3">
      <c r="A37" s="50" t="s">
        <v>20</v>
      </c>
      <c r="B37" s="46"/>
      <c r="C37" s="47"/>
      <c r="D37" s="80">
        <v>193.9</v>
      </c>
    </row>
    <row r="38" spans="1:4" x14ac:dyDescent="0.3">
      <c r="A38" s="50" t="s">
        <v>20</v>
      </c>
      <c r="B38" s="46">
        <v>94.5</v>
      </c>
      <c r="C38" s="47"/>
      <c r="D38" s="80"/>
    </row>
    <row r="39" spans="1:4" x14ac:dyDescent="0.3">
      <c r="A39" s="50" t="s">
        <v>20</v>
      </c>
      <c r="B39" s="46">
        <v>29.9</v>
      </c>
      <c r="C39" s="47"/>
      <c r="D39" s="80"/>
    </row>
    <row r="40" spans="1:4" x14ac:dyDescent="0.3">
      <c r="A40" s="50" t="s">
        <v>20</v>
      </c>
      <c r="B40" s="46">
        <v>61</v>
      </c>
      <c r="C40" s="47"/>
      <c r="D40" s="80"/>
    </row>
    <row r="41" spans="1:4" x14ac:dyDescent="0.3">
      <c r="A41" s="50" t="s">
        <v>20</v>
      </c>
      <c r="B41" s="46">
        <v>250.1</v>
      </c>
      <c r="C41" s="47"/>
      <c r="D41" s="80"/>
    </row>
    <row r="42" spans="1:4" x14ac:dyDescent="0.3">
      <c r="A42" s="50" t="s">
        <v>20</v>
      </c>
      <c r="B42" s="46">
        <v>59.9</v>
      </c>
      <c r="C42" s="47"/>
      <c r="D42" s="80"/>
    </row>
    <row r="43" spans="1:4" x14ac:dyDescent="0.3">
      <c r="A43" s="74"/>
      <c r="B43" s="74">
        <f>SUM(B29:B42)</f>
        <v>581.79999999999995</v>
      </c>
      <c r="C43" s="76">
        <f>SUM(C29:C42)</f>
        <v>717.1</v>
      </c>
      <c r="D43" s="78">
        <f>SUM(D29:D42)</f>
        <v>779.8</v>
      </c>
    </row>
    <row r="44" spans="1:4" x14ac:dyDescent="0.3">
      <c r="A44" s="51" t="s">
        <v>21</v>
      </c>
      <c r="B44" s="46"/>
      <c r="C44" s="47">
        <v>114</v>
      </c>
      <c r="D44" s="80"/>
    </row>
    <row r="45" spans="1:4" x14ac:dyDescent="0.3">
      <c r="A45" s="51" t="s">
        <v>21</v>
      </c>
      <c r="B45" s="46"/>
      <c r="C45" s="47"/>
      <c r="D45" s="80">
        <v>98.4</v>
      </c>
    </row>
    <row r="46" spans="1:4" x14ac:dyDescent="0.3">
      <c r="A46" s="51" t="s">
        <v>21</v>
      </c>
      <c r="B46" s="46">
        <v>150.30000000000001</v>
      </c>
      <c r="C46" s="47"/>
      <c r="D46" s="80"/>
    </row>
    <row r="47" spans="1:4" x14ac:dyDescent="0.3">
      <c r="A47" s="51" t="s">
        <v>21</v>
      </c>
      <c r="B47" s="46">
        <v>135.9</v>
      </c>
      <c r="C47" s="47"/>
      <c r="D47" s="48"/>
    </row>
    <row r="48" spans="1:4" x14ac:dyDescent="0.3">
      <c r="A48" s="51" t="s">
        <v>21</v>
      </c>
      <c r="B48" s="46">
        <v>43.6</v>
      </c>
      <c r="C48" s="47"/>
      <c r="D48" s="48"/>
    </row>
    <row r="49" spans="1:4" x14ac:dyDescent="0.3">
      <c r="A49" s="51"/>
      <c r="B49" s="74">
        <f>SUM(B44:B48)</f>
        <v>329.80000000000007</v>
      </c>
      <c r="C49" s="76">
        <f>SUM(C44:C48)</f>
        <v>114</v>
      </c>
      <c r="D49" s="78">
        <f>SUM(D44:D48)</f>
        <v>98.4</v>
      </c>
    </row>
    <row r="50" spans="1:4" x14ac:dyDescent="0.3">
      <c r="A50" s="51" t="s">
        <v>5</v>
      </c>
      <c r="B50" s="46"/>
      <c r="C50" s="71"/>
      <c r="D50" s="47">
        <v>106.2</v>
      </c>
    </row>
    <row r="51" spans="1:4" x14ac:dyDescent="0.3">
      <c r="A51" s="51" t="s">
        <v>133</v>
      </c>
      <c r="B51" s="46"/>
      <c r="C51" s="47">
        <v>30.2</v>
      </c>
      <c r="D51" s="48"/>
    </row>
    <row r="52" spans="1:4" x14ac:dyDescent="0.3">
      <c r="A52" s="51" t="s">
        <v>5</v>
      </c>
      <c r="B52" s="46"/>
      <c r="C52" s="47">
        <v>8.3000000000000007</v>
      </c>
      <c r="D52" s="48"/>
    </row>
    <row r="53" spans="1:4" x14ac:dyDescent="0.3">
      <c r="A53" s="51" t="s">
        <v>5</v>
      </c>
      <c r="B53" s="46">
        <v>179.4</v>
      </c>
      <c r="C53" s="47"/>
      <c r="D53" s="48"/>
    </row>
    <row r="54" spans="1:4" x14ac:dyDescent="0.3">
      <c r="A54" s="51" t="s">
        <v>5</v>
      </c>
      <c r="B54" s="46"/>
      <c r="C54" s="47"/>
      <c r="D54" s="48">
        <v>19</v>
      </c>
    </row>
    <row r="55" spans="1:4" x14ac:dyDescent="0.3">
      <c r="A55" s="51" t="s">
        <v>5</v>
      </c>
      <c r="B55" s="46"/>
      <c r="C55" s="47"/>
      <c r="D55" s="48">
        <v>176.3</v>
      </c>
    </row>
    <row r="56" spans="1:4" x14ac:dyDescent="0.3">
      <c r="A56" s="51" t="s">
        <v>5</v>
      </c>
      <c r="B56" s="46"/>
      <c r="C56" s="47"/>
      <c r="D56" s="48">
        <v>273.89999999999998</v>
      </c>
    </row>
    <row r="57" spans="1:4" x14ac:dyDescent="0.3">
      <c r="A57" s="51" t="s">
        <v>5</v>
      </c>
      <c r="B57" s="46"/>
      <c r="C57" s="47"/>
      <c r="D57" s="48">
        <v>117.9</v>
      </c>
    </row>
    <row r="58" spans="1:4" x14ac:dyDescent="0.3">
      <c r="A58" s="51" t="s">
        <v>5</v>
      </c>
      <c r="B58" s="46"/>
      <c r="C58" s="47">
        <v>43.5</v>
      </c>
      <c r="D58" s="48"/>
    </row>
    <row r="59" spans="1:4" x14ac:dyDescent="0.3">
      <c r="A59" s="51" t="s">
        <v>5</v>
      </c>
      <c r="B59" s="46"/>
      <c r="C59" s="47">
        <v>66.3</v>
      </c>
      <c r="D59" s="48"/>
    </row>
    <row r="60" spans="1:4" x14ac:dyDescent="0.3">
      <c r="A60" s="51" t="s">
        <v>5</v>
      </c>
      <c r="B60" s="46"/>
      <c r="C60" s="47">
        <v>129.1</v>
      </c>
      <c r="D60" s="48"/>
    </row>
    <row r="61" spans="1:4" x14ac:dyDescent="0.3">
      <c r="A61" s="51" t="s">
        <v>5</v>
      </c>
      <c r="B61" s="46">
        <v>23.8</v>
      </c>
      <c r="C61" s="47"/>
      <c r="D61" s="48"/>
    </row>
    <row r="62" spans="1:4" x14ac:dyDescent="0.3">
      <c r="A62" s="51" t="s">
        <v>5</v>
      </c>
      <c r="B62" s="46">
        <v>158.19999999999999</v>
      </c>
      <c r="C62" s="47"/>
      <c r="D62" s="48"/>
    </row>
    <row r="63" spans="1:4" x14ac:dyDescent="0.3">
      <c r="A63" s="51" t="s">
        <v>5</v>
      </c>
      <c r="B63" s="46"/>
      <c r="C63" s="47"/>
      <c r="D63" s="48">
        <v>228.6</v>
      </c>
    </row>
    <row r="64" spans="1:4" x14ac:dyDescent="0.3">
      <c r="A64" s="51" t="s">
        <v>5</v>
      </c>
      <c r="B64" s="46"/>
      <c r="C64" s="47">
        <v>46.7</v>
      </c>
      <c r="D64" s="48"/>
    </row>
    <row r="65" spans="1:4" x14ac:dyDescent="0.3">
      <c r="A65" s="51" t="s">
        <v>5</v>
      </c>
      <c r="B65" s="46"/>
      <c r="C65" s="47">
        <v>30.2</v>
      </c>
      <c r="D65" s="48"/>
    </row>
    <row r="66" spans="1:4" x14ac:dyDescent="0.3">
      <c r="A66" s="51" t="s">
        <v>5</v>
      </c>
      <c r="B66" s="46">
        <v>30.3</v>
      </c>
      <c r="C66" s="47"/>
      <c r="D66" s="48"/>
    </row>
    <row r="67" spans="1:4" x14ac:dyDescent="0.3">
      <c r="A67" s="51" t="s">
        <v>5</v>
      </c>
      <c r="B67" s="46"/>
      <c r="C67" s="47">
        <v>110.8</v>
      </c>
      <c r="D67" s="48"/>
    </row>
    <row r="68" spans="1:4" x14ac:dyDescent="0.3">
      <c r="A68" s="51" t="s">
        <v>5</v>
      </c>
      <c r="B68" s="46"/>
      <c r="C68" s="47">
        <v>115.6</v>
      </c>
      <c r="D68" s="48"/>
    </row>
    <row r="69" spans="1:4" x14ac:dyDescent="0.3">
      <c r="A69" s="51" t="s">
        <v>133</v>
      </c>
      <c r="B69" s="46"/>
      <c r="C69" s="47"/>
      <c r="D69" s="48">
        <v>4.8</v>
      </c>
    </row>
    <row r="70" spans="1:4" x14ac:dyDescent="0.3">
      <c r="A70" s="51" t="s">
        <v>5</v>
      </c>
      <c r="B70" s="46"/>
      <c r="C70" s="47"/>
      <c r="D70" s="48">
        <v>19</v>
      </c>
    </row>
    <row r="71" spans="1:4" x14ac:dyDescent="0.3">
      <c r="A71" s="51" t="s">
        <v>5</v>
      </c>
      <c r="B71" s="46"/>
      <c r="C71" s="47">
        <v>12.4</v>
      </c>
      <c r="D71" s="48"/>
    </row>
    <row r="72" spans="1:4" x14ac:dyDescent="0.3">
      <c r="A72" s="51" t="s">
        <v>5</v>
      </c>
      <c r="B72" s="46"/>
      <c r="C72" s="47">
        <v>44.7</v>
      </c>
      <c r="D72" s="48"/>
    </row>
    <row r="73" spans="1:4" x14ac:dyDescent="0.3">
      <c r="A73" s="51" t="s">
        <v>5</v>
      </c>
      <c r="B73" s="46">
        <v>230.9</v>
      </c>
      <c r="C73" s="47"/>
      <c r="D73" s="48"/>
    </row>
    <row r="74" spans="1:4" x14ac:dyDescent="0.3">
      <c r="A74" s="51" t="s">
        <v>5</v>
      </c>
      <c r="B74" s="46"/>
      <c r="C74" s="47">
        <v>79.099999999999994</v>
      </c>
      <c r="D74" s="48"/>
    </row>
    <row r="75" spans="1:4" x14ac:dyDescent="0.3">
      <c r="A75" s="51" t="s">
        <v>5</v>
      </c>
      <c r="B75" s="46">
        <v>10.4</v>
      </c>
      <c r="C75" s="47"/>
      <c r="D75" s="48"/>
    </row>
    <row r="76" spans="1:4" x14ac:dyDescent="0.3">
      <c r="A76" s="51" t="s">
        <v>5</v>
      </c>
      <c r="B76" s="46">
        <v>5</v>
      </c>
      <c r="C76" s="47"/>
      <c r="D76" s="48"/>
    </row>
    <row r="77" spans="1:4" x14ac:dyDescent="0.3">
      <c r="A77" s="51" t="s">
        <v>5</v>
      </c>
      <c r="B77" s="46">
        <v>24.3</v>
      </c>
      <c r="C77" s="47"/>
      <c r="D77" s="48"/>
    </row>
    <row r="78" spans="1:4" x14ac:dyDescent="0.3">
      <c r="A78" s="51"/>
      <c r="B78" s="74">
        <f>SUM(B50:B77)</f>
        <v>662.3</v>
      </c>
      <c r="C78" s="76">
        <f>SUM(C50:C77)</f>
        <v>716.9</v>
      </c>
      <c r="D78" s="74">
        <f>SUM(D50:D77)</f>
        <v>945.69999999999993</v>
      </c>
    </row>
    <row r="79" spans="1:4" x14ac:dyDescent="0.3">
      <c r="A79" s="51" t="s">
        <v>6</v>
      </c>
      <c r="B79" s="46"/>
      <c r="C79" s="71"/>
      <c r="D79" s="47">
        <v>96.2</v>
      </c>
    </row>
    <row r="80" spans="1:4" x14ac:dyDescent="0.3">
      <c r="A80" s="51" t="s">
        <v>6</v>
      </c>
      <c r="B80" s="46"/>
      <c r="C80" s="47">
        <v>9.3000000000000007</v>
      </c>
      <c r="D80" s="48"/>
    </row>
    <row r="81" spans="1:4" x14ac:dyDescent="0.3">
      <c r="A81" s="51" t="s">
        <v>6</v>
      </c>
      <c r="B81" s="46">
        <v>14.9</v>
      </c>
      <c r="C81" s="47"/>
      <c r="D81" s="48"/>
    </row>
    <row r="82" spans="1:4" x14ac:dyDescent="0.3">
      <c r="A82" s="51" t="s">
        <v>6</v>
      </c>
      <c r="B82" s="46"/>
      <c r="C82" s="47">
        <v>98.1</v>
      </c>
      <c r="D82" s="48"/>
    </row>
    <row r="83" spans="1:4" x14ac:dyDescent="0.3">
      <c r="A83" s="51" t="s">
        <v>6</v>
      </c>
      <c r="B83" s="46"/>
      <c r="C83" s="47">
        <v>78</v>
      </c>
      <c r="D83" s="48"/>
    </row>
    <row r="84" spans="1:4" x14ac:dyDescent="0.3">
      <c r="A84" s="51" t="s">
        <v>6</v>
      </c>
      <c r="B84" s="46"/>
      <c r="C84" s="47"/>
      <c r="D84" s="48">
        <v>208.5</v>
      </c>
    </row>
    <row r="85" spans="1:4" x14ac:dyDescent="0.3">
      <c r="A85" s="51" t="s">
        <v>6</v>
      </c>
      <c r="B85" s="46"/>
      <c r="C85" s="47"/>
      <c r="D85" s="48">
        <v>214.5</v>
      </c>
    </row>
    <row r="86" spans="1:4" x14ac:dyDescent="0.3">
      <c r="A86" s="51" t="s">
        <v>6</v>
      </c>
      <c r="B86" s="46"/>
      <c r="C86" s="47"/>
      <c r="D86" s="48">
        <v>151.69999999999999</v>
      </c>
    </row>
    <row r="87" spans="1:4" x14ac:dyDescent="0.3">
      <c r="A87" s="51" t="s">
        <v>6</v>
      </c>
      <c r="B87" s="46">
        <v>20.100000000000001</v>
      </c>
      <c r="C87" s="47"/>
      <c r="D87" s="48"/>
    </row>
    <row r="88" spans="1:4" x14ac:dyDescent="0.3">
      <c r="A88" s="51" t="s">
        <v>6</v>
      </c>
      <c r="B88" s="46"/>
      <c r="C88" s="47">
        <v>25.4</v>
      </c>
      <c r="D88" s="48"/>
    </row>
    <row r="89" spans="1:4" x14ac:dyDescent="0.3">
      <c r="A89" s="51" t="s">
        <v>6</v>
      </c>
      <c r="B89" s="46"/>
      <c r="C89" s="47">
        <v>76.400000000000006</v>
      </c>
      <c r="D89" s="48"/>
    </row>
    <row r="90" spans="1:4" x14ac:dyDescent="0.3">
      <c r="A90" s="51" t="s">
        <v>6</v>
      </c>
      <c r="B90" s="46"/>
      <c r="C90" s="47">
        <v>8.6</v>
      </c>
      <c r="D90" s="48"/>
    </row>
    <row r="91" spans="1:4" x14ac:dyDescent="0.3">
      <c r="A91" s="51" t="s">
        <v>6</v>
      </c>
      <c r="B91" s="46">
        <v>129.30000000000001</v>
      </c>
      <c r="C91" s="47"/>
      <c r="D91" s="48"/>
    </row>
    <row r="92" spans="1:4" x14ac:dyDescent="0.3">
      <c r="A92" s="51" t="s">
        <v>6</v>
      </c>
      <c r="B92" s="46"/>
      <c r="C92" s="47"/>
      <c r="D92" s="48">
        <v>240.6</v>
      </c>
    </row>
    <row r="93" spans="1:4" x14ac:dyDescent="0.3">
      <c r="A93" s="51" t="s">
        <v>6</v>
      </c>
      <c r="B93" s="46"/>
      <c r="C93" s="47">
        <v>48.4</v>
      </c>
      <c r="D93" s="48"/>
    </row>
    <row r="94" spans="1:4" x14ac:dyDescent="0.3">
      <c r="A94" s="51" t="s">
        <v>6</v>
      </c>
      <c r="B94" s="46"/>
      <c r="C94" s="47">
        <v>9.4</v>
      </c>
      <c r="D94" s="48"/>
    </row>
    <row r="95" spans="1:4" x14ac:dyDescent="0.3">
      <c r="A95" s="51" t="s">
        <v>6</v>
      </c>
      <c r="B95" s="46"/>
      <c r="C95" s="47">
        <v>16.399999999999999</v>
      </c>
      <c r="D95" s="48"/>
    </row>
    <row r="96" spans="1:4" x14ac:dyDescent="0.3">
      <c r="A96" s="51" t="s">
        <v>6</v>
      </c>
      <c r="B96" s="46"/>
      <c r="C96" s="47">
        <v>292.5</v>
      </c>
      <c r="D96" s="48"/>
    </row>
    <row r="97" spans="1:4" x14ac:dyDescent="0.3">
      <c r="A97" s="51" t="s">
        <v>6</v>
      </c>
      <c r="B97" s="46"/>
      <c r="C97" s="47">
        <v>210.9</v>
      </c>
      <c r="D97" s="48"/>
    </row>
    <row r="98" spans="1:4" x14ac:dyDescent="0.3">
      <c r="A98" s="51" t="s">
        <v>6</v>
      </c>
      <c r="B98" s="46"/>
      <c r="C98" s="47"/>
      <c r="D98" s="48">
        <v>111.9</v>
      </c>
    </row>
    <row r="99" spans="1:4" x14ac:dyDescent="0.3">
      <c r="A99" s="51" t="s">
        <v>6</v>
      </c>
      <c r="B99" s="46"/>
      <c r="C99" s="47">
        <v>29.8</v>
      </c>
      <c r="D99" s="48"/>
    </row>
    <row r="100" spans="1:4" x14ac:dyDescent="0.3">
      <c r="A100" s="51" t="s">
        <v>6</v>
      </c>
      <c r="B100" s="46"/>
      <c r="C100" s="47">
        <v>9.1999999999999993</v>
      </c>
      <c r="D100" s="48"/>
    </row>
    <row r="101" spans="1:4" x14ac:dyDescent="0.3">
      <c r="A101" s="51" t="s">
        <v>6</v>
      </c>
      <c r="B101" s="46"/>
      <c r="C101" s="47">
        <v>24.5</v>
      </c>
      <c r="D101" s="48"/>
    </row>
    <row r="102" spans="1:4" x14ac:dyDescent="0.3">
      <c r="A102" s="51" t="s">
        <v>6</v>
      </c>
      <c r="B102" s="46"/>
      <c r="C102" s="47">
        <v>5.2</v>
      </c>
      <c r="D102" s="48"/>
    </row>
    <row r="103" spans="1:4" x14ac:dyDescent="0.3">
      <c r="A103" s="51" t="s">
        <v>6</v>
      </c>
      <c r="B103" s="46"/>
      <c r="C103" s="47">
        <v>188.5</v>
      </c>
      <c r="D103" s="48"/>
    </row>
    <row r="104" spans="1:4" x14ac:dyDescent="0.3">
      <c r="A104" s="51" t="s">
        <v>6</v>
      </c>
      <c r="B104" s="46"/>
      <c r="C104" s="47">
        <v>46.8</v>
      </c>
      <c r="D104" s="48"/>
    </row>
    <row r="105" spans="1:4" x14ac:dyDescent="0.3">
      <c r="A105" s="51" t="s">
        <v>6</v>
      </c>
      <c r="B105" s="46"/>
      <c r="C105" s="47">
        <v>22.4</v>
      </c>
      <c r="D105" s="48"/>
    </row>
    <row r="106" spans="1:4" x14ac:dyDescent="0.3">
      <c r="A106" s="51" t="s">
        <v>6</v>
      </c>
      <c r="B106" s="46"/>
      <c r="C106" s="47">
        <v>26.8</v>
      </c>
      <c r="D106" s="48"/>
    </row>
    <row r="107" spans="1:4" x14ac:dyDescent="0.3">
      <c r="A107" s="51" t="s">
        <v>6</v>
      </c>
      <c r="B107" s="46">
        <v>17.899999999999999</v>
      </c>
      <c r="C107" s="47"/>
      <c r="D107" s="48"/>
    </row>
    <row r="108" spans="1:4" x14ac:dyDescent="0.3">
      <c r="A108" s="51"/>
      <c r="B108" s="74">
        <f>SUM(B79:B107)</f>
        <v>182.20000000000002</v>
      </c>
      <c r="C108" s="76">
        <f>SUM(C79:C107)</f>
        <v>1226.5999999999999</v>
      </c>
      <c r="D108" s="74">
        <f>SUM(D79:D107)</f>
        <v>1023.4000000000001</v>
      </c>
    </row>
    <row r="109" spans="1:4" x14ac:dyDescent="0.3">
      <c r="A109" s="51" t="s">
        <v>7</v>
      </c>
      <c r="B109" s="46"/>
      <c r="C109" s="47"/>
      <c r="D109" s="48">
        <v>112.9</v>
      </c>
    </row>
    <row r="110" spans="1:4" x14ac:dyDescent="0.3">
      <c r="A110" s="51" t="s">
        <v>7</v>
      </c>
      <c r="B110" s="46"/>
      <c r="C110" s="47"/>
      <c r="D110" s="48">
        <v>11.1</v>
      </c>
    </row>
    <row r="111" spans="1:4" x14ac:dyDescent="0.3">
      <c r="A111" s="51" t="s">
        <v>7</v>
      </c>
      <c r="B111" s="46"/>
      <c r="C111" s="47"/>
      <c r="D111" s="48">
        <v>7.7</v>
      </c>
    </row>
    <row r="112" spans="1:4" x14ac:dyDescent="0.3">
      <c r="A112" s="51" t="s">
        <v>7</v>
      </c>
      <c r="B112" s="46"/>
      <c r="C112" s="47">
        <v>20.100000000000001</v>
      </c>
      <c r="D112" s="48"/>
    </row>
    <row r="113" spans="1:4" x14ac:dyDescent="0.3">
      <c r="A113" s="51" t="s">
        <v>7</v>
      </c>
      <c r="B113" s="46"/>
      <c r="C113" s="47">
        <v>175.9</v>
      </c>
      <c r="D113" s="48"/>
    </row>
    <row r="114" spans="1:4" x14ac:dyDescent="0.3">
      <c r="A114" s="51" t="s">
        <v>7</v>
      </c>
      <c r="B114" s="46"/>
      <c r="C114" s="47">
        <v>23.6</v>
      </c>
      <c r="D114" s="48"/>
    </row>
    <row r="115" spans="1:4" x14ac:dyDescent="0.3">
      <c r="A115" s="51" t="s">
        <v>169</v>
      </c>
      <c r="B115" s="46"/>
      <c r="C115" s="47"/>
      <c r="D115" s="48">
        <v>228</v>
      </c>
    </row>
    <row r="116" spans="1:4" x14ac:dyDescent="0.3">
      <c r="A116" s="51" t="s">
        <v>7</v>
      </c>
      <c r="B116" s="46"/>
      <c r="C116" s="47"/>
      <c r="D116" s="48">
        <v>107.1</v>
      </c>
    </row>
    <row r="117" spans="1:4" x14ac:dyDescent="0.3">
      <c r="A117" s="51" t="s">
        <v>7</v>
      </c>
      <c r="B117" s="46"/>
      <c r="C117" s="47"/>
      <c r="D117" s="48">
        <v>146</v>
      </c>
    </row>
    <row r="118" spans="1:4" x14ac:dyDescent="0.3">
      <c r="A118" s="51" t="s">
        <v>7</v>
      </c>
      <c r="B118" s="46">
        <v>24.8</v>
      </c>
      <c r="C118" s="47"/>
      <c r="D118" s="48"/>
    </row>
    <row r="119" spans="1:4" x14ac:dyDescent="0.3">
      <c r="A119" s="51" t="s">
        <v>7</v>
      </c>
      <c r="B119" s="46"/>
      <c r="C119" s="47">
        <v>12.3</v>
      </c>
      <c r="D119" s="48"/>
    </row>
    <row r="120" spans="1:4" x14ac:dyDescent="0.3">
      <c r="A120" s="51" t="s">
        <v>7</v>
      </c>
      <c r="B120" s="46"/>
      <c r="C120" s="47">
        <v>37</v>
      </c>
      <c r="D120" s="48"/>
    </row>
    <row r="121" spans="1:4" x14ac:dyDescent="0.3">
      <c r="A121" s="51" t="s">
        <v>7</v>
      </c>
      <c r="B121" s="46"/>
      <c r="C121" s="47"/>
      <c r="D121" s="48">
        <v>20.8</v>
      </c>
    </row>
    <row r="122" spans="1:4" x14ac:dyDescent="0.3">
      <c r="A122" s="51" t="s">
        <v>7</v>
      </c>
      <c r="B122" s="46"/>
      <c r="C122" s="47">
        <v>27.6</v>
      </c>
      <c r="D122" s="48"/>
    </row>
    <row r="123" spans="1:4" x14ac:dyDescent="0.3">
      <c r="A123" s="51" t="s">
        <v>7</v>
      </c>
      <c r="B123" s="46"/>
      <c r="C123" s="47"/>
      <c r="D123" s="48">
        <v>324.39999999999998</v>
      </c>
    </row>
    <row r="124" spans="1:4" x14ac:dyDescent="0.3">
      <c r="A124" s="51" t="s">
        <v>169</v>
      </c>
      <c r="B124" s="46"/>
      <c r="C124" s="47">
        <v>26.8</v>
      </c>
      <c r="D124" s="48"/>
    </row>
    <row r="125" spans="1:4" x14ac:dyDescent="0.3">
      <c r="A125" s="51" t="s">
        <v>169</v>
      </c>
      <c r="B125" s="46"/>
      <c r="C125" s="47">
        <v>26.8</v>
      </c>
      <c r="D125" s="48"/>
    </row>
    <row r="126" spans="1:4" x14ac:dyDescent="0.3">
      <c r="A126" s="51" t="s">
        <v>7</v>
      </c>
      <c r="B126" s="46"/>
      <c r="C126" s="47"/>
      <c r="D126" s="48">
        <v>7.7</v>
      </c>
    </row>
    <row r="127" spans="1:4" x14ac:dyDescent="0.3">
      <c r="A127" s="51" t="s">
        <v>7</v>
      </c>
      <c r="B127" s="46"/>
      <c r="C127" s="47"/>
      <c r="D127" s="48">
        <v>35</v>
      </c>
    </row>
    <row r="128" spans="1:4" x14ac:dyDescent="0.3">
      <c r="A128" s="51" t="s">
        <v>7</v>
      </c>
      <c r="B128" s="46"/>
      <c r="C128" s="47"/>
      <c r="D128" s="48">
        <v>25.3</v>
      </c>
    </row>
    <row r="129" spans="1:4" x14ac:dyDescent="0.3">
      <c r="A129" s="51" t="s">
        <v>7</v>
      </c>
      <c r="B129" s="46"/>
      <c r="C129" s="47">
        <v>376</v>
      </c>
      <c r="D129" s="48"/>
    </row>
    <row r="130" spans="1:4" x14ac:dyDescent="0.3">
      <c r="A130" s="51" t="s">
        <v>7</v>
      </c>
      <c r="B130" s="46"/>
      <c r="C130" s="47">
        <v>164.6</v>
      </c>
      <c r="D130" s="48"/>
    </row>
    <row r="131" spans="1:4" x14ac:dyDescent="0.3">
      <c r="A131" s="51" t="s">
        <v>7</v>
      </c>
      <c r="B131" s="46"/>
      <c r="C131" s="47"/>
      <c r="D131" s="48">
        <v>260.10000000000002</v>
      </c>
    </row>
    <row r="132" spans="1:4" x14ac:dyDescent="0.3">
      <c r="A132" s="51" t="s">
        <v>7</v>
      </c>
      <c r="B132" s="46"/>
      <c r="C132" s="47"/>
      <c r="D132" s="48">
        <v>35.9</v>
      </c>
    </row>
    <row r="133" spans="1:4" x14ac:dyDescent="0.3">
      <c r="A133" s="51" t="s">
        <v>7</v>
      </c>
      <c r="B133" s="46"/>
      <c r="C133" s="47"/>
      <c r="D133" s="48">
        <v>15.1</v>
      </c>
    </row>
    <row r="134" spans="1:4" x14ac:dyDescent="0.3">
      <c r="A134" s="51" t="s">
        <v>7</v>
      </c>
      <c r="B134" s="46"/>
      <c r="C134" s="47"/>
      <c r="D134" s="48">
        <v>9.6</v>
      </c>
    </row>
    <row r="135" spans="1:4" x14ac:dyDescent="0.3">
      <c r="A135" s="51" t="s">
        <v>169</v>
      </c>
      <c r="B135" s="46"/>
      <c r="C135" s="47"/>
      <c r="D135" s="48">
        <v>52.1</v>
      </c>
    </row>
    <row r="136" spans="1:4" x14ac:dyDescent="0.3">
      <c r="A136" s="51" t="s">
        <v>7</v>
      </c>
      <c r="B136" s="46"/>
      <c r="C136" s="47">
        <v>2.1</v>
      </c>
      <c r="D136" s="48"/>
    </row>
    <row r="137" spans="1:4" x14ac:dyDescent="0.3">
      <c r="A137" s="51" t="s">
        <v>7</v>
      </c>
      <c r="B137" s="46"/>
      <c r="C137" s="47">
        <v>52.4</v>
      </c>
      <c r="D137" s="48"/>
    </row>
    <row r="138" spans="1:4" x14ac:dyDescent="0.3">
      <c r="A138" s="51" t="s">
        <v>7</v>
      </c>
      <c r="B138" s="46"/>
      <c r="C138" s="47">
        <v>43.2</v>
      </c>
      <c r="D138" s="48"/>
    </row>
    <row r="139" spans="1:4" x14ac:dyDescent="0.3">
      <c r="A139" s="51" t="s">
        <v>7</v>
      </c>
      <c r="B139" s="46"/>
      <c r="C139" s="47">
        <v>85.6</v>
      </c>
      <c r="D139" s="48"/>
    </row>
    <row r="140" spans="1:4" x14ac:dyDescent="0.3">
      <c r="A140" s="51" t="s">
        <v>169</v>
      </c>
      <c r="B140" s="46"/>
      <c r="C140" s="47"/>
      <c r="D140" s="48">
        <v>108.5</v>
      </c>
    </row>
    <row r="141" spans="1:4" x14ac:dyDescent="0.3">
      <c r="A141" s="51" t="s">
        <v>7</v>
      </c>
      <c r="B141" s="46"/>
      <c r="C141" s="47">
        <v>13.6</v>
      </c>
      <c r="D141" s="48"/>
    </row>
    <row r="142" spans="1:4" x14ac:dyDescent="0.3">
      <c r="A142" s="51" t="s">
        <v>7</v>
      </c>
      <c r="B142" s="46"/>
      <c r="C142" s="47">
        <v>63.5</v>
      </c>
      <c r="D142" s="48"/>
    </row>
    <row r="143" spans="1:4" x14ac:dyDescent="0.3">
      <c r="A143" s="51" t="s">
        <v>7</v>
      </c>
      <c r="B143" s="46"/>
      <c r="C143" s="47">
        <v>64.5</v>
      </c>
      <c r="D143" s="48"/>
    </row>
    <row r="144" spans="1:4" x14ac:dyDescent="0.3">
      <c r="A144" s="51"/>
      <c r="B144" s="74">
        <f>SUM(B109:B143)</f>
        <v>24.8</v>
      </c>
      <c r="C144" s="76">
        <f>SUM(C109:C143)</f>
        <v>1215.5999999999999</v>
      </c>
      <c r="D144" s="74">
        <f>SUM(D109:D143)</f>
        <v>1507.2999999999997</v>
      </c>
    </row>
    <row r="145" spans="1:4" x14ac:dyDescent="0.3">
      <c r="A145" s="51" t="s">
        <v>19</v>
      </c>
      <c r="B145" s="46"/>
      <c r="C145" s="71"/>
      <c r="D145" s="47">
        <v>43.7</v>
      </c>
    </row>
    <row r="146" spans="1:4" x14ac:dyDescent="0.3">
      <c r="A146" s="51" t="s">
        <v>19</v>
      </c>
      <c r="B146" s="46">
        <v>30.2</v>
      </c>
      <c r="C146" s="47"/>
      <c r="D146" s="48"/>
    </row>
    <row r="147" spans="1:4" x14ac:dyDescent="0.3">
      <c r="A147" s="51" t="s">
        <v>19</v>
      </c>
      <c r="B147" s="46">
        <v>12</v>
      </c>
      <c r="C147" s="47"/>
      <c r="D147" s="48"/>
    </row>
    <row r="148" spans="1:4" x14ac:dyDescent="0.3">
      <c r="A148" s="51" t="s">
        <v>19</v>
      </c>
      <c r="B148" s="46"/>
      <c r="C148" s="47">
        <v>11.1</v>
      </c>
      <c r="D148" s="48"/>
    </row>
    <row r="149" spans="1:4" x14ac:dyDescent="0.3">
      <c r="A149" s="51" t="s">
        <v>19</v>
      </c>
      <c r="B149" s="46"/>
      <c r="C149" s="47">
        <v>12.2</v>
      </c>
      <c r="D149" s="48"/>
    </row>
    <row r="150" spans="1:4" x14ac:dyDescent="0.3">
      <c r="A150" s="51" t="s">
        <v>19</v>
      </c>
      <c r="B150" s="46">
        <v>31.5</v>
      </c>
      <c r="C150" s="47"/>
      <c r="D150" s="48"/>
    </row>
    <row r="151" spans="1:4" x14ac:dyDescent="0.3">
      <c r="A151" s="51" t="s">
        <v>19</v>
      </c>
      <c r="B151" s="46"/>
      <c r="C151" s="47"/>
      <c r="D151" s="48">
        <v>259.7</v>
      </c>
    </row>
    <row r="152" spans="1:4" x14ac:dyDescent="0.3">
      <c r="A152" s="51" t="s">
        <v>19</v>
      </c>
      <c r="B152" s="46"/>
      <c r="C152" s="47"/>
      <c r="D152" s="48">
        <v>52.5</v>
      </c>
    </row>
    <row r="153" spans="1:4" x14ac:dyDescent="0.3">
      <c r="A153" s="51" t="s">
        <v>19</v>
      </c>
      <c r="B153" s="46"/>
      <c r="C153" s="47"/>
      <c r="D153" s="48">
        <v>154.4</v>
      </c>
    </row>
    <row r="154" spans="1:4" x14ac:dyDescent="0.3">
      <c r="A154" s="51" t="s">
        <v>19</v>
      </c>
      <c r="B154" s="46"/>
      <c r="C154" s="47"/>
      <c r="D154" s="48">
        <v>8.9</v>
      </c>
    </row>
    <row r="155" spans="1:4" x14ac:dyDescent="0.3">
      <c r="A155" s="51" t="s">
        <v>19</v>
      </c>
      <c r="B155" s="46"/>
      <c r="C155" s="47">
        <v>26.5</v>
      </c>
      <c r="D155" s="48"/>
    </row>
    <row r="156" spans="1:4" x14ac:dyDescent="0.3">
      <c r="A156" s="51" t="s">
        <v>19</v>
      </c>
      <c r="B156" s="46"/>
      <c r="C156" s="47"/>
      <c r="D156" s="48">
        <v>120.9</v>
      </c>
    </row>
    <row r="157" spans="1:4" x14ac:dyDescent="0.3">
      <c r="A157" s="51" t="s">
        <v>19</v>
      </c>
      <c r="B157" s="46"/>
      <c r="C157" s="47">
        <v>49.2</v>
      </c>
      <c r="D157" s="48"/>
    </row>
    <row r="158" spans="1:4" x14ac:dyDescent="0.3">
      <c r="A158" s="51" t="s">
        <v>19</v>
      </c>
      <c r="B158" s="46"/>
      <c r="C158" s="47"/>
      <c r="D158" s="48">
        <v>68.8</v>
      </c>
    </row>
    <row r="159" spans="1:4" x14ac:dyDescent="0.3">
      <c r="A159" s="51" t="s">
        <v>19</v>
      </c>
      <c r="B159" s="46">
        <v>12</v>
      </c>
      <c r="C159" s="47"/>
      <c r="D159" s="48"/>
    </row>
    <row r="160" spans="1:4" x14ac:dyDescent="0.3">
      <c r="A160" s="51" t="s">
        <v>19</v>
      </c>
      <c r="B160" s="46"/>
      <c r="C160" s="47">
        <v>41.1</v>
      </c>
      <c r="D160" s="73"/>
    </row>
    <row r="161" spans="1:4" x14ac:dyDescent="0.3">
      <c r="A161" s="51" t="s">
        <v>19</v>
      </c>
      <c r="B161" s="46"/>
      <c r="C161" s="47"/>
      <c r="D161" s="48">
        <v>105.6</v>
      </c>
    </row>
    <row r="162" spans="1:4" x14ac:dyDescent="0.3">
      <c r="A162" s="51" t="s">
        <v>19</v>
      </c>
      <c r="B162" s="46"/>
      <c r="C162" s="47"/>
      <c r="D162" s="48">
        <v>60.6</v>
      </c>
    </row>
    <row r="163" spans="1:4" x14ac:dyDescent="0.3">
      <c r="A163" s="51" t="s">
        <v>19</v>
      </c>
      <c r="B163" s="46"/>
      <c r="C163" s="47">
        <v>464.6</v>
      </c>
      <c r="D163" s="48"/>
    </row>
    <row r="164" spans="1:4" x14ac:dyDescent="0.3">
      <c r="A164" s="51" t="s">
        <v>19</v>
      </c>
      <c r="B164" s="46"/>
      <c r="C164" s="47">
        <v>416.2</v>
      </c>
      <c r="D164" s="48"/>
    </row>
    <row r="165" spans="1:4" x14ac:dyDescent="0.3">
      <c r="A165" s="51" t="s">
        <v>19</v>
      </c>
      <c r="B165" s="46"/>
      <c r="C165" s="47"/>
      <c r="D165" s="48">
        <v>291</v>
      </c>
    </row>
    <row r="166" spans="1:4" x14ac:dyDescent="0.3">
      <c r="A166" s="51" t="s">
        <v>19</v>
      </c>
      <c r="B166" s="46"/>
      <c r="C166" s="47"/>
      <c r="D166" s="48">
        <v>393.8</v>
      </c>
    </row>
    <row r="167" spans="1:4" x14ac:dyDescent="0.3">
      <c r="A167" s="51" t="s">
        <v>19</v>
      </c>
      <c r="B167" s="46"/>
      <c r="C167" s="47">
        <v>237.3</v>
      </c>
      <c r="D167" s="48"/>
    </row>
    <row r="168" spans="1:4" x14ac:dyDescent="0.3">
      <c r="A168" s="51" t="s">
        <v>19</v>
      </c>
      <c r="B168" s="46"/>
      <c r="C168" s="47"/>
      <c r="D168" s="48">
        <v>28.8</v>
      </c>
    </row>
    <row r="169" spans="1:4" x14ac:dyDescent="0.3">
      <c r="A169" s="51" t="s">
        <v>19</v>
      </c>
      <c r="B169" s="46">
        <v>20.5</v>
      </c>
      <c r="C169" s="47"/>
      <c r="D169" s="48"/>
    </row>
    <row r="170" spans="1:4" x14ac:dyDescent="0.3">
      <c r="A170" s="51" t="s">
        <v>19</v>
      </c>
      <c r="B170" s="46"/>
      <c r="C170" s="47">
        <v>118.2</v>
      </c>
      <c r="D170" s="48"/>
    </row>
    <row r="171" spans="1:4" x14ac:dyDescent="0.3">
      <c r="A171" s="51" t="s">
        <v>19</v>
      </c>
      <c r="B171" s="46"/>
      <c r="C171" s="47"/>
      <c r="D171" s="48">
        <v>16.899999999999999</v>
      </c>
    </row>
    <row r="172" spans="1:4" x14ac:dyDescent="0.3">
      <c r="A172" s="51" t="s">
        <v>19</v>
      </c>
      <c r="B172" s="46"/>
      <c r="C172" s="47"/>
      <c r="D172" s="48">
        <v>50</v>
      </c>
    </row>
    <row r="173" spans="1:4" x14ac:dyDescent="0.3">
      <c r="A173" s="51" t="s">
        <v>19</v>
      </c>
      <c r="B173" s="46"/>
      <c r="C173" s="47">
        <v>70.8</v>
      </c>
      <c r="D173" s="48"/>
    </row>
    <row r="174" spans="1:4" x14ac:dyDescent="0.3">
      <c r="A174" s="51" t="s">
        <v>19</v>
      </c>
      <c r="B174" s="46"/>
      <c r="C174" s="47">
        <v>42.7</v>
      </c>
      <c r="D174" s="48"/>
    </row>
    <row r="175" spans="1:4" x14ac:dyDescent="0.3">
      <c r="A175" s="51" t="s">
        <v>19</v>
      </c>
      <c r="B175" s="46">
        <v>112.3</v>
      </c>
      <c r="C175" s="47"/>
      <c r="D175" s="48"/>
    </row>
    <row r="176" spans="1:4" x14ac:dyDescent="0.3">
      <c r="A176" s="51" t="s">
        <v>19</v>
      </c>
      <c r="B176" s="46">
        <v>112.3</v>
      </c>
      <c r="C176" s="47"/>
      <c r="D176" s="48"/>
    </row>
    <row r="177" spans="1:4" x14ac:dyDescent="0.3">
      <c r="A177" s="51" t="s">
        <v>19</v>
      </c>
      <c r="B177" s="46"/>
      <c r="C177" s="47"/>
      <c r="D177" s="48">
        <v>14.7</v>
      </c>
    </row>
    <row r="178" spans="1:4" x14ac:dyDescent="0.3">
      <c r="A178" s="51" t="s">
        <v>19</v>
      </c>
      <c r="B178" s="46"/>
      <c r="C178" s="47"/>
      <c r="D178" s="48">
        <v>61.1</v>
      </c>
    </row>
    <row r="179" spans="1:4" x14ac:dyDescent="0.3">
      <c r="A179" s="51" t="s">
        <v>19</v>
      </c>
      <c r="B179" s="46"/>
      <c r="C179" s="47">
        <v>25.4</v>
      </c>
      <c r="D179" s="48"/>
    </row>
    <row r="180" spans="1:4" x14ac:dyDescent="0.3">
      <c r="A180" s="51" t="s">
        <v>170</v>
      </c>
      <c r="B180" s="46">
        <v>57</v>
      </c>
      <c r="C180" s="47"/>
      <c r="D180" s="48"/>
    </row>
    <row r="181" spans="1:4" x14ac:dyDescent="0.3">
      <c r="A181" s="51"/>
      <c r="B181" s="74">
        <f>SUM(B145:B180)</f>
        <v>387.8</v>
      </c>
      <c r="C181" s="76">
        <f>SUM(C145:C180)</f>
        <v>1515.3000000000002</v>
      </c>
      <c r="D181" s="74">
        <f>SUM(D145:D180)</f>
        <v>1731.3999999999999</v>
      </c>
    </row>
    <row r="182" spans="1:4" x14ac:dyDescent="0.3">
      <c r="A182" s="51" t="s">
        <v>17</v>
      </c>
      <c r="B182" s="46"/>
      <c r="C182" s="71"/>
      <c r="D182" s="47">
        <v>70.7</v>
      </c>
    </row>
    <row r="183" spans="1:4" x14ac:dyDescent="0.3">
      <c r="A183" s="51" t="s">
        <v>17</v>
      </c>
      <c r="B183" s="46">
        <v>28</v>
      </c>
      <c r="C183" s="47"/>
      <c r="D183" s="48"/>
    </row>
    <row r="184" spans="1:4" x14ac:dyDescent="0.3">
      <c r="A184" s="51" t="s">
        <v>17</v>
      </c>
      <c r="B184" s="46"/>
      <c r="C184" s="47"/>
      <c r="D184" s="48">
        <v>15.9</v>
      </c>
    </row>
    <row r="185" spans="1:4" x14ac:dyDescent="0.3">
      <c r="A185" s="51" t="s">
        <v>17</v>
      </c>
      <c r="B185" s="46"/>
      <c r="C185" s="47">
        <v>66.599999999999994</v>
      </c>
      <c r="D185" s="48"/>
    </row>
    <row r="186" spans="1:4" x14ac:dyDescent="0.3">
      <c r="A186" s="51" t="s">
        <v>17</v>
      </c>
      <c r="B186" s="46"/>
      <c r="C186" s="47"/>
      <c r="D186" s="48">
        <v>162.19999999999999</v>
      </c>
    </row>
    <row r="187" spans="1:4" x14ac:dyDescent="0.3">
      <c r="A187" s="51" t="s">
        <v>17</v>
      </c>
      <c r="B187" s="46"/>
      <c r="C187" s="47"/>
      <c r="D187" s="48">
        <v>37.700000000000003</v>
      </c>
    </row>
    <row r="188" spans="1:4" x14ac:dyDescent="0.3">
      <c r="A188" s="51" t="s">
        <v>17</v>
      </c>
      <c r="B188" s="46"/>
      <c r="C188" s="47"/>
      <c r="D188" s="48">
        <v>99.6</v>
      </c>
    </row>
    <row r="189" spans="1:4" x14ac:dyDescent="0.3">
      <c r="A189" s="51" t="s">
        <v>17</v>
      </c>
      <c r="B189" s="46"/>
      <c r="C189" s="47"/>
      <c r="D189" s="48">
        <v>81.400000000000006</v>
      </c>
    </row>
    <row r="190" spans="1:4" x14ac:dyDescent="0.3">
      <c r="A190" s="51" t="s">
        <v>17</v>
      </c>
      <c r="B190" s="46"/>
      <c r="C190" s="47"/>
      <c r="D190" s="48">
        <v>75.400000000000006</v>
      </c>
    </row>
    <row r="191" spans="1:4" x14ac:dyDescent="0.3">
      <c r="A191" s="51" t="s">
        <v>17</v>
      </c>
      <c r="B191" s="46"/>
      <c r="C191" s="47"/>
      <c r="D191" s="48">
        <v>124.2</v>
      </c>
    </row>
    <row r="192" spans="1:4" x14ac:dyDescent="0.3">
      <c r="A192" s="51" t="s">
        <v>17</v>
      </c>
      <c r="B192" s="46"/>
      <c r="C192" s="47"/>
      <c r="D192" s="48">
        <v>60.1</v>
      </c>
    </row>
    <row r="193" spans="1:4" x14ac:dyDescent="0.3">
      <c r="A193" s="51" t="s">
        <v>17</v>
      </c>
      <c r="B193" s="46"/>
      <c r="C193" s="47"/>
      <c r="D193" s="48">
        <v>49.7</v>
      </c>
    </row>
    <row r="194" spans="1:4" x14ac:dyDescent="0.3">
      <c r="A194" s="51" t="s">
        <v>17</v>
      </c>
      <c r="B194" s="46"/>
      <c r="C194" s="47"/>
      <c r="D194" s="48">
        <v>48.5</v>
      </c>
    </row>
    <row r="195" spans="1:4" x14ac:dyDescent="0.3">
      <c r="A195" s="51" t="s">
        <v>17</v>
      </c>
      <c r="B195" s="46"/>
      <c r="C195" s="47">
        <v>574.4</v>
      </c>
      <c r="D195" s="48"/>
    </row>
    <row r="196" spans="1:4" x14ac:dyDescent="0.3">
      <c r="A196" s="51" t="s">
        <v>17</v>
      </c>
      <c r="B196" s="46"/>
      <c r="C196" s="47">
        <v>374.2</v>
      </c>
      <c r="D196" s="48"/>
    </row>
    <row r="197" spans="1:4" x14ac:dyDescent="0.3">
      <c r="A197" s="51" t="s">
        <v>17</v>
      </c>
      <c r="B197" s="46"/>
      <c r="C197" s="47"/>
      <c r="D197" s="48">
        <v>276.2</v>
      </c>
    </row>
    <row r="198" spans="1:4" x14ac:dyDescent="0.3">
      <c r="A198" s="51" t="s">
        <v>17</v>
      </c>
      <c r="B198" s="46"/>
      <c r="C198" s="47"/>
      <c r="D198" s="48">
        <v>385.5</v>
      </c>
    </row>
    <row r="199" spans="1:4" x14ac:dyDescent="0.3">
      <c r="A199" s="51" t="s">
        <v>17</v>
      </c>
      <c r="B199" s="46"/>
      <c r="C199" s="47">
        <v>193.1</v>
      </c>
      <c r="D199" s="48"/>
    </row>
    <row r="200" spans="1:4" x14ac:dyDescent="0.3">
      <c r="A200" s="51" t="s">
        <v>17</v>
      </c>
      <c r="B200" s="46"/>
      <c r="C200" s="47"/>
      <c r="D200" s="48">
        <v>76.400000000000006</v>
      </c>
    </row>
    <row r="201" spans="1:4" x14ac:dyDescent="0.3">
      <c r="A201" s="51" t="s">
        <v>17</v>
      </c>
      <c r="B201" s="46">
        <v>266.8</v>
      </c>
      <c r="C201" s="47"/>
      <c r="D201" s="48"/>
    </row>
    <row r="202" spans="1:4" x14ac:dyDescent="0.3">
      <c r="A202" s="51" t="s">
        <v>17</v>
      </c>
      <c r="B202" s="46"/>
      <c r="C202" s="47">
        <v>25.8</v>
      </c>
      <c r="D202" s="48"/>
    </row>
    <row r="203" spans="1:4" x14ac:dyDescent="0.3">
      <c r="A203" s="51" t="s">
        <v>17</v>
      </c>
      <c r="B203" s="46"/>
      <c r="C203" s="47"/>
      <c r="D203" s="48">
        <v>21.6</v>
      </c>
    </row>
    <row r="204" spans="1:4" x14ac:dyDescent="0.3">
      <c r="A204" s="51" t="s">
        <v>17</v>
      </c>
      <c r="B204" s="46"/>
      <c r="C204" s="47"/>
      <c r="D204" s="48">
        <v>92.9</v>
      </c>
    </row>
    <row r="205" spans="1:4" x14ac:dyDescent="0.3">
      <c r="A205" s="51" t="s">
        <v>17</v>
      </c>
      <c r="B205" s="46"/>
      <c r="C205" s="47">
        <v>6.6</v>
      </c>
      <c r="D205" s="48"/>
    </row>
    <row r="206" spans="1:4" x14ac:dyDescent="0.3">
      <c r="A206" s="51" t="s">
        <v>17</v>
      </c>
      <c r="B206" s="46">
        <v>241.5</v>
      </c>
      <c r="C206" s="47"/>
      <c r="D206" s="48"/>
    </row>
    <row r="207" spans="1:4" x14ac:dyDescent="0.3">
      <c r="A207" s="51" t="s">
        <v>17</v>
      </c>
      <c r="B207" s="46">
        <v>241.6</v>
      </c>
      <c r="C207" s="47"/>
      <c r="D207" s="48"/>
    </row>
    <row r="208" spans="1:4" x14ac:dyDescent="0.3">
      <c r="A208" s="51" t="s">
        <v>17</v>
      </c>
      <c r="B208" s="46"/>
      <c r="C208" s="47"/>
      <c r="D208" s="48">
        <v>13.8</v>
      </c>
    </row>
    <row r="209" spans="1:4" x14ac:dyDescent="0.3">
      <c r="A209" s="51" t="s">
        <v>17</v>
      </c>
      <c r="B209" s="46"/>
      <c r="C209" s="47"/>
      <c r="D209" s="48">
        <v>11.8</v>
      </c>
    </row>
    <row r="210" spans="1:4" x14ac:dyDescent="0.3">
      <c r="A210" s="51" t="s">
        <v>17</v>
      </c>
      <c r="B210" s="46"/>
      <c r="C210" s="47"/>
      <c r="D210" s="48">
        <v>40.6</v>
      </c>
    </row>
    <row r="211" spans="1:4" x14ac:dyDescent="0.3">
      <c r="A211" s="51"/>
      <c r="B211" s="74">
        <f>SUM(B182:B210)</f>
        <v>777.9</v>
      </c>
      <c r="C211" s="76">
        <f>SUM(C182:C210)</f>
        <v>1240.6999999999998</v>
      </c>
      <c r="D211" s="74">
        <f>SUM(D182:D210)</f>
        <v>1744.2</v>
      </c>
    </row>
    <row r="212" spans="1:4" x14ac:dyDescent="0.3">
      <c r="A212" s="50" t="s">
        <v>18</v>
      </c>
      <c r="B212" s="46"/>
      <c r="C212" s="47"/>
      <c r="D212" s="48">
        <v>36.1</v>
      </c>
    </row>
    <row r="213" spans="1:4" x14ac:dyDescent="0.3">
      <c r="A213" s="50" t="s">
        <v>18</v>
      </c>
      <c r="B213" s="46"/>
      <c r="C213" s="47"/>
      <c r="D213" s="48">
        <v>38.1</v>
      </c>
    </row>
    <row r="214" spans="1:4" x14ac:dyDescent="0.3">
      <c r="A214" s="50" t="s">
        <v>18</v>
      </c>
      <c r="B214" s="46"/>
      <c r="C214" s="47"/>
      <c r="D214" s="48">
        <v>17</v>
      </c>
    </row>
    <row r="215" spans="1:4" x14ac:dyDescent="0.3">
      <c r="A215" s="50" t="s">
        <v>18</v>
      </c>
      <c r="B215" s="46"/>
      <c r="C215" s="47"/>
      <c r="D215" s="48">
        <v>90.8</v>
      </c>
    </row>
    <row r="216" spans="1:4" x14ac:dyDescent="0.3">
      <c r="A216" s="50" t="s">
        <v>18</v>
      </c>
      <c r="B216" s="46"/>
      <c r="C216" s="47"/>
      <c r="D216" s="48">
        <v>105.6</v>
      </c>
    </row>
    <row r="217" spans="1:4" x14ac:dyDescent="0.3">
      <c r="A217" s="50" t="s">
        <v>18</v>
      </c>
      <c r="B217" s="46"/>
      <c r="C217" s="47"/>
      <c r="D217" s="48">
        <v>52.1</v>
      </c>
    </row>
    <row r="218" spans="1:4" x14ac:dyDescent="0.3">
      <c r="A218" s="50" t="s">
        <v>18</v>
      </c>
      <c r="B218" s="46"/>
      <c r="C218" s="47"/>
      <c r="D218" s="48">
        <v>508.9</v>
      </c>
    </row>
    <row r="219" spans="1:4" x14ac:dyDescent="0.3">
      <c r="A219" s="50" t="s">
        <v>18</v>
      </c>
      <c r="B219" s="46"/>
      <c r="C219" s="47"/>
      <c r="D219" s="48">
        <v>532.20000000000005</v>
      </c>
    </row>
    <row r="220" spans="1:4" x14ac:dyDescent="0.3">
      <c r="A220" s="50" t="s">
        <v>18</v>
      </c>
      <c r="B220" s="46"/>
      <c r="C220" s="47"/>
      <c r="D220" s="48">
        <v>632.6</v>
      </c>
    </row>
    <row r="221" spans="1:4" x14ac:dyDescent="0.3">
      <c r="A221" s="50" t="s">
        <v>18</v>
      </c>
      <c r="B221" s="46"/>
      <c r="C221" s="47"/>
      <c r="D221" s="48">
        <v>728.3</v>
      </c>
    </row>
    <row r="222" spans="1:4" x14ac:dyDescent="0.3">
      <c r="A222" s="50" t="s">
        <v>18</v>
      </c>
      <c r="B222" s="46"/>
      <c r="C222" s="47"/>
      <c r="D222" s="48">
        <v>614.5</v>
      </c>
    </row>
    <row r="223" spans="1:4" x14ac:dyDescent="0.3">
      <c r="A223" s="50" t="s">
        <v>18</v>
      </c>
      <c r="B223" s="46"/>
      <c r="C223" s="47"/>
      <c r="D223" s="48">
        <v>304.5</v>
      </c>
    </row>
    <row r="224" spans="1:4" x14ac:dyDescent="0.3">
      <c r="A224" s="50" t="s">
        <v>18</v>
      </c>
      <c r="B224" s="46"/>
      <c r="C224" s="47">
        <v>114.5</v>
      </c>
      <c r="D224" s="48"/>
    </row>
    <row r="225" spans="1:4" x14ac:dyDescent="0.3">
      <c r="A225" s="50" t="s">
        <v>18</v>
      </c>
      <c r="B225" s="46"/>
      <c r="C225" s="47">
        <v>335.9</v>
      </c>
      <c r="D225" s="48"/>
    </row>
    <row r="226" spans="1:4" x14ac:dyDescent="0.3">
      <c r="A226" s="50" t="s">
        <v>18</v>
      </c>
      <c r="B226" s="46"/>
      <c r="C226" s="47"/>
      <c r="D226" s="48">
        <v>58.9</v>
      </c>
    </row>
    <row r="227" spans="1:4" x14ac:dyDescent="0.3">
      <c r="A227" s="50" t="s">
        <v>18</v>
      </c>
      <c r="B227" s="46"/>
      <c r="C227" s="47">
        <v>16</v>
      </c>
      <c r="D227" s="48"/>
    </row>
    <row r="228" spans="1:4" x14ac:dyDescent="0.3">
      <c r="A228" s="50" t="s">
        <v>18</v>
      </c>
      <c r="B228" s="46"/>
      <c r="C228" s="47"/>
      <c r="D228" s="48">
        <v>25</v>
      </c>
    </row>
    <row r="229" spans="1:4" x14ac:dyDescent="0.3">
      <c r="A229" s="50" t="s">
        <v>18</v>
      </c>
      <c r="B229" s="46"/>
      <c r="C229" s="47"/>
      <c r="D229" s="48">
        <v>58.3</v>
      </c>
    </row>
    <row r="230" spans="1:4" x14ac:dyDescent="0.3">
      <c r="A230" s="50" t="s">
        <v>18</v>
      </c>
      <c r="B230" s="46"/>
      <c r="C230" s="47">
        <v>8.1999999999999993</v>
      </c>
      <c r="D230" s="48"/>
    </row>
    <row r="231" spans="1:4" x14ac:dyDescent="0.3">
      <c r="A231" s="50" t="s">
        <v>18</v>
      </c>
      <c r="B231" s="46"/>
      <c r="C231" s="47"/>
      <c r="D231" s="48">
        <v>78.400000000000006</v>
      </c>
    </row>
    <row r="232" spans="1:4" x14ac:dyDescent="0.3">
      <c r="A232" s="50" t="s">
        <v>18</v>
      </c>
      <c r="B232" s="46"/>
      <c r="C232" s="47">
        <v>298.7</v>
      </c>
      <c r="D232" s="48"/>
    </row>
    <row r="233" spans="1:4" x14ac:dyDescent="0.3">
      <c r="A233" s="50" t="s">
        <v>18</v>
      </c>
      <c r="B233" s="46"/>
      <c r="C233" s="47">
        <v>299.5</v>
      </c>
      <c r="D233" s="48"/>
    </row>
    <row r="234" spans="1:4" x14ac:dyDescent="0.3">
      <c r="A234" s="50" t="s">
        <v>18</v>
      </c>
      <c r="B234" s="46"/>
      <c r="C234" s="47">
        <v>114.5</v>
      </c>
      <c r="D234" s="48"/>
    </row>
    <row r="235" spans="1:4" x14ac:dyDescent="0.3">
      <c r="A235" s="50"/>
      <c r="B235" s="74"/>
      <c r="C235" s="76">
        <f>SUM(C212:C234)</f>
        <v>1187.3</v>
      </c>
      <c r="D235" s="74">
        <f>SUM(D212:D234)</f>
        <v>3881.3</v>
      </c>
    </row>
    <row r="236" spans="1:4" x14ac:dyDescent="0.3">
      <c r="A236" s="51" t="s">
        <v>16</v>
      </c>
      <c r="B236" s="46"/>
      <c r="C236" s="47"/>
      <c r="D236" s="48">
        <v>22.6</v>
      </c>
    </row>
    <row r="237" spans="1:4" x14ac:dyDescent="0.3">
      <c r="A237" s="51" t="s">
        <v>16</v>
      </c>
      <c r="B237" s="46"/>
      <c r="C237" s="47"/>
      <c r="D237" s="48">
        <v>95.3</v>
      </c>
    </row>
    <row r="238" spans="1:4" x14ac:dyDescent="0.3">
      <c r="A238" s="51" t="s">
        <v>16</v>
      </c>
      <c r="B238" s="46"/>
      <c r="C238" s="47"/>
      <c r="D238" s="48">
        <v>155</v>
      </c>
    </row>
    <row r="239" spans="1:4" x14ac:dyDescent="0.3">
      <c r="A239" s="51" t="s">
        <v>16</v>
      </c>
      <c r="B239" s="46"/>
      <c r="C239" s="47"/>
      <c r="D239" s="48">
        <v>222.7</v>
      </c>
    </row>
    <row r="240" spans="1:4" x14ac:dyDescent="0.3">
      <c r="A240" s="51" t="s">
        <v>16</v>
      </c>
      <c r="B240" s="46"/>
      <c r="C240" s="47"/>
      <c r="D240" s="48">
        <v>135.4</v>
      </c>
    </row>
    <row r="241" spans="1:4" x14ac:dyDescent="0.3">
      <c r="A241" s="51" t="s">
        <v>16</v>
      </c>
      <c r="B241" s="46"/>
      <c r="C241" s="47">
        <v>554.20000000000005</v>
      </c>
      <c r="D241" s="48"/>
    </row>
    <row r="242" spans="1:4" x14ac:dyDescent="0.3">
      <c r="A242" s="51" t="s">
        <v>16</v>
      </c>
      <c r="B242" s="46"/>
      <c r="C242" s="47"/>
      <c r="D242" s="48">
        <v>528.20000000000005</v>
      </c>
    </row>
    <row r="243" spans="1:4" x14ac:dyDescent="0.3">
      <c r="A243" s="51" t="s">
        <v>16</v>
      </c>
      <c r="B243" s="46"/>
      <c r="C243" s="47"/>
      <c r="D243" s="48">
        <v>657.4</v>
      </c>
    </row>
    <row r="244" spans="1:4" x14ac:dyDescent="0.3">
      <c r="A244" s="51" t="s">
        <v>16</v>
      </c>
      <c r="B244" s="46"/>
      <c r="C244" s="47"/>
      <c r="D244" s="48">
        <v>754.8</v>
      </c>
    </row>
    <row r="245" spans="1:4" x14ac:dyDescent="0.3">
      <c r="A245" s="51" t="s">
        <v>16</v>
      </c>
      <c r="B245" s="46"/>
      <c r="C245" s="47"/>
      <c r="D245" s="48">
        <v>921.4</v>
      </c>
    </row>
    <row r="246" spans="1:4" x14ac:dyDescent="0.3">
      <c r="A246" s="51" t="s">
        <v>16</v>
      </c>
      <c r="B246" s="46"/>
      <c r="C246" s="47"/>
      <c r="D246" s="48">
        <v>399.7</v>
      </c>
    </row>
    <row r="247" spans="1:4" x14ac:dyDescent="0.3">
      <c r="A247" s="51" t="s">
        <v>16</v>
      </c>
      <c r="B247" s="46"/>
      <c r="C247" s="47"/>
      <c r="D247" s="48">
        <v>66.7</v>
      </c>
    </row>
    <row r="248" spans="1:4" x14ac:dyDescent="0.3">
      <c r="A248" s="51" t="s">
        <v>16</v>
      </c>
      <c r="B248" s="46"/>
      <c r="C248" s="47">
        <v>66.7</v>
      </c>
      <c r="D248" s="48"/>
    </row>
    <row r="249" spans="1:4" x14ac:dyDescent="0.3">
      <c r="A249" s="51" t="s">
        <v>16</v>
      </c>
      <c r="B249" s="46"/>
      <c r="C249" s="47">
        <v>222.4</v>
      </c>
      <c r="D249" s="48"/>
    </row>
    <row r="250" spans="1:4" x14ac:dyDescent="0.3">
      <c r="A250" s="51" t="s">
        <v>16</v>
      </c>
      <c r="B250" s="46"/>
      <c r="C250" s="47"/>
      <c r="D250" s="48">
        <v>58.7</v>
      </c>
    </row>
    <row r="251" spans="1:4" x14ac:dyDescent="0.3">
      <c r="A251" s="51" t="s">
        <v>16</v>
      </c>
      <c r="B251" s="46"/>
      <c r="C251" s="47">
        <v>35.5</v>
      </c>
      <c r="D251" s="48"/>
    </row>
    <row r="252" spans="1:4" x14ac:dyDescent="0.3">
      <c r="A252" s="51" t="s">
        <v>16</v>
      </c>
      <c r="B252" s="46"/>
      <c r="C252" s="47"/>
      <c r="D252" s="48">
        <v>72.400000000000006</v>
      </c>
    </row>
    <row r="253" spans="1:4" x14ac:dyDescent="0.3">
      <c r="A253" s="51" t="s">
        <v>16</v>
      </c>
      <c r="B253" s="46"/>
      <c r="C253" s="47"/>
      <c r="D253" s="48">
        <v>23.5</v>
      </c>
    </row>
    <row r="254" spans="1:4" x14ac:dyDescent="0.3">
      <c r="A254" s="51" t="s">
        <v>16</v>
      </c>
      <c r="B254" s="46"/>
      <c r="C254" s="47">
        <v>39.9</v>
      </c>
      <c r="D254" s="48"/>
    </row>
    <row r="255" spans="1:4" x14ac:dyDescent="0.3">
      <c r="A255" s="51" t="s">
        <v>16</v>
      </c>
      <c r="B255" s="46"/>
      <c r="C255" s="47">
        <v>196.5</v>
      </c>
      <c r="D255" s="48"/>
    </row>
    <row r="256" spans="1:4" x14ac:dyDescent="0.3">
      <c r="A256" s="51" t="s">
        <v>16</v>
      </c>
      <c r="B256" s="46"/>
      <c r="C256" s="47">
        <v>196.5</v>
      </c>
      <c r="D256" s="48"/>
    </row>
    <row r="257" spans="1:4" x14ac:dyDescent="0.3">
      <c r="A257" s="51"/>
      <c r="B257" s="74"/>
      <c r="C257" s="76">
        <f>SUM(C236:C256)</f>
        <v>1311.7</v>
      </c>
      <c r="D257" s="74">
        <f>SUM(D236:D256)</f>
        <v>4113.7999999999993</v>
      </c>
    </row>
    <row r="258" spans="1:4" x14ac:dyDescent="0.3">
      <c r="A258" s="51" t="s">
        <v>76</v>
      </c>
      <c r="B258" s="46"/>
      <c r="C258" s="47"/>
      <c r="D258" s="48">
        <v>74.400000000000006</v>
      </c>
    </row>
    <row r="259" spans="1:4" x14ac:dyDescent="0.3">
      <c r="A259" s="51" t="s">
        <v>76</v>
      </c>
      <c r="B259" s="46"/>
      <c r="C259" s="47"/>
      <c r="D259" s="48">
        <v>252.1</v>
      </c>
    </row>
    <row r="260" spans="1:4" x14ac:dyDescent="0.3">
      <c r="A260" s="51" t="s">
        <v>76</v>
      </c>
      <c r="B260" s="46"/>
      <c r="C260" s="47"/>
      <c r="D260" s="48">
        <v>204.9</v>
      </c>
    </row>
    <row r="261" spans="1:4" x14ac:dyDescent="0.3">
      <c r="A261" s="51" t="s">
        <v>76</v>
      </c>
      <c r="B261" s="46"/>
      <c r="C261" s="47"/>
      <c r="D261" s="48">
        <v>71.2</v>
      </c>
    </row>
    <row r="262" spans="1:4" x14ac:dyDescent="0.3">
      <c r="A262" s="51" t="s">
        <v>76</v>
      </c>
      <c r="B262" s="46"/>
      <c r="C262" s="47">
        <v>632.79999999999995</v>
      </c>
      <c r="D262" s="48"/>
    </row>
    <row r="263" spans="1:4" x14ac:dyDescent="0.3">
      <c r="A263" s="51" t="s">
        <v>76</v>
      </c>
      <c r="B263" s="46"/>
      <c r="C263" s="47"/>
      <c r="D263" s="48">
        <v>398</v>
      </c>
    </row>
    <row r="264" spans="1:4" x14ac:dyDescent="0.3">
      <c r="A264" s="51" t="s">
        <v>76</v>
      </c>
      <c r="B264" s="46"/>
      <c r="C264" s="47"/>
      <c r="D264" s="48">
        <v>490.1</v>
      </c>
    </row>
    <row r="265" spans="1:4" x14ac:dyDescent="0.3">
      <c r="A265" s="51" t="s">
        <v>76</v>
      </c>
      <c r="B265" s="46"/>
      <c r="C265" s="47"/>
      <c r="D265" s="48">
        <v>512.29999999999995</v>
      </c>
    </row>
    <row r="266" spans="1:4" x14ac:dyDescent="0.3">
      <c r="A266" s="51" t="s">
        <v>76</v>
      </c>
      <c r="B266" s="46"/>
      <c r="C266" s="47"/>
      <c r="D266" s="48">
        <v>663.5</v>
      </c>
    </row>
    <row r="267" spans="1:4" x14ac:dyDescent="0.3">
      <c r="A267" s="51" t="s">
        <v>76</v>
      </c>
      <c r="B267" s="46"/>
      <c r="C267" s="47"/>
      <c r="D267" s="48">
        <v>455</v>
      </c>
    </row>
    <row r="268" spans="1:4" x14ac:dyDescent="0.3">
      <c r="A268" s="51" t="s">
        <v>76</v>
      </c>
      <c r="B268" s="46"/>
      <c r="C268" s="47"/>
      <c r="D268" s="48">
        <v>6.2</v>
      </c>
    </row>
    <row r="269" spans="1:4" x14ac:dyDescent="0.3">
      <c r="A269" s="51" t="s">
        <v>76</v>
      </c>
      <c r="B269" s="46"/>
      <c r="C269" s="47">
        <v>7</v>
      </c>
      <c r="D269" s="48"/>
    </row>
    <row r="270" spans="1:4" x14ac:dyDescent="0.3">
      <c r="A270" s="51" t="s">
        <v>76</v>
      </c>
      <c r="B270" s="46"/>
      <c r="C270" s="47">
        <v>247.8</v>
      </c>
      <c r="D270" s="48"/>
    </row>
    <row r="271" spans="1:4" x14ac:dyDescent="0.3">
      <c r="A271" s="51" t="s">
        <v>76</v>
      </c>
      <c r="B271" s="46"/>
      <c r="C271" s="47"/>
      <c r="D271" s="48">
        <v>56.3</v>
      </c>
    </row>
    <row r="272" spans="1:4" x14ac:dyDescent="0.3">
      <c r="A272" s="51" t="s">
        <v>76</v>
      </c>
      <c r="B272" s="46"/>
      <c r="C272" s="47"/>
      <c r="D272" s="48">
        <v>77.8</v>
      </c>
    </row>
    <row r="273" spans="1:4" x14ac:dyDescent="0.3">
      <c r="A273" s="51" t="s">
        <v>76</v>
      </c>
      <c r="B273" s="46"/>
      <c r="C273" s="47">
        <v>59</v>
      </c>
      <c r="D273" s="48"/>
    </row>
    <row r="274" spans="1:4" x14ac:dyDescent="0.3">
      <c r="A274" s="51" t="s">
        <v>76</v>
      </c>
      <c r="B274" s="46"/>
      <c r="C274" s="47"/>
      <c r="D274" s="48">
        <v>69.900000000000006</v>
      </c>
    </row>
    <row r="275" spans="1:4" x14ac:dyDescent="0.3">
      <c r="A275" s="51" t="s">
        <v>76</v>
      </c>
      <c r="B275" s="46"/>
      <c r="C275" s="47"/>
      <c r="D275" s="48">
        <v>21.6</v>
      </c>
    </row>
    <row r="276" spans="1:4" x14ac:dyDescent="0.3">
      <c r="A276" s="51" t="s">
        <v>76</v>
      </c>
      <c r="B276" s="46"/>
      <c r="C276" s="47">
        <v>49.8</v>
      </c>
      <c r="D276" s="48"/>
    </row>
    <row r="277" spans="1:4" x14ac:dyDescent="0.3">
      <c r="A277" s="51" t="s">
        <v>76</v>
      </c>
      <c r="B277" s="46"/>
      <c r="C277" s="47">
        <v>129.80000000000001</v>
      </c>
      <c r="D277" s="48"/>
    </row>
    <row r="278" spans="1:4" x14ac:dyDescent="0.3">
      <c r="A278" s="51" t="s">
        <v>76</v>
      </c>
      <c r="B278" s="46"/>
      <c r="C278" s="47">
        <v>135.80000000000001</v>
      </c>
      <c r="D278" s="48"/>
    </row>
    <row r="279" spans="1:4" x14ac:dyDescent="0.3">
      <c r="A279" s="51"/>
      <c r="B279" s="74"/>
      <c r="C279" s="76">
        <f>SUM(C258:C278)</f>
        <v>1261.9999999999998</v>
      </c>
      <c r="D279" s="74">
        <f>SUM(D258:D278)</f>
        <v>3353.3</v>
      </c>
    </row>
    <row r="280" spans="1:4" x14ac:dyDescent="0.3">
      <c r="A280" s="51" t="s">
        <v>77</v>
      </c>
      <c r="B280" s="46"/>
      <c r="C280" s="47"/>
      <c r="D280" s="48">
        <v>300.5</v>
      </c>
    </row>
    <row r="281" spans="1:4" x14ac:dyDescent="0.3">
      <c r="A281" s="51" t="s">
        <v>77</v>
      </c>
      <c r="B281" s="46"/>
      <c r="C281" s="47"/>
      <c r="D281" s="48">
        <v>235.8</v>
      </c>
    </row>
    <row r="282" spans="1:4" x14ac:dyDescent="0.3">
      <c r="A282" s="51" t="s">
        <v>77</v>
      </c>
      <c r="B282" s="46"/>
      <c r="C282" s="47"/>
      <c r="D282" s="48">
        <v>177.9</v>
      </c>
    </row>
    <row r="283" spans="1:4" x14ac:dyDescent="0.3">
      <c r="A283" s="51" t="s">
        <v>77</v>
      </c>
      <c r="B283" s="46"/>
      <c r="C283" s="47">
        <v>985.9</v>
      </c>
      <c r="D283" s="48"/>
    </row>
    <row r="284" spans="1:4" x14ac:dyDescent="0.3">
      <c r="A284" s="51" t="s">
        <v>77</v>
      </c>
      <c r="B284" s="46"/>
      <c r="C284" s="47"/>
      <c r="D284" s="48">
        <v>269.8</v>
      </c>
    </row>
    <row r="285" spans="1:4" x14ac:dyDescent="0.3">
      <c r="A285" s="51" t="s">
        <v>77</v>
      </c>
      <c r="B285" s="46"/>
      <c r="C285" s="47"/>
      <c r="D285" s="48">
        <v>359.9</v>
      </c>
    </row>
    <row r="286" spans="1:4" x14ac:dyDescent="0.3">
      <c r="A286" s="51" t="s">
        <v>77</v>
      </c>
      <c r="B286" s="46"/>
      <c r="C286" s="47"/>
      <c r="D286" s="48">
        <v>517.1</v>
      </c>
    </row>
    <row r="287" spans="1:4" x14ac:dyDescent="0.3">
      <c r="A287" s="51" t="s">
        <v>77</v>
      </c>
      <c r="B287" s="46"/>
      <c r="C287" s="47"/>
      <c r="D287" s="48">
        <v>487.7</v>
      </c>
    </row>
    <row r="288" spans="1:4" x14ac:dyDescent="0.3">
      <c r="A288" s="51" t="s">
        <v>77</v>
      </c>
      <c r="B288" s="46"/>
      <c r="C288" s="47"/>
      <c r="D288" s="48">
        <v>449</v>
      </c>
    </row>
    <row r="289" spans="1:4" x14ac:dyDescent="0.3">
      <c r="A289" s="51" t="s">
        <v>77</v>
      </c>
      <c r="B289" s="46"/>
      <c r="C289" s="47">
        <v>307.60000000000002</v>
      </c>
      <c r="D289" s="48"/>
    </row>
    <row r="290" spans="1:4" x14ac:dyDescent="0.3">
      <c r="A290" s="51" t="s">
        <v>77</v>
      </c>
      <c r="B290" s="46"/>
      <c r="C290" s="47"/>
      <c r="D290" s="48">
        <v>79</v>
      </c>
    </row>
    <row r="291" spans="1:4" x14ac:dyDescent="0.3">
      <c r="A291" s="51" t="s">
        <v>77</v>
      </c>
      <c r="B291" s="46"/>
      <c r="C291" s="47"/>
      <c r="D291" s="48">
        <v>18.100000000000001</v>
      </c>
    </row>
    <row r="292" spans="1:4" x14ac:dyDescent="0.3">
      <c r="A292" s="51" t="s">
        <v>77</v>
      </c>
      <c r="B292" s="46"/>
      <c r="C292" s="47"/>
      <c r="D292" s="48">
        <v>41</v>
      </c>
    </row>
    <row r="293" spans="1:4" x14ac:dyDescent="0.3">
      <c r="A293" s="51" t="s">
        <v>77</v>
      </c>
      <c r="B293" s="46"/>
      <c r="C293" s="47"/>
      <c r="D293" s="48">
        <v>13.4</v>
      </c>
    </row>
    <row r="294" spans="1:4" x14ac:dyDescent="0.3">
      <c r="A294" s="51" t="s">
        <v>77</v>
      </c>
      <c r="B294" s="46"/>
      <c r="C294" s="47"/>
      <c r="D294" s="48">
        <v>129.30000000000001</v>
      </c>
    </row>
    <row r="295" spans="1:4" x14ac:dyDescent="0.3">
      <c r="A295" s="51" t="s">
        <v>77</v>
      </c>
      <c r="B295" s="46"/>
      <c r="C295" s="47"/>
      <c r="D295" s="48">
        <v>131.5</v>
      </c>
    </row>
    <row r="296" spans="1:4" x14ac:dyDescent="0.3">
      <c r="A296" s="51" t="s">
        <v>77</v>
      </c>
      <c r="B296" s="46"/>
      <c r="C296" s="47">
        <v>968</v>
      </c>
      <c r="D296" s="48"/>
    </row>
    <row r="297" spans="1:4" x14ac:dyDescent="0.3">
      <c r="A297" s="51"/>
      <c r="B297" s="74"/>
      <c r="C297" s="76">
        <f>SUM(C280:C296)</f>
        <v>2261.5</v>
      </c>
      <c r="D297" s="74">
        <f>SUM(D280:D296)</f>
        <v>3210</v>
      </c>
    </row>
    <row r="298" spans="1:4" x14ac:dyDescent="0.3">
      <c r="A298" s="45" t="s">
        <v>78</v>
      </c>
      <c r="B298" s="46"/>
      <c r="C298" s="47">
        <v>23.8</v>
      </c>
      <c r="D298" s="48"/>
    </row>
    <row r="299" spans="1:4" x14ac:dyDescent="0.3">
      <c r="A299" s="45" t="s">
        <v>78</v>
      </c>
      <c r="B299" s="46"/>
      <c r="C299" s="47"/>
      <c r="D299" s="48">
        <v>675.9</v>
      </c>
    </row>
    <row r="300" spans="1:4" x14ac:dyDescent="0.3">
      <c r="A300" s="45" t="s">
        <v>78</v>
      </c>
      <c r="B300" s="46"/>
      <c r="C300" s="47"/>
      <c r="D300" s="48">
        <v>403.8</v>
      </c>
    </row>
    <row r="301" spans="1:4" x14ac:dyDescent="0.3">
      <c r="A301" s="45" t="s">
        <v>78</v>
      </c>
      <c r="B301" s="46"/>
      <c r="C301" s="47"/>
      <c r="D301" s="48">
        <v>179.8</v>
      </c>
    </row>
    <row r="302" spans="1:4" x14ac:dyDescent="0.3">
      <c r="A302" s="45" t="s">
        <v>78</v>
      </c>
      <c r="B302" s="46"/>
      <c r="C302" s="47"/>
      <c r="D302" s="48">
        <v>302</v>
      </c>
    </row>
    <row r="303" spans="1:4" x14ac:dyDescent="0.3">
      <c r="A303" s="45" t="s">
        <v>78</v>
      </c>
      <c r="B303" s="46"/>
      <c r="C303" s="47">
        <v>535.79999999999995</v>
      </c>
      <c r="D303" s="48"/>
    </row>
    <row r="304" spans="1:4" x14ac:dyDescent="0.3">
      <c r="A304" s="45" t="s">
        <v>78</v>
      </c>
      <c r="B304" s="46"/>
      <c r="C304" s="47">
        <v>935</v>
      </c>
      <c r="D304" s="48"/>
    </row>
    <row r="305" spans="1:4" x14ac:dyDescent="0.3">
      <c r="A305" s="45" t="s">
        <v>78</v>
      </c>
      <c r="B305" s="46"/>
      <c r="C305" s="47">
        <v>842</v>
      </c>
      <c r="D305" s="48"/>
    </row>
    <row r="306" spans="1:4" x14ac:dyDescent="0.3">
      <c r="A306" s="45" t="s">
        <v>78</v>
      </c>
      <c r="B306" s="46"/>
      <c r="C306" s="47"/>
      <c r="D306" s="48">
        <v>392.1</v>
      </c>
    </row>
    <row r="307" spans="1:4" x14ac:dyDescent="0.3">
      <c r="A307" s="45" t="s">
        <v>78</v>
      </c>
      <c r="B307" s="46"/>
      <c r="C307" s="47">
        <v>514.4</v>
      </c>
      <c r="D307" s="48"/>
    </row>
    <row r="308" spans="1:4" x14ac:dyDescent="0.3">
      <c r="A308" s="45" t="s">
        <v>78</v>
      </c>
      <c r="B308" s="46"/>
      <c r="C308" s="47"/>
      <c r="D308" s="48">
        <v>610.1</v>
      </c>
    </row>
    <row r="309" spans="1:4" x14ac:dyDescent="0.3">
      <c r="A309" s="45" t="s">
        <v>78</v>
      </c>
      <c r="B309" s="46"/>
      <c r="C309" s="47">
        <v>659.8</v>
      </c>
      <c r="D309" s="48"/>
    </row>
    <row r="310" spans="1:4" x14ac:dyDescent="0.3">
      <c r="A310" s="45" t="s">
        <v>78</v>
      </c>
      <c r="B310" s="46"/>
      <c r="C310" s="47">
        <v>437.9</v>
      </c>
      <c r="D310" s="48"/>
    </row>
    <row r="311" spans="1:4" x14ac:dyDescent="0.3">
      <c r="A311" s="45" t="s">
        <v>78</v>
      </c>
      <c r="B311" s="46"/>
      <c r="C311" s="47"/>
      <c r="D311" s="48">
        <v>108.2</v>
      </c>
    </row>
    <row r="312" spans="1:4" x14ac:dyDescent="0.3">
      <c r="A312" s="45" t="s">
        <v>78</v>
      </c>
      <c r="B312" s="46"/>
      <c r="C312" s="47"/>
      <c r="D312" s="48">
        <v>108.2</v>
      </c>
    </row>
    <row r="313" spans="1:4" x14ac:dyDescent="0.3">
      <c r="A313" s="45" t="s">
        <v>78</v>
      </c>
      <c r="B313" s="46"/>
      <c r="C313" s="47">
        <v>1154.3</v>
      </c>
      <c r="D313" s="48"/>
    </row>
    <row r="314" spans="1:4" x14ac:dyDescent="0.3">
      <c r="A314" s="45"/>
      <c r="B314" s="74"/>
      <c r="C314" s="76">
        <f>SUM(C298:C313)</f>
        <v>5103</v>
      </c>
      <c r="D314" s="74">
        <f>SUM(D298:D313)</f>
        <v>2780.0999999999995</v>
      </c>
    </row>
    <row r="315" spans="1:4" x14ac:dyDescent="0.3">
      <c r="A315" s="49" t="s">
        <v>117</v>
      </c>
      <c r="B315" s="46"/>
      <c r="C315" s="47"/>
      <c r="D315" s="48">
        <v>719.4</v>
      </c>
    </row>
    <row r="316" spans="1:4" x14ac:dyDescent="0.3">
      <c r="A316" s="49" t="s">
        <v>117</v>
      </c>
      <c r="B316" s="46">
        <v>935</v>
      </c>
      <c r="C316" s="47"/>
      <c r="D316" s="48"/>
    </row>
    <row r="317" spans="1:4" x14ac:dyDescent="0.3">
      <c r="A317" s="49"/>
      <c r="B317" s="74">
        <f>SUM(B315:B316)</f>
        <v>935</v>
      </c>
      <c r="C317" s="76"/>
      <c r="D317" s="74">
        <f>SUM(D315:D316)</f>
        <v>719.4</v>
      </c>
    </row>
    <row r="318" spans="1:4" x14ac:dyDescent="0.3">
      <c r="A318" s="51" t="s">
        <v>57</v>
      </c>
      <c r="B318" s="46"/>
      <c r="C318" s="47"/>
      <c r="D318" s="48">
        <v>26.9</v>
      </c>
    </row>
    <row r="319" spans="1:4" x14ac:dyDescent="0.3">
      <c r="A319" s="49" t="s">
        <v>124</v>
      </c>
      <c r="B319" s="46"/>
      <c r="C319" s="47">
        <v>627.1</v>
      </c>
      <c r="D319" s="48"/>
    </row>
    <row r="320" spans="1:4" x14ac:dyDescent="0.3">
      <c r="A320" s="49"/>
      <c r="B320" s="74"/>
      <c r="C320" s="76">
        <f>SUM(C317:C319)</f>
        <v>627.1</v>
      </c>
      <c r="D320" s="74">
        <f>SUM(D318:D319)</f>
        <v>26.9</v>
      </c>
    </row>
    <row r="321" spans="1:4" x14ac:dyDescent="0.3">
      <c r="A321" s="49" t="s">
        <v>118</v>
      </c>
      <c r="B321" s="46"/>
      <c r="C321" s="47"/>
      <c r="D321" s="48">
        <v>36.200000000000003</v>
      </c>
    </row>
    <row r="322" spans="1:4" x14ac:dyDescent="0.3">
      <c r="A322" s="49" t="s">
        <v>118</v>
      </c>
      <c r="B322" s="46"/>
      <c r="C322" s="47">
        <v>612.79999999999995</v>
      </c>
      <c r="D322" s="48"/>
    </row>
    <row r="323" spans="1:4" x14ac:dyDescent="0.3">
      <c r="A323" s="49" t="s">
        <v>118</v>
      </c>
      <c r="B323" s="46"/>
      <c r="C323" s="47"/>
      <c r="D323" s="48">
        <v>422.9</v>
      </c>
    </row>
    <row r="324" spans="1:4" x14ac:dyDescent="0.3">
      <c r="A324" s="49" t="s">
        <v>118</v>
      </c>
      <c r="B324" s="46"/>
      <c r="C324" s="47"/>
      <c r="D324" s="48">
        <v>245.1</v>
      </c>
    </row>
    <row r="325" spans="1:4" x14ac:dyDescent="0.3">
      <c r="A325" s="49" t="s">
        <v>118</v>
      </c>
      <c r="B325" s="46"/>
      <c r="C325" s="47"/>
      <c r="D325" s="48">
        <v>250.8</v>
      </c>
    </row>
    <row r="326" spans="1:4" x14ac:dyDescent="0.3">
      <c r="A326" s="49" t="s">
        <v>118</v>
      </c>
      <c r="B326" s="46"/>
      <c r="C326" s="47"/>
      <c r="D326" s="48">
        <v>603</v>
      </c>
    </row>
    <row r="327" spans="1:4" x14ac:dyDescent="0.3">
      <c r="A327" s="49" t="s">
        <v>118</v>
      </c>
      <c r="B327" s="46"/>
      <c r="C327" s="47">
        <v>812.5</v>
      </c>
      <c r="D327" s="48"/>
    </row>
    <row r="328" spans="1:4" x14ac:dyDescent="0.3">
      <c r="A328" s="49" t="s">
        <v>118</v>
      </c>
      <c r="B328" s="46"/>
      <c r="C328" s="47">
        <v>911.9</v>
      </c>
      <c r="D328" s="48"/>
    </row>
    <row r="329" spans="1:4" x14ac:dyDescent="0.3">
      <c r="A329" s="49" t="s">
        <v>118</v>
      </c>
      <c r="B329" s="46"/>
      <c r="C329" s="47"/>
      <c r="D329" s="48">
        <v>728.1</v>
      </c>
    </row>
    <row r="330" spans="1:4" x14ac:dyDescent="0.3">
      <c r="A330" s="49" t="s">
        <v>118</v>
      </c>
      <c r="B330" s="46"/>
      <c r="C330" s="47"/>
      <c r="D330" s="48">
        <v>627.29999999999995</v>
      </c>
    </row>
    <row r="331" spans="1:4" x14ac:dyDescent="0.3">
      <c r="A331" s="49" t="s">
        <v>118</v>
      </c>
      <c r="B331" s="46"/>
      <c r="C331" s="47"/>
      <c r="D331" s="48">
        <v>483.3</v>
      </c>
    </row>
    <row r="332" spans="1:4" x14ac:dyDescent="0.3">
      <c r="A332" s="49" t="s">
        <v>118</v>
      </c>
      <c r="B332" s="46"/>
      <c r="C332" s="47">
        <v>646.5</v>
      </c>
      <c r="D332" s="48"/>
    </row>
    <row r="333" spans="1:4" x14ac:dyDescent="0.3">
      <c r="A333" s="49" t="s">
        <v>118</v>
      </c>
      <c r="B333" s="46"/>
      <c r="C333" s="47"/>
      <c r="D333" s="48">
        <v>306.10000000000002</v>
      </c>
    </row>
    <row r="334" spans="1:4" x14ac:dyDescent="0.3">
      <c r="A334" s="49" t="s">
        <v>118</v>
      </c>
      <c r="B334" s="46">
        <v>10.52</v>
      </c>
      <c r="C334" s="47"/>
      <c r="D334" s="48"/>
    </row>
    <row r="335" spans="1:4" x14ac:dyDescent="0.3">
      <c r="A335" s="49"/>
      <c r="B335" s="74">
        <f>SUM(B321:B334)</f>
        <v>10.52</v>
      </c>
      <c r="C335" s="76">
        <f>SUM(C321:C334)</f>
        <v>2983.7</v>
      </c>
      <c r="D335" s="74">
        <f>SUM(D321:D334)</f>
        <v>3702.7999999999997</v>
      </c>
    </row>
    <row r="336" spans="1:4" x14ac:dyDescent="0.3">
      <c r="A336" s="49" t="s">
        <v>120</v>
      </c>
      <c r="B336" s="46"/>
      <c r="C336" s="47"/>
      <c r="D336" s="48">
        <v>368.6</v>
      </c>
    </row>
    <row r="337" spans="1:4" x14ac:dyDescent="0.3">
      <c r="A337" s="49" t="s">
        <v>120</v>
      </c>
      <c r="B337" s="46"/>
      <c r="C337" s="47"/>
      <c r="D337" s="48">
        <v>262.2</v>
      </c>
    </row>
    <row r="338" spans="1:4" x14ac:dyDescent="0.3">
      <c r="A338" s="49" t="s">
        <v>120</v>
      </c>
      <c r="B338" s="46"/>
      <c r="C338" s="47"/>
      <c r="D338" s="48">
        <v>283.60000000000002</v>
      </c>
    </row>
    <row r="339" spans="1:4" x14ac:dyDescent="0.3">
      <c r="A339" s="49" t="s">
        <v>120</v>
      </c>
      <c r="B339" s="46"/>
      <c r="C339" s="47">
        <v>490.2</v>
      </c>
      <c r="D339" s="48"/>
    </row>
    <row r="340" spans="1:4" x14ac:dyDescent="0.3">
      <c r="A340" s="49" t="s">
        <v>120</v>
      </c>
      <c r="B340" s="46"/>
      <c r="C340" s="47"/>
      <c r="D340" s="48">
        <v>674.2</v>
      </c>
    </row>
    <row r="341" spans="1:4" x14ac:dyDescent="0.3">
      <c r="A341" s="49" t="s">
        <v>120</v>
      </c>
      <c r="B341" s="46"/>
      <c r="C341" s="47">
        <v>670</v>
      </c>
      <c r="D341" s="48"/>
    </row>
    <row r="342" spans="1:4" x14ac:dyDescent="0.3">
      <c r="A342" s="49" t="s">
        <v>120</v>
      </c>
      <c r="B342" s="46"/>
      <c r="C342" s="47"/>
      <c r="D342" s="48">
        <v>523.79999999999995</v>
      </c>
    </row>
    <row r="343" spans="1:4" x14ac:dyDescent="0.3">
      <c r="A343" s="49" t="s">
        <v>120</v>
      </c>
      <c r="B343" s="46"/>
      <c r="C343" s="47"/>
      <c r="D343" s="48">
        <v>555.4</v>
      </c>
    </row>
    <row r="344" spans="1:4" x14ac:dyDescent="0.3">
      <c r="A344" s="49" t="s">
        <v>120</v>
      </c>
      <c r="B344" s="46"/>
      <c r="C344" s="47"/>
      <c r="D344" s="48">
        <v>573.5</v>
      </c>
    </row>
    <row r="345" spans="1:4" x14ac:dyDescent="0.3">
      <c r="A345" s="49" t="s">
        <v>120</v>
      </c>
      <c r="B345" s="46"/>
      <c r="C345" s="47"/>
      <c r="D345" s="48">
        <v>551.29999999999995</v>
      </c>
    </row>
    <row r="346" spans="1:4" x14ac:dyDescent="0.3">
      <c r="A346" s="49" t="s">
        <v>120</v>
      </c>
      <c r="B346" s="46"/>
      <c r="C346" s="47"/>
      <c r="D346" s="48">
        <v>370.9</v>
      </c>
    </row>
    <row r="347" spans="1:4" x14ac:dyDescent="0.3">
      <c r="A347" s="49" t="s">
        <v>120</v>
      </c>
      <c r="B347" s="46"/>
      <c r="C347" s="47">
        <v>939</v>
      </c>
      <c r="D347" s="48"/>
    </row>
    <row r="348" spans="1:4" x14ac:dyDescent="0.3">
      <c r="A348" s="49"/>
      <c r="B348" s="74"/>
      <c r="C348" s="76">
        <f>SUM(C336:C347)</f>
        <v>2099.1999999999998</v>
      </c>
      <c r="D348" s="74">
        <f>SUM(D336:D347)</f>
        <v>4163.4999999999991</v>
      </c>
    </row>
    <row r="349" spans="1:4" x14ac:dyDescent="0.3">
      <c r="A349" s="49" t="s">
        <v>121</v>
      </c>
      <c r="B349" s="46"/>
      <c r="C349" s="47"/>
      <c r="D349" s="48">
        <v>306.89999999999998</v>
      </c>
    </row>
    <row r="350" spans="1:4" x14ac:dyDescent="0.3">
      <c r="A350" s="49" t="s">
        <v>121</v>
      </c>
      <c r="B350" s="46"/>
      <c r="C350" s="47"/>
      <c r="D350" s="48">
        <v>191.8</v>
      </c>
    </row>
    <row r="351" spans="1:4" x14ac:dyDescent="0.3">
      <c r="A351" s="49" t="s">
        <v>121</v>
      </c>
      <c r="B351" s="46"/>
      <c r="C351" s="47"/>
      <c r="D351" s="48">
        <v>284.7</v>
      </c>
    </row>
    <row r="352" spans="1:4" x14ac:dyDescent="0.3">
      <c r="A352" s="49" t="s">
        <v>121</v>
      </c>
      <c r="B352" s="46"/>
      <c r="C352" s="47">
        <v>237.8</v>
      </c>
      <c r="D352" s="48"/>
    </row>
    <row r="353" spans="1:4" x14ac:dyDescent="0.3">
      <c r="A353" s="49" t="s">
        <v>121</v>
      </c>
      <c r="B353" s="46"/>
      <c r="C353" s="47"/>
      <c r="D353" s="48">
        <v>428.3</v>
      </c>
    </row>
    <row r="354" spans="1:4" x14ac:dyDescent="0.3">
      <c r="A354" s="49" t="s">
        <v>121</v>
      </c>
      <c r="B354" s="46"/>
      <c r="C354" s="47"/>
      <c r="D354" s="48">
        <v>648.20000000000005</v>
      </c>
    </row>
    <row r="355" spans="1:4" x14ac:dyDescent="0.3">
      <c r="A355" s="49" t="s">
        <v>121</v>
      </c>
      <c r="B355" s="46"/>
      <c r="C355" s="47"/>
      <c r="D355" s="48">
        <v>542.20000000000005</v>
      </c>
    </row>
    <row r="356" spans="1:4" x14ac:dyDescent="0.3">
      <c r="A356" s="49" t="s">
        <v>121</v>
      </c>
      <c r="B356" s="46"/>
      <c r="C356" s="47"/>
      <c r="D356" s="48">
        <v>383.3</v>
      </c>
    </row>
    <row r="357" spans="1:4" x14ac:dyDescent="0.3">
      <c r="A357" s="49" t="s">
        <v>121</v>
      </c>
      <c r="B357" s="46"/>
      <c r="C357" s="47">
        <v>646.20000000000005</v>
      </c>
      <c r="D357" s="48"/>
    </row>
    <row r="358" spans="1:4" x14ac:dyDescent="0.3">
      <c r="A358" s="49"/>
      <c r="B358" s="74"/>
      <c r="C358" s="76">
        <f>SUM(C349:C357)</f>
        <v>884</v>
      </c>
      <c r="D358" s="74">
        <f>SUM(D349:D357)</f>
        <v>2785.4000000000005</v>
      </c>
    </row>
    <row r="359" spans="1:4" x14ac:dyDescent="0.3">
      <c r="A359" s="49" t="s">
        <v>122</v>
      </c>
      <c r="B359" s="46"/>
      <c r="C359" s="47"/>
      <c r="D359" s="48">
        <v>247.5</v>
      </c>
    </row>
    <row r="360" spans="1:4" x14ac:dyDescent="0.3">
      <c r="A360" s="49" t="s">
        <v>122</v>
      </c>
      <c r="B360" s="46"/>
      <c r="C360" s="47"/>
      <c r="D360" s="48">
        <v>126.7</v>
      </c>
    </row>
    <row r="361" spans="1:4" x14ac:dyDescent="0.3">
      <c r="A361" s="49" t="s">
        <v>122</v>
      </c>
      <c r="B361" s="46"/>
      <c r="C361" s="47"/>
      <c r="D361" s="48">
        <v>249.8</v>
      </c>
    </row>
    <row r="362" spans="1:4" x14ac:dyDescent="0.3">
      <c r="A362" s="49" t="s">
        <v>122</v>
      </c>
      <c r="B362" s="46"/>
      <c r="C362" s="47">
        <v>244.3</v>
      </c>
      <c r="D362" s="48"/>
    </row>
    <row r="363" spans="1:4" x14ac:dyDescent="0.3">
      <c r="A363" s="49" t="s">
        <v>122</v>
      </c>
      <c r="B363" s="46"/>
      <c r="C363" s="47"/>
      <c r="D363" s="48">
        <v>434.5</v>
      </c>
    </row>
    <row r="364" spans="1:4" x14ac:dyDescent="0.3">
      <c r="A364" s="49" t="s">
        <v>122</v>
      </c>
      <c r="B364" s="46"/>
      <c r="C364" s="47"/>
      <c r="D364" s="48">
        <v>678.6</v>
      </c>
    </row>
    <row r="365" spans="1:4" x14ac:dyDescent="0.3">
      <c r="A365" s="49" t="s">
        <v>122</v>
      </c>
      <c r="B365" s="46"/>
      <c r="C365" s="47"/>
      <c r="D365" s="48">
        <v>589.6</v>
      </c>
    </row>
    <row r="366" spans="1:4" x14ac:dyDescent="0.3">
      <c r="A366" s="49" t="s">
        <v>122</v>
      </c>
      <c r="B366" s="46"/>
      <c r="C366" s="47"/>
      <c r="D366" s="48">
        <v>300.5</v>
      </c>
    </row>
    <row r="367" spans="1:4" x14ac:dyDescent="0.3">
      <c r="A367" s="49" t="s">
        <v>122</v>
      </c>
      <c r="B367" s="46"/>
      <c r="C367" s="47"/>
      <c r="D367" s="48">
        <v>678.7</v>
      </c>
    </row>
    <row r="368" spans="1:4" x14ac:dyDescent="0.3">
      <c r="B368" s="43"/>
      <c r="C368" s="43">
        <f>SUM(C359:C367)</f>
        <v>244.3</v>
      </c>
      <c r="D368" s="43">
        <f>SUM(D359:D367)</f>
        <v>3305.8999999999996</v>
      </c>
    </row>
  </sheetData>
  <sortState xmlns:xlrd2="http://schemas.microsoft.com/office/spreadsheetml/2017/richdata2" ref="A1:D372">
    <sortCondition ref="A1:A372" customList="T,Q,N,F,Zo2,Zo8,La,Gu,Ma,Hu,Ka,Ka-1,Ka-2,Er,Pr,Di,So,Gi5,Fi,Ge1,Kr,kr-1,kr-2,Mg,Sb,Hf,Wb,Gs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D054C-F78B-4FC7-AFA7-04EA2560E6C4}">
  <dimension ref="A1:BA14"/>
  <sheetViews>
    <sheetView topLeftCell="AC7" zoomScale="90" zoomScaleNormal="90" workbookViewId="0">
      <selection activeCell="AF19" sqref="AF19"/>
    </sheetView>
  </sheetViews>
  <sheetFormatPr defaultRowHeight="14.4" x14ac:dyDescent="0.3"/>
  <cols>
    <col min="1" max="1" width="20.44140625" bestFit="1" customWidth="1"/>
    <col min="2" max="2" width="25.109375" bestFit="1" customWidth="1"/>
    <col min="3" max="3" width="21.5546875" bestFit="1" customWidth="1"/>
    <col min="4" max="4" width="20.44140625" bestFit="1" customWidth="1"/>
    <col min="5" max="5" width="25.109375" bestFit="1" customWidth="1"/>
    <col min="6" max="6" width="21.5546875" bestFit="1" customWidth="1"/>
    <col min="7" max="7" width="20.44140625" bestFit="1" customWidth="1"/>
    <col min="8" max="8" width="28" bestFit="1" customWidth="1"/>
    <col min="9" max="9" width="21.5546875" bestFit="1" customWidth="1"/>
    <col min="10" max="10" width="20.44140625" bestFit="1" customWidth="1"/>
    <col min="11" max="11" width="25.109375" bestFit="1" customWidth="1"/>
    <col min="12" max="12" width="21.5546875" bestFit="1" customWidth="1"/>
    <col min="13" max="13" width="20.44140625" bestFit="1" customWidth="1"/>
    <col min="14" max="14" width="25.109375" bestFit="1" customWidth="1"/>
    <col min="15" max="15" width="22.5546875" bestFit="1" customWidth="1"/>
    <col min="16" max="16" width="20.44140625" bestFit="1" customWidth="1"/>
    <col min="17" max="17" width="25.109375" bestFit="1" customWidth="1"/>
    <col min="18" max="18" width="22.5546875" bestFit="1" customWidth="1"/>
    <col min="19" max="19" width="20.44140625" bestFit="1" customWidth="1"/>
    <col min="20" max="20" width="25.109375" bestFit="1" customWidth="1"/>
    <col min="21" max="21" width="21.5546875" bestFit="1" customWidth="1"/>
    <col min="26" max="26" width="13.33203125" bestFit="1" customWidth="1"/>
    <col min="27" max="27" width="20.44140625" bestFit="1" customWidth="1"/>
    <col min="28" max="28" width="25.109375" bestFit="1" customWidth="1"/>
    <col min="29" max="30" width="20.44140625" bestFit="1" customWidth="1"/>
    <col min="31" max="31" width="25.109375" bestFit="1" customWidth="1"/>
    <col min="32" max="32" width="21.5546875" bestFit="1" customWidth="1"/>
    <col min="34" max="34" width="3.44140625" bestFit="1" customWidth="1"/>
    <col min="35" max="35" width="7.5546875" bestFit="1" customWidth="1"/>
    <col min="36" max="36" width="8.6640625" bestFit="1" customWidth="1"/>
    <col min="37" max="37" width="13.33203125" bestFit="1" customWidth="1"/>
    <col min="40" max="40" width="7.5546875" bestFit="1" customWidth="1"/>
    <col min="41" max="41" width="8.6640625" bestFit="1" customWidth="1"/>
    <col min="42" max="42" width="13.33203125" bestFit="1" customWidth="1"/>
    <col min="50" max="50" width="10.5546875" bestFit="1" customWidth="1"/>
    <col min="51" max="51" width="15.5546875" customWidth="1"/>
    <col min="52" max="52" width="16.109375" customWidth="1"/>
  </cols>
  <sheetData>
    <row r="1" spans="1:53" x14ac:dyDescent="0.3">
      <c r="A1" s="22" t="s">
        <v>33</v>
      </c>
      <c r="B1" s="22" t="s">
        <v>32</v>
      </c>
      <c r="C1" s="22" t="s">
        <v>46</v>
      </c>
      <c r="D1" s="19" t="s">
        <v>33</v>
      </c>
      <c r="E1" s="19" t="s">
        <v>32</v>
      </c>
      <c r="F1" s="19" t="s">
        <v>47</v>
      </c>
      <c r="G1" s="21" t="s">
        <v>33</v>
      </c>
      <c r="H1" s="21" t="s">
        <v>32</v>
      </c>
      <c r="I1" s="21" t="s">
        <v>48</v>
      </c>
      <c r="J1" s="13" t="s">
        <v>33</v>
      </c>
      <c r="K1" s="13" t="s">
        <v>32</v>
      </c>
      <c r="L1" s="13" t="s">
        <v>49</v>
      </c>
      <c r="M1" s="24" t="s">
        <v>33</v>
      </c>
      <c r="N1" s="24" t="s">
        <v>32</v>
      </c>
      <c r="O1" s="24" t="s">
        <v>50</v>
      </c>
      <c r="P1" s="25" t="s">
        <v>33</v>
      </c>
      <c r="Q1" s="25" t="s">
        <v>32</v>
      </c>
      <c r="R1" s="25" t="s">
        <v>51</v>
      </c>
      <c r="S1" s="22" t="s">
        <v>33</v>
      </c>
      <c r="T1" s="22" t="s">
        <v>32</v>
      </c>
      <c r="U1" s="22" t="s">
        <v>44</v>
      </c>
      <c r="W1" s="26" t="s">
        <v>5</v>
      </c>
      <c r="X1" s="26" t="s">
        <v>52</v>
      </c>
      <c r="Y1" s="26" t="s">
        <v>53</v>
      </c>
      <c r="Z1" s="26" t="s">
        <v>54</v>
      </c>
      <c r="AA1" s="18" t="s">
        <v>33</v>
      </c>
      <c r="AB1" s="18" t="s">
        <v>32</v>
      </c>
      <c r="AC1" s="18" t="s">
        <v>31</v>
      </c>
      <c r="AD1" s="23" t="s">
        <v>33</v>
      </c>
      <c r="AE1" s="23" t="s">
        <v>32</v>
      </c>
      <c r="AF1" s="23" t="s">
        <v>45</v>
      </c>
      <c r="AH1" s="26" t="s">
        <v>6</v>
      </c>
      <c r="AI1" s="26" t="s">
        <v>52</v>
      </c>
      <c r="AJ1" s="26" t="s">
        <v>53</v>
      </c>
      <c r="AK1" s="26" t="s">
        <v>54</v>
      </c>
      <c r="AM1" s="26" t="s">
        <v>23</v>
      </c>
      <c r="AN1" s="26" t="s">
        <v>52</v>
      </c>
      <c r="AO1" s="26" t="s">
        <v>53</v>
      </c>
      <c r="AP1" s="26" t="s">
        <v>54</v>
      </c>
      <c r="AX1" s="137" t="s">
        <v>279</v>
      </c>
      <c r="AY1" s="137" t="s">
        <v>384</v>
      </c>
      <c r="AZ1" s="137" t="s">
        <v>385</v>
      </c>
    </row>
    <row r="2" spans="1:53" x14ac:dyDescent="0.3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D2">
        <v>0</v>
      </c>
      <c r="AE2">
        <v>0</v>
      </c>
      <c r="AI2">
        <v>0</v>
      </c>
      <c r="AJ2">
        <v>0</v>
      </c>
      <c r="AK2">
        <v>0</v>
      </c>
      <c r="AY2">
        <v>0</v>
      </c>
      <c r="AZ2">
        <v>0</v>
      </c>
    </row>
    <row r="3" spans="1:53" x14ac:dyDescent="0.3">
      <c r="A3">
        <v>87.2</v>
      </c>
      <c r="B3">
        <v>43.5</v>
      </c>
      <c r="C3" t="s">
        <v>5</v>
      </c>
      <c r="D3">
        <v>270.7</v>
      </c>
      <c r="E3">
        <v>64.599999999999994</v>
      </c>
      <c r="F3" t="s">
        <v>5</v>
      </c>
      <c r="G3">
        <v>55</v>
      </c>
      <c r="H3">
        <v>7.3</v>
      </c>
      <c r="I3" t="s">
        <v>55</v>
      </c>
      <c r="J3">
        <v>204.4</v>
      </c>
      <c r="K3">
        <v>145.19999999999999</v>
      </c>
      <c r="L3" t="s">
        <v>23</v>
      </c>
      <c r="M3">
        <v>147.9</v>
      </c>
      <c r="N3">
        <v>23.1</v>
      </c>
      <c r="O3" t="s">
        <v>55</v>
      </c>
      <c r="P3">
        <v>57.3</v>
      </c>
      <c r="Q3">
        <v>330.3</v>
      </c>
      <c r="R3" t="s">
        <v>56</v>
      </c>
      <c r="S3">
        <v>25.8</v>
      </c>
      <c r="T3">
        <v>4.9000000000000004</v>
      </c>
      <c r="U3" t="s">
        <v>24</v>
      </c>
      <c r="W3">
        <v>4</v>
      </c>
      <c r="X3">
        <v>87.2</v>
      </c>
      <c r="Y3">
        <v>43.5</v>
      </c>
      <c r="Z3">
        <v>20.100000000000001</v>
      </c>
      <c r="AA3">
        <v>190.1</v>
      </c>
      <c r="AB3">
        <v>19.5</v>
      </c>
      <c r="AC3" t="s">
        <v>22</v>
      </c>
      <c r="AD3" s="1">
        <v>114</v>
      </c>
      <c r="AE3" s="1">
        <v>332.1</v>
      </c>
      <c r="AF3" s="1" t="s">
        <v>4</v>
      </c>
      <c r="AI3">
        <v>4</v>
      </c>
      <c r="AJ3">
        <v>162</v>
      </c>
      <c r="AK3">
        <v>20.100000000000001</v>
      </c>
      <c r="AY3">
        <v>153.4</v>
      </c>
      <c r="AZ3">
        <v>149</v>
      </c>
      <c r="BA3" t="s">
        <v>4</v>
      </c>
    </row>
    <row r="4" spans="1:53" x14ac:dyDescent="0.3">
      <c r="A4">
        <v>162</v>
      </c>
      <c r="B4">
        <v>20.100000000000001</v>
      </c>
      <c r="C4" t="s">
        <v>6</v>
      </c>
      <c r="D4">
        <v>515.9</v>
      </c>
      <c r="E4">
        <v>25.8</v>
      </c>
      <c r="F4" t="s">
        <v>6</v>
      </c>
      <c r="G4">
        <v>196.8</v>
      </c>
      <c r="H4">
        <v>16.7</v>
      </c>
      <c r="I4" t="s">
        <v>56</v>
      </c>
      <c r="J4">
        <v>349.6</v>
      </c>
      <c r="K4">
        <v>201.6</v>
      </c>
      <c r="L4" t="s">
        <v>4</v>
      </c>
      <c r="M4">
        <v>275.89999999999998</v>
      </c>
      <c r="N4">
        <v>38</v>
      </c>
      <c r="O4" t="s">
        <v>56</v>
      </c>
      <c r="P4">
        <v>376.6</v>
      </c>
      <c r="Q4">
        <v>344.3</v>
      </c>
      <c r="R4" t="s">
        <v>23</v>
      </c>
      <c r="S4">
        <v>173.7</v>
      </c>
      <c r="T4">
        <v>33.9</v>
      </c>
      <c r="U4" t="s">
        <v>23</v>
      </c>
      <c r="W4">
        <v>5</v>
      </c>
      <c r="X4">
        <v>270.7</v>
      </c>
      <c r="Y4">
        <v>64.599999999999994</v>
      </c>
      <c r="Z4">
        <v>25.8</v>
      </c>
      <c r="AA4">
        <v>347.4</v>
      </c>
      <c r="AB4">
        <v>47.6</v>
      </c>
      <c r="AC4" t="s">
        <v>20</v>
      </c>
      <c r="AD4" s="1">
        <v>259.10000000000002</v>
      </c>
      <c r="AE4" s="1">
        <v>450</v>
      </c>
      <c r="AF4" s="1" t="s">
        <v>20</v>
      </c>
      <c r="AI4">
        <v>5</v>
      </c>
      <c r="AJ4">
        <v>515.9</v>
      </c>
      <c r="AK4">
        <v>25.8</v>
      </c>
      <c r="AY4">
        <v>234.7</v>
      </c>
      <c r="AZ4">
        <v>161.9</v>
      </c>
      <c r="BA4" t="s">
        <v>20</v>
      </c>
    </row>
    <row r="5" spans="1:53" x14ac:dyDescent="0.3">
      <c r="A5">
        <v>277.7</v>
      </c>
      <c r="B5">
        <v>24.8</v>
      </c>
      <c r="C5" t="s">
        <v>7</v>
      </c>
      <c r="D5">
        <v>577.6</v>
      </c>
      <c r="E5">
        <v>12.6</v>
      </c>
      <c r="F5" t="s">
        <v>7</v>
      </c>
      <c r="G5">
        <v>421.5</v>
      </c>
      <c r="H5">
        <v>89</v>
      </c>
      <c r="I5" t="s">
        <v>23</v>
      </c>
      <c r="J5">
        <v>451.7</v>
      </c>
      <c r="K5">
        <v>228.5</v>
      </c>
      <c r="L5" t="s">
        <v>20</v>
      </c>
      <c r="M5">
        <v>498</v>
      </c>
      <c r="N5">
        <v>86.6</v>
      </c>
      <c r="O5" t="s">
        <v>23</v>
      </c>
      <c r="P5">
        <v>449.7</v>
      </c>
      <c r="Q5">
        <v>386.9</v>
      </c>
      <c r="R5" t="s">
        <v>4</v>
      </c>
      <c r="S5">
        <v>350.9</v>
      </c>
      <c r="T5">
        <v>27.6</v>
      </c>
      <c r="U5" t="s">
        <v>22</v>
      </c>
      <c r="W5">
        <v>6</v>
      </c>
      <c r="X5">
        <v>709.7</v>
      </c>
      <c r="Y5">
        <v>129.1</v>
      </c>
      <c r="Z5">
        <v>76.599999999999994</v>
      </c>
      <c r="AA5">
        <v>709.7</v>
      </c>
      <c r="AB5">
        <v>129.1</v>
      </c>
      <c r="AC5" t="s">
        <v>5</v>
      </c>
      <c r="AD5" s="1">
        <v>925.4</v>
      </c>
      <c r="AE5" s="1">
        <v>123.5</v>
      </c>
      <c r="AF5" s="1" t="s">
        <v>5</v>
      </c>
      <c r="AI5">
        <v>6</v>
      </c>
      <c r="AJ5">
        <v>862.5</v>
      </c>
      <c r="AK5">
        <v>76.599999999999994</v>
      </c>
      <c r="AY5">
        <v>565.29999999999995</v>
      </c>
      <c r="AZ5">
        <v>31</v>
      </c>
      <c r="BA5" t="s">
        <v>5</v>
      </c>
    </row>
    <row r="6" spans="1:53" x14ac:dyDescent="0.3">
      <c r="A6">
        <v>381.5</v>
      </c>
      <c r="B6">
        <v>0</v>
      </c>
      <c r="D6">
        <v>700.7</v>
      </c>
      <c r="E6">
        <v>9.1</v>
      </c>
      <c r="F6" t="s">
        <v>19</v>
      </c>
      <c r="G6">
        <v>519.20000000000005</v>
      </c>
      <c r="H6">
        <v>205.5</v>
      </c>
      <c r="I6" t="s">
        <v>22</v>
      </c>
      <c r="J6">
        <v>840</v>
      </c>
      <c r="K6">
        <v>184.9</v>
      </c>
      <c r="L6" t="s">
        <v>5</v>
      </c>
      <c r="M6">
        <v>642.29999999999995</v>
      </c>
      <c r="N6">
        <v>80.3</v>
      </c>
      <c r="O6" t="s">
        <v>4</v>
      </c>
      <c r="P6">
        <v>900.5</v>
      </c>
      <c r="Q6">
        <v>266.10000000000002</v>
      </c>
      <c r="R6" t="s">
        <v>20</v>
      </c>
      <c r="S6">
        <v>519.20000000000005</v>
      </c>
      <c r="T6">
        <v>29.3</v>
      </c>
      <c r="U6" t="s">
        <v>20</v>
      </c>
      <c r="W6">
        <v>7</v>
      </c>
      <c r="X6">
        <v>933.4</v>
      </c>
      <c r="Y6">
        <v>23.7</v>
      </c>
      <c r="Z6">
        <v>9.4</v>
      </c>
      <c r="AA6">
        <v>862.5</v>
      </c>
      <c r="AB6">
        <v>76.599999999999994</v>
      </c>
      <c r="AC6" t="s">
        <v>6</v>
      </c>
      <c r="AD6" s="1">
        <v>1048.8</v>
      </c>
      <c r="AE6" s="1">
        <v>125.4</v>
      </c>
      <c r="AF6" s="1" t="s">
        <v>6</v>
      </c>
      <c r="AI6">
        <v>7</v>
      </c>
      <c r="AJ6">
        <v>1046.7</v>
      </c>
      <c r="AK6">
        <v>9.4</v>
      </c>
      <c r="AN6">
        <v>0</v>
      </c>
      <c r="AO6">
        <v>0</v>
      </c>
      <c r="AP6">
        <v>0</v>
      </c>
      <c r="AY6">
        <v>639.70000000000005</v>
      </c>
      <c r="AZ6">
        <v>33</v>
      </c>
      <c r="BA6" t="s">
        <v>6</v>
      </c>
    </row>
    <row r="7" spans="1:53" x14ac:dyDescent="0.3">
      <c r="D7">
        <v>723.3</v>
      </c>
      <c r="E7">
        <v>0</v>
      </c>
      <c r="G7">
        <v>633</v>
      </c>
      <c r="H7">
        <v>193.9</v>
      </c>
      <c r="I7" t="s">
        <v>20</v>
      </c>
      <c r="J7">
        <v>946.6</v>
      </c>
      <c r="K7">
        <v>212.1</v>
      </c>
      <c r="L7" t="s">
        <v>6</v>
      </c>
      <c r="M7">
        <v>722.6</v>
      </c>
      <c r="N7">
        <v>81.5</v>
      </c>
      <c r="O7" t="s">
        <v>20</v>
      </c>
      <c r="P7">
        <v>1066.3</v>
      </c>
      <c r="Q7">
        <v>196</v>
      </c>
      <c r="R7" t="s">
        <v>5</v>
      </c>
      <c r="S7">
        <v>933.4</v>
      </c>
      <c r="T7">
        <v>23.7</v>
      </c>
      <c r="U7" t="s">
        <v>5</v>
      </c>
      <c r="W7">
        <v>8</v>
      </c>
      <c r="X7">
        <v>925.4</v>
      </c>
      <c r="Y7">
        <v>123.5</v>
      </c>
      <c r="Z7" s="1">
        <v>125.4</v>
      </c>
      <c r="AA7">
        <v>945</v>
      </c>
      <c r="AB7">
        <v>37.5</v>
      </c>
      <c r="AC7" t="s">
        <v>7</v>
      </c>
      <c r="AD7" s="1">
        <v>1207.5</v>
      </c>
      <c r="AE7" s="1">
        <v>28.4</v>
      </c>
      <c r="AF7" s="1" t="s">
        <v>7</v>
      </c>
      <c r="AI7">
        <v>8</v>
      </c>
      <c r="AJ7" s="1">
        <v>1048.8</v>
      </c>
      <c r="AK7" s="1">
        <v>125.4</v>
      </c>
      <c r="AN7">
        <v>7</v>
      </c>
      <c r="AO7">
        <v>173.7</v>
      </c>
      <c r="AP7">
        <v>33.9</v>
      </c>
      <c r="AY7">
        <v>726</v>
      </c>
      <c r="AZ7">
        <v>8</v>
      </c>
      <c r="BA7" t="s">
        <v>7</v>
      </c>
    </row>
    <row r="8" spans="1:53" x14ac:dyDescent="0.3">
      <c r="G8">
        <v>985.6</v>
      </c>
      <c r="H8">
        <v>228.6</v>
      </c>
      <c r="I8" t="s">
        <v>5</v>
      </c>
      <c r="J8">
        <v>1036.9000000000001</v>
      </c>
      <c r="K8">
        <v>238</v>
      </c>
      <c r="L8" t="s">
        <v>7</v>
      </c>
      <c r="M8">
        <v>925.4</v>
      </c>
      <c r="N8">
        <v>97.7</v>
      </c>
      <c r="O8" t="s">
        <v>5</v>
      </c>
      <c r="P8">
        <v>1235.3</v>
      </c>
      <c r="Q8">
        <v>78.900000000000006</v>
      </c>
      <c r="R8" t="s">
        <v>6</v>
      </c>
      <c r="S8">
        <v>1046.7</v>
      </c>
      <c r="T8">
        <v>9.4</v>
      </c>
      <c r="U8" t="s">
        <v>6</v>
      </c>
      <c r="W8">
        <v>9</v>
      </c>
      <c r="X8">
        <v>985.6</v>
      </c>
      <c r="Y8">
        <v>228.6</v>
      </c>
      <c r="Z8">
        <v>240.6</v>
      </c>
      <c r="AA8">
        <v>1203.5</v>
      </c>
      <c r="AB8">
        <v>26.9</v>
      </c>
      <c r="AC8" t="s">
        <v>19</v>
      </c>
      <c r="AD8" s="15">
        <v>1301.3</v>
      </c>
      <c r="AE8" s="15">
        <v>0</v>
      </c>
      <c r="AI8">
        <v>9</v>
      </c>
      <c r="AJ8">
        <v>1125.3</v>
      </c>
      <c r="AK8">
        <v>240.6</v>
      </c>
      <c r="AN8">
        <v>9</v>
      </c>
      <c r="AO8">
        <v>421.5</v>
      </c>
      <c r="AP8">
        <v>89</v>
      </c>
      <c r="AY8">
        <v>879.4</v>
      </c>
      <c r="AZ8">
        <v>10</v>
      </c>
      <c r="BA8" t="s">
        <v>19</v>
      </c>
    </row>
    <row r="9" spans="1:53" x14ac:dyDescent="0.3">
      <c r="G9">
        <v>1125.3</v>
      </c>
      <c r="H9">
        <v>240.6</v>
      </c>
      <c r="I9" t="s">
        <v>6</v>
      </c>
      <c r="J9">
        <v>1326.9</v>
      </c>
      <c r="K9">
        <v>239.4</v>
      </c>
      <c r="L9" t="s">
        <v>19</v>
      </c>
      <c r="M9">
        <v>986.1</v>
      </c>
      <c r="N9">
        <v>122.3</v>
      </c>
      <c r="O9" t="s">
        <v>6</v>
      </c>
      <c r="P9">
        <v>1334.8</v>
      </c>
      <c r="Q9">
        <v>57.9</v>
      </c>
      <c r="R9" t="s">
        <v>7</v>
      </c>
      <c r="S9">
        <v>1105.9000000000001</v>
      </c>
      <c r="T9">
        <v>21.5</v>
      </c>
      <c r="U9" t="s">
        <v>7</v>
      </c>
      <c r="W9">
        <v>10</v>
      </c>
      <c r="X9">
        <v>840</v>
      </c>
      <c r="Y9">
        <v>184.9</v>
      </c>
      <c r="Z9">
        <v>212.1</v>
      </c>
      <c r="AA9">
        <v>1329.9</v>
      </c>
      <c r="AB9">
        <v>27.3</v>
      </c>
      <c r="AC9" t="s">
        <v>57</v>
      </c>
      <c r="AI9">
        <v>10</v>
      </c>
      <c r="AJ9">
        <v>946.6</v>
      </c>
      <c r="AK9">
        <v>212.1</v>
      </c>
      <c r="AN9">
        <v>10</v>
      </c>
      <c r="AO9">
        <v>204.4</v>
      </c>
      <c r="AP9">
        <v>145.19999999999999</v>
      </c>
      <c r="AY9">
        <v>976.9</v>
      </c>
      <c r="AZ9">
        <v>0</v>
      </c>
    </row>
    <row r="10" spans="1:53" x14ac:dyDescent="0.3">
      <c r="G10">
        <v>1201.4000000000001</v>
      </c>
      <c r="H10">
        <v>325.89999999999998</v>
      </c>
      <c r="I10" t="s">
        <v>7</v>
      </c>
      <c r="J10">
        <v>1515.8</v>
      </c>
      <c r="K10">
        <v>164.2</v>
      </c>
      <c r="L10" t="s">
        <v>17</v>
      </c>
      <c r="M10">
        <v>1052.2</v>
      </c>
      <c r="N10">
        <v>148.1</v>
      </c>
      <c r="O10" t="s">
        <v>7</v>
      </c>
      <c r="P10">
        <v>1422.4</v>
      </c>
      <c r="Q10">
        <v>35.6</v>
      </c>
      <c r="R10" t="s">
        <v>19</v>
      </c>
      <c r="S10">
        <v>1203.2</v>
      </c>
      <c r="T10">
        <v>0</v>
      </c>
      <c r="W10">
        <v>11</v>
      </c>
      <c r="X10">
        <v>1066.3</v>
      </c>
      <c r="Y10">
        <v>196</v>
      </c>
      <c r="Z10">
        <v>78.900000000000006</v>
      </c>
      <c r="AA10">
        <v>1485.1</v>
      </c>
      <c r="AB10">
        <v>0</v>
      </c>
      <c r="AI10">
        <v>11</v>
      </c>
      <c r="AJ10">
        <v>1235.3</v>
      </c>
      <c r="AK10">
        <v>78.900000000000006</v>
      </c>
      <c r="AN10">
        <v>11</v>
      </c>
      <c r="AO10">
        <v>376.6</v>
      </c>
      <c r="AP10">
        <v>344.3</v>
      </c>
    </row>
    <row r="11" spans="1:53" x14ac:dyDescent="0.3">
      <c r="G11">
        <v>1598.5</v>
      </c>
      <c r="H11">
        <v>122.1</v>
      </c>
      <c r="I11" t="s">
        <v>19</v>
      </c>
      <c r="J11">
        <v>1806.4</v>
      </c>
      <c r="K11">
        <v>22</v>
      </c>
      <c r="L11" t="s">
        <v>18</v>
      </c>
      <c r="M11">
        <v>1170</v>
      </c>
      <c r="N11">
        <v>134.80000000000001</v>
      </c>
      <c r="O11" t="s">
        <v>19</v>
      </c>
      <c r="P11">
        <v>1472.2</v>
      </c>
      <c r="Q11">
        <v>0</v>
      </c>
      <c r="W11">
        <v>12</v>
      </c>
      <c r="X11">
        <v>925.4</v>
      </c>
      <c r="Y11">
        <v>97.7</v>
      </c>
      <c r="Z11">
        <v>122.3</v>
      </c>
      <c r="AI11">
        <v>12</v>
      </c>
      <c r="AJ11">
        <v>986.1</v>
      </c>
      <c r="AK11">
        <v>122.3</v>
      </c>
      <c r="AN11">
        <v>12</v>
      </c>
      <c r="AO11">
        <v>498</v>
      </c>
      <c r="AP11">
        <v>86.6</v>
      </c>
    </row>
    <row r="12" spans="1:53" x14ac:dyDescent="0.3">
      <c r="G12">
        <v>1735.6</v>
      </c>
      <c r="H12">
        <v>81.3</v>
      </c>
      <c r="I12" t="s">
        <v>17</v>
      </c>
      <c r="J12">
        <v>1905.5</v>
      </c>
      <c r="K12">
        <v>0</v>
      </c>
      <c r="M12">
        <v>1295.0999999999999</v>
      </c>
      <c r="N12">
        <v>97.5</v>
      </c>
      <c r="O12" t="s">
        <v>17</v>
      </c>
      <c r="W12">
        <v>13</v>
      </c>
      <c r="X12">
        <v>0</v>
      </c>
      <c r="Y12">
        <v>0</v>
      </c>
      <c r="Z12">
        <v>0</v>
      </c>
      <c r="AI12">
        <v>13</v>
      </c>
      <c r="AJ12">
        <v>0</v>
      </c>
      <c r="AK12">
        <v>0</v>
      </c>
      <c r="AN12">
        <v>13</v>
      </c>
      <c r="AO12">
        <v>0</v>
      </c>
      <c r="AP12">
        <v>0</v>
      </c>
    </row>
    <row r="13" spans="1:53" x14ac:dyDescent="0.3">
      <c r="G13">
        <v>1952.1</v>
      </c>
      <c r="H13">
        <v>18.100000000000001</v>
      </c>
      <c r="I13" t="s">
        <v>18</v>
      </c>
      <c r="M13">
        <v>1424.6</v>
      </c>
      <c r="N13">
        <v>0</v>
      </c>
    </row>
    <row r="14" spans="1:53" x14ac:dyDescent="0.3">
      <c r="G14">
        <v>2034.1</v>
      </c>
      <c r="H14"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72A5-E63B-4506-9162-6031E734453A}">
  <dimension ref="A1:N49"/>
  <sheetViews>
    <sheetView zoomScale="50" zoomScaleNormal="50" workbookViewId="0">
      <selection activeCell="I35" sqref="I35"/>
    </sheetView>
  </sheetViews>
  <sheetFormatPr defaultRowHeight="14.4" x14ac:dyDescent="0.3"/>
  <cols>
    <col min="1" max="1" width="13.33203125" customWidth="1"/>
  </cols>
  <sheetData>
    <row r="1" spans="1:14" x14ac:dyDescent="0.3">
      <c r="A1" s="44" t="s">
        <v>185</v>
      </c>
      <c r="B1" s="50" t="s">
        <v>4</v>
      </c>
      <c r="C1" s="82">
        <v>1203.4000000000001</v>
      </c>
      <c r="D1" s="46"/>
      <c r="E1" s="47">
        <v>27</v>
      </c>
      <c r="F1" s="48"/>
      <c r="L1" s="154" t="s">
        <v>175</v>
      </c>
      <c r="M1" s="20">
        <v>126.3</v>
      </c>
      <c r="N1" s="21">
        <v>162.80000000000001</v>
      </c>
    </row>
    <row r="2" spans="1:14" x14ac:dyDescent="0.3">
      <c r="A2" s="44" t="s">
        <v>188</v>
      </c>
      <c r="B2" s="50" t="s">
        <v>4</v>
      </c>
      <c r="C2" s="82">
        <v>1299.5999999999999</v>
      </c>
      <c r="D2" s="46">
        <v>36.799999999999997</v>
      </c>
      <c r="E2" s="47"/>
      <c r="F2" s="48"/>
      <c r="L2" s="154"/>
      <c r="M2" s="20">
        <v>45.5</v>
      </c>
      <c r="N2" s="21">
        <v>55.9</v>
      </c>
    </row>
    <row r="3" spans="1:14" x14ac:dyDescent="0.3">
      <c r="A3" s="44" t="s">
        <v>178</v>
      </c>
      <c r="B3" s="50" t="s">
        <v>4</v>
      </c>
      <c r="C3" s="82">
        <v>1299.8</v>
      </c>
      <c r="D3" s="46">
        <v>331.3</v>
      </c>
      <c r="E3" s="47"/>
      <c r="F3" s="48"/>
      <c r="L3" s="154"/>
      <c r="M3" s="20">
        <v>112</v>
      </c>
      <c r="N3" s="21">
        <v>157</v>
      </c>
    </row>
    <row r="4" spans="1:14" x14ac:dyDescent="0.3">
      <c r="A4" s="44" t="s">
        <v>194</v>
      </c>
      <c r="B4" s="50" t="s">
        <v>4</v>
      </c>
      <c r="C4" s="82">
        <v>1347.4</v>
      </c>
      <c r="D4" s="46">
        <v>20.3</v>
      </c>
      <c r="E4" s="47"/>
      <c r="F4" s="48"/>
      <c r="L4" s="154"/>
      <c r="M4" s="20">
        <v>144.19999999999999</v>
      </c>
      <c r="N4" s="21">
        <v>298.2</v>
      </c>
    </row>
    <row r="5" spans="1:14" x14ac:dyDescent="0.3">
      <c r="A5" s="44" t="s">
        <v>177</v>
      </c>
      <c r="B5" s="50" t="s">
        <v>4</v>
      </c>
      <c r="C5" s="82">
        <v>1424.9</v>
      </c>
      <c r="D5" s="46"/>
      <c r="E5" s="47">
        <v>72.099999999999994</v>
      </c>
      <c r="F5" s="48"/>
      <c r="L5" s="154"/>
      <c r="M5" s="20">
        <v>125.5</v>
      </c>
      <c r="N5" s="21">
        <v>156.4</v>
      </c>
    </row>
    <row r="6" spans="1:14" x14ac:dyDescent="0.3">
      <c r="A6" s="44" t="s">
        <v>199</v>
      </c>
      <c r="B6" s="50" t="s">
        <v>4</v>
      </c>
      <c r="C6" s="82">
        <v>1472.4</v>
      </c>
      <c r="D6" s="46"/>
      <c r="E6" s="47">
        <v>347.5</v>
      </c>
      <c r="F6" s="48"/>
      <c r="L6" s="154"/>
      <c r="M6" s="20">
        <v>197.9</v>
      </c>
      <c r="N6" s="21">
        <v>412.8</v>
      </c>
    </row>
    <row r="7" spans="1:14" x14ac:dyDescent="0.3">
      <c r="A7" s="44" t="s">
        <v>181</v>
      </c>
      <c r="B7" s="50" t="s">
        <v>4</v>
      </c>
      <c r="C7" s="82">
        <v>1485.2</v>
      </c>
      <c r="D7" s="46"/>
      <c r="E7" s="47">
        <v>17.7</v>
      </c>
      <c r="F7" s="48"/>
      <c r="L7" s="154"/>
      <c r="M7" s="20">
        <v>83.7</v>
      </c>
      <c r="N7" s="21">
        <v>235.2</v>
      </c>
    </row>
    <row r="8" spans="1:14" x14ac:dyDescent="0.3">
      <c r="A8" s="44" t="s">
        <v>182</v>
      </c>
      <c r="B8" s="50" t="s">
        <v>4</v>
      </c>
      <c r="C8" s="82">
        <v>1605.5</v>
      </c>
      <c r="D8" s="46">
        <v>46.1</v>
      </c>
      <c r="E8" s="47"/>
      <c r="F8" s="48"/>
      <c r="L8" s="154"/>
      <c r="M8" s="20">
        <v>13.5</v>
      </c>
      <c r="N8" s="21">
        <v>11</v>
      </c>
    </row>
    <row r="9" spans="1:14" x14ac:dyDescent="0.3">
      <c r="A9" s="44" t="s">
        <v>183</v>
      </c>
      <c r="B9" s="50" t="s">
        <v>4</v>
      </c>
      <c r="C9" s="82">
        <v>1780.5</v>
      </c>
      <c r="D9" s="46">
        <v>108</v>
      </c>
      <c r="E9" s="47"/>
      <c r="F9" s="48"/>
      <c r="L9" s="154"/>
      <c r="M9" s="20">
        <v>19.3</v>
      </c>
      <c r="N9" s="21">
        <v>43.5</v>
      </c>
    </row>
    <row r="10" spans="1:14" x14ac:dyDescent="0.3">
      <c r="A10" s="44" t="s">
        <v>179</v>
      </c>
      <c r="B10" s="50" t="s">
        <v>4</v>
      </c>
      <c r="C10" s="82">
        <v>1905.7</v>
      </c>
      <c r="D10" s="46"/>
      <c r="E10" s="47">
        <v>201.2</v>
      </c>
      <c r="F10" s="48"/>
      <c r="L10" s="154"/>
      <c r="M10" s="20">
        <v>11</v>
      </c>
      <c r="N10" s="21">
        <v>44.8</v>
      </c>
    </row>
    <row r="11" spans="1:14" x14ac:dyDescent="0.3">
      <c r="A11" s="44" t="s">
        <v>176</v>
      </c>
      <c r="B11" s="50" t="s">
        <v>4</v>
      </c>
      <c r="C11" s="82">
        <v>2034.2</v>
      </c>
      <c r="D11" s="46"/>
      <c r="E11" s="47"/>
      <c r="F11" s="48">
        <v>206.3</v>
      </c>
      <c r="L11" s="154"/>
      <c r="M11" s="20">
        <v>15.6</v>
      </c>
      <c r="N11" s="21">
        <v>54.9</v>
      </c>
    </row>
    <row r="12" spans="1:14" x14ac:dyDescent="0.3">
      <c r="A12" s="44" t="s">
        <v>184</v>
      </c>
      <c r="B12" s="50" t="s">
        <v>4</v>
      </c>
      <c r="C12" s="82">
        <v>2101.6</v>
      </c>
      <c r="D12" s="46">
        <v>107.5</v>
      </c>
      <c r="E12" s="47"/>
      <c r="F12" s="48"/>
      <c r="L12" s="154"/>
      <c r="M12" s="20">
        <v>81.900000000000006</v>
      </c>
      <c r="N12" s="21">
        <v>67.900000000000006</v>
      </c>
    </row>
    <row r="13" spans="1:14" x14ac:dyDescent="0.3">
      <c r="A13" s="44" t="s">
        <v>176</v>
      </c>
      <c r="B13" s="50" t="s">
        <v>20</v>
      </c>
      <c r="C13" s="82">
        <v>2034.2</v>
      </c>
      <c r="D13" s="46"/>
      <c r="E13" s="47"/>
      <c r="F13" s="48">
        <v>193.9</v>
      </c>
      <c r="L13" s="154"/>
      <c r="M13" s="20">
        <v>27.5</v>
      </c>
      <c r="N13" s="21">
        <v>110.1</v>
      </c>
    </row>
    <row r="14" spans="1:14" x14ac:dyDescent="0.3">
      <c r="A14" s="44" t="s">
        <v>178</v>
      </c>
      <c r="B14" s="50" t="s">
        <v>20</v>
      </c>
      <c r="C14" s="82">
        <v>1299.8</v>
      </c>
      <c r="D14" s="46"/>
      <c r="E14" s="47">
        <v>457.8</v>
      </c>
      <c r="F14" s="48"/>
      <c r="L14" s="154"/>
      <c r="M14" s="20">
        <v>59.6</v>
      </c>
      <c r="N14" s="21">
        <v>88</v>
      </c>
    </row>
    <row r="15" spans="1:14" x14ac:dyDescent="0.3">
      <c r="A15" s="44" t="s">
        <v>180</v>
      </c>
      <c r="B15" s="50" t="s">
        <v>20</v>
      </c>
      <c r="C15" s="82">
        <v>1579.6</v>
      </c>
      <c r="D15" s="46">
        <v>250.1</v>
      </c>
      <c r="E15" s="47"/>
      <c r="F15" s="48"/>
      <c r="L15" s="154"/>
      <c r="M15" s="20">
        <v>50.9</v>
      </c>
      <c r="N15" s="21">
        <v>76.900000000000006</v>
      </c>
    </row>
    <row r="16" spans="1:14" x14ac:dyDescent="0.3">
      <c r="A16" s="44" t="s">
        <v>181</v>
      </c>
      <c r="B16" s="50" t="s">
        <v>20</v>
      </c>
      <c r="C16" s="82">
        <v>1485.2</v>
      </c>
      <c r="D16" s="46"/>
      <c r="E16" s="47">
        <v>47.6</v>
      </c>
      <c r="F16" s="48"/>
      <c r="L16" s="154"/>
      <c r="M16" s="20">
        <v>10</v>
      </c>
      <c r="N16" s="21">
        <v>25.1</v>
      </c>
    </row>
    <row r="17" spans="1:14" x14ac:dyDescent="0.3">
      <c r="A17" s="44" t="s">
        <v>182</v>
      </c>
      <c r="B17" s="50" t="s">
        <v>20</v>
      </c>
      <c r="C17" s="82">
        <v>1605.5</v>
      </c>
      <c r="D17" s="46">
        <v>57.1</v>
      </c>
      <c r="E17" s="47"/>
      <c r="F17" s="48"/>
      <c r="L17" s="154"/>
      <c r="M17" s="20">
        <v>10</v>
      </c>
      <c r="N17" s="21">
        <v>27.5</v>
      </c>
    </row>
    <row r="18" spans="1:14" x14ac:dyDescent="0.3">
      <c r="A18" s="44" t="s">
        <v>183</v>
      </c>
      <c r="B18" s="50" t="s">
        <v>20</v>
      </c>
      <c r="C18" s="82">
        <v>1780.5</v>
      </c>
      <c r="D18" s="46">
        <v>113.6</v>
      </c>
      <c r="E18" s="47"/>
      <c r="F18" s="48"/>
      <c r="L18" s="154"/>
      <c r="M18" s="20">
        <v>9.6</v>
      </c>
      <c r="N18" s="21">
        <v>22.9</v>
      </c>
    </row>
    <row r="19" spans="1:14" x14ac:dyDescent="0.3">
      <c r="A19" s="44" t="s">
        <v>184</v>
      </c>
      <c r="B19" s="50" t="s">
        <v>20</v>
      </c>
      <c r="C19" s="82">
        <v>2101.6</v>
      </c>
      <c r="D19" s="46">
        <v>94.5</v>
      </c>
      <c r="E19" s="47"/>
      <c r="F19" s="48"/>
      <c r="L19" s="154"/>
      <c r="M19" s="20">
        <v>21.1</v>
      </c>
      <c r="N19" s="21">
        <v>54.4</v>
      </c>
    </row>
    <row r="20" spans="1:14" x14ac:dyDescent="0.3">
      <c r="A20" s="44" t="s">
        <v>185</v>
      </c>
      <c r="B20" s="50" t="s">
        <v>20</v>
      </c>
      <c r="C20" s="82">
        <v>1203.4000000000001</v>
      </c>
      <c r="D20" s="46">
        <v>29.3</v>
      </c>
      <c r="E20" s="47"/>
      <c r="F20" s="48"/>
      <c r="L20" s="154"/>
      <c r="M20" s="20">
        <v>10.1</v>
      </c>
      <c r="N20" s="21">
        <v>35.299999999999997</v>
      </c>
    </row>
    <row r="21" spans="1:14" x14ac:dyDescent="0.3">
      <c r="A21" s="44" t="s">
        <v>188</v>
      </c>
      <c r="B21" s="50" t="s">
        <v>20</v>
      </c>
      <c r="C21" s="82">
        <v>1299.5999999999999</v>
      </c>
      <c r="D21" s="46">
        <v>29.9</v>
      </c>
      <c r="E21" s="47"/>
      <c r="F21" s="48"/>
      <c r="L21" s="154"/>
      <c r="M21" s="20">
        <v>9.8000000000000007</v>
      </c>
      <c r="N21" s="21">
        <v>28.3</v>
      </c>
    </row>
    <row r="22" spans="1:14" x14ac:dyDescent="0.3">
      <c r="A22" s="44" t="s">
        <v>193</v>
      </c>
      <c r="B22" s="50" t="s">
        <v>20</v>
      </c>
      <c r="C22" s="82">
        <v>1997.8</v>
      </c>
      <c r="D22" s="46">
        <v>61</v>
      </c>
      <c r="E22" s="47"/>
      <c r="F22" s="48"/>
      <c r="L22" s="154"/>
      <c r="M22" s="20">
        <v>2.6</v>
      </c>
      <c r="N22" s="21">
        <v>105.5</v>
      </c>
    </row>
    <row r="23" spans="1:14" x14ac:dyDescent="0.3">
      <c r="A23" s="44" t="s">
        <v>194</v>
      </c>
      <c r="B23" s="50" t="s">
        <v>20</v>
      </c>
      <c r="C23" s="82">
        <v>1347.4</v>
      </c>
      <c r="D23" s="46">
        <v>59.9</v>
      </c>
      <c r="E23" s="47"/>
      <c r="F23" s="48"/>
      <c r="L23" s="154"/>
      <c r="M23" s="20">
        <v>5.9</v>
      </c>
      <c r="N23" s="21">
        <v>58.6</v>
      </c>
    </row>
    <row r="24" spans="1:14" x14ac:dyDescent="0.3">
      <c r="A24" s="44" t="s">
        <v>179</v>
      </c>
      <c r="B24" s="50" t="s">
        <v>20</v>
      </c>
      <c r="C24" s="82">
        <v>1905.7</v>
      </c>
      <c r="D24" s="46"/>
      <c r="E24" s="47">
        <v>211.7</v>
      </c>
      <c r="F24" s="48"/>
      <c r="L24" s="154"/>
      <c r="M24" s="20">
        <v>9.6999999999999993</v>
      </c>
      <c r="N24" s="21">
        <v>51.2</v>
      </c>
    </row>
    <row r="25" spans="1:14" x14ac:dyDescent="0.3">
      <c r="A25" s="44" t="s">
        <v>199</v>
      </c>
      <c r="B25" s="50" t="s">
        <v>20</v>
      </c>
      <c r="C25" s="82">
        <v>1472.4</v>
      </c>
      <c r="D25" s="46"/>
      <c r="E25" s="47"/>
      <c r="F25" s="48">
        <v>383.5</v>
      </c>
      <c r="L25" s="154"/>
      <c r="M25" s="20">
        <v>223.7</v>
      </c>
      <c r="N25" s="21">
        <v>249.4</v>
      </c>
    </row>
    <row r="26" spans="1:14" x14ac:dyDescent="0.3">
      <c r="A26" s="44" t="s">
        <v>177</v>
      </c>
      <c r="B26" s="50" t="s">
        <v>20</v>
      </c>
      <c r="C26" s="82">
        <v>1424.9</v>
      </c>
      <c r="D26" s="46"/>
      <c r="E26" s="47"/>
      <c r="F26" s="48">
        <v>88.8</v>
      </c>
      <c r="L26" s="154"/>
      <c r="M26" s="20">
        <v>73.2</v>
      </c>
      <c r="N26" s="21">
        <v>503.2</v>
      </c>
    </row>
    <row r="27" spans="1:14" x14ac:dyDescent="0.3">
      <c r="A27" s="44" t="s">
        <v>186</v>
      </c>
      <c r="B27" s="50" t="s">
        <v>18</v>
      </c>
      <c r="C27" s="82">
        <v>1429.8</v>
      </c>
      <c r="D27" s="46"/>
      <c r="E27" s="47"/>
      <c r="F27" s="48">
        <v>25</v>
      </c>
      <c r="L27" s="154"/>
      <c r="M27" s="20">
        <v>33.299999999999997</v>
      </c>
      <c r="N27" s="21">
        <v>290.2</v>
      </c>
    </row>
    <row r="28" spans="1:14" x14ac:dyDescent="0.3">
      <c r="A28" s="44" t="s">
        <v>187</v>
      </c>
      <c r="B28" s="50" t="s">
        <v>18</v>
      </c>
      <c r="C28" s="82">
        <v>1240.5</v>
      </c>
      <c r="D28" s="46"/>
      <c r="E28" s="47"/>
      <c r="F28" s="48">
        <v>58.3</v>
      </c>
      <c r="L28" s="154"/>
      <c r="M28" s="20">
        <v>6.7</v>
      </c>
      <c r="N28" s="21">
        <v>90.5</v>
      </c>
    </row>
    <row r="29" spans="1:14" x14ac:dyDescent="0.3">
      <c r="A29" s="44" t="s">
        <v>126</v>
      </c>
      <c r="B29" s="50" t="s">
        <v>18</v>
      </c>
      <c r="C29" s="82">
        <v>4367.2</v>
      </c>
      <c r="D29" s="46"/>
      <c r="E29" s="47"/>
      <c r="F29" s="48">
        <v>105.6</v>
      </c>
      <c r="L29" s="154"/>
      <c r="M29" s="20">
        <v>2.1</v>
      </c>
      <c r="N29" s="21">
        <v>8</v>
      </c>
    </row>
    <row r="30" spans="1:14" x14ac:dyDescent="0.3">
      <c r="A30" s="44" t="s">
        <v>189</v>
      </c>
      <c r="B30" s="50" t="s">
        <v>18</v>
      </c>
      <c r="C30" s="82">
        <v>685.8</v>
      </c>
      <c r="D30" s="46"/>
      <c r="E30" s="47"/>
      <c r="F30" s="48">
        <v>58.9</v>
      </c>
      <c r="L30" s="154"/>
      <c r="M30" s="20">
        <v>79.8</v>
      </c>
      <c r="N30" s="21">
        <v>82.1</v>
      </c>
    </row>
    <row r="31" spans="1:14" x14ac:dyDescent="0.3">
      <c r="A31" s="44" t="s">
        <v>127</v>
      </c>
      <c r="B31" s="50" t="s">
        <v>18</v>
      </c>
      <c r="C31" s="82">
        <v>4085.1</v>
      </c>
      <c r="D31" s="46"/>
      <c r="E31" s="47"/>
      <c r="F31" s="48">
        <v>52.1</v>
      </c>
      <c r="L31" s="154"/>
      <c r="M31" s="20">
        <v>26.2</v>
      </c>
      <c r="N31" s="21">
        <v>55.1</v>
      </c>
    </row>
    <row r="32" spans="1:14" x14ac:dyDescent="0.3">
      <c r="A32" s="44" t="s">
        <v>190</v>
      </c>
      <c r="B32" s="50" t="s">
        <v>18</v>
      </c>
      <c r="C32" s="82">
        <v>1503.3</v>
      </c>
      <c r="D32" s="46"/>
      <c r="E32" s="47">
        <v>335.9</v>
      </c>
      <c r="F32" s="48"/>
      <c r="L32" s="154"/>
      <c r="M32" s="20">
        <v>9.3000000000000007</v>
      </c>
      <c r="N32" s="21">
        <v>18</v>
      </c>
    </row>
    <row r="33" spans="1:14" x14ac:dyDescent="0.3">
      <c r="A33" s="44" t="s">
        <v>130</v>
      </c>
      <c r="B33" s="50" t="s">
        <v>18</v>
      </c>
      <c r="C33" s="82">
        <v>5203.7</v>
      </c>
      <c r="D33" s="46"/>
      <c r="E33" s="47"/>
      <c r="F33" s="48">
        <v>508.9</v>
      </c>
      <c r="L33" s="154"/>
      <c r="M33" s="20">
        <v>26.9</v>
      </c>
      <c r="N33" s="21">
        <v>53.5</v>
      </c>
    </row>
    <row r="34" spans="1:14" x14ac:dyDescent="0.3">
      <c r="A34" s="44" t="s">
        <v>136</v>
      </c>
      <c r="B34" s="50" t="s">
        <v>18</v>
      </c>
      <c r="C34" s="82">
        <v>4406</v>
      </c>
      <c r="D34" s="46"/>
      <c r="E34" s="47"/>
      <c r="F34" s="48">
        <v>304.5</v>
      </c>
      <c r="L34" s="154"/>
      <c r="M34" s="20">
        <v>96.1</v>
      </c>
      <c r="N34" s="21">
        <v>496.7</v>
      </c>
    </row>
    <row r="35" spans="1:14" x14ac:dyDescent="0.3">
      <c r="A35" s="44" t="s">
        <v>125</v>
      </c>
      <c r="B35" s="50" t="s">
        <v>18</v>
      </c>
      <c r="C35" s="82">
        <v>4478.8999999999996</v>
      </c>
      <c r="D35" s="46"/>
      <c r="E35" s="47"/>
      <c r="F35" s="48">
        <v>90.8</v>
      </c>
      <c r="L35" s="154"/>
      <c r="M35" s="20">
        <v>21.7</v>
      </c>
      <c r="N35" s="21">
        <v>74</v>
      </c>
    </row>
    <row r="36" spans="1:14" x14ac:dyDescent="0.3">
      <c r="A36" s="44" t="s">
        <v>191</v>
      </c>
      <c r="B36" s="50" t="s">
        <v>18</v>
      </c>
      <c r="C36" s="82">
        <v>1246.5</v>
      </c>
      <c r="D36" s="46"/>
      <c r="E36" s="47">
        <v>8.1999999999999993</v>
      </c>
      <c r="F36" s="48"/>
      <c r="L36" s="154"/>
      <c r="M36" s="20">
        <v>183.1</v>
      </c>
      <c r="N36" s="21">
        <v>578.5</v>
      </c>
    </row>
    <row r="37" spans="1:14" x14ac:dyDescent="0.3">
      <c r="A37" s="44" t="s">
        <v>192</v>
      </c>
      <c r="B37" s="50" t="s">
        <v>18</v>
      </c>
      <c r="C37" s="82">
        <v>555.4</v>
      </c>
      <c r="D37" s="46"/>
      <c r="E37" s="47">
        <v>114.5</v>
      </c>
      <c r="F37" s="48"/>
      <c r="L37" s="154"/>
      <c r="M37" s="20">
        <v>2.7</v>
      </c>
      <c r="N37" s="21">
        <v>15.8</v>
      </c>
    </row>
    <row r="38" spans="1:14" x14ac:dyDescent="0.3">
      <c r="A38" s="44" t="s">
        <v>131</v>
      </c>
      <c r="B38" s="50" t="s">
        <v>18</v>
      </c>
      <c r="C38" s="82">
        <v>3501.4</v>
      </c>
      <c r="D38" s="46"/>
      <c r="E38" s="47"/>
      <c r="F38" s="48">
        <v>532.20000000000005</v>
      </c>
      <c r="L38" s="154"/>
      <c r="M38" s="20">
        <v>247.5</v>
      </c>
      <c r="N38" s="21">
        <v>157.19999999999999</v>
      </c>
    </row>
    <row r="39" spans="1:14" x14ac:dyDescent="0.3">
      <c r="A39" s="44" t="s">
        <v>195</v>
      </c>
      <c r="B39" s="50" t="s">
        <v>18</v>
      </c>
      <c r="C39" s="82">
        <v>968.4</v>
      </c>
      <c r="D39" s="46"/>
      <c r="E39" s="47"/>
      <c r="F39" s="48">
        <v>78.400000000000006</v>
      </c>
      <c r="L39" s="154"/>
      <c r="M39" s="20">
        <v>19.7</v>
      </c>
      <c r="N39" s="21">
        <v>30.3</v>
      </c>
    </row>
    <row r="40" spans="1:14" x14ac:dyDescent="0.3">
      <c r="A40" s="44" t="s">
        <v>135</v>
      </c>
      <c r="B40" s="50" t="s">
        <v>18</v>
      </c>
      <c r="C40" s="82">
        <v>4980.6000000000004</v>
      </c>
      <c r="D40" s="46"/>
      <c r="E40" s="47"/>
      <c r="F40" s="48">
        <v>614.5</v>
      </c>
      <c r="L40" s="154"/>
      <c r="M40" s="20">
        <v>247.5</v>
      </c>
      <c r="N40" s="21">
        <v>157.19999999999999</v>
      </c>
    </row>
    <row r="41" spans="1:14" x14ac:dyDescent="0.3">
      <c r="A41" s="44" t="s">
        <v>196</v>
      </c>
      <c r="B41" s="50" t="s">
        <v>18</v>
      </c>
      <c r="C41" s="82">
        <v>1116.5</v>
      </c>
      <c r="D41" s="46"/>
      <c r="E41" s="47">
        <v>16</v>
      </c>
      <c r="F41" s="48"/>
      <c r="L41" s="154"/>
      <c r="M41" s="20">
        <v>164.7</v>
      </c>
      <c r="N41" s="21">
        <v>597.79999999999995</v>
      </c>
    </row>
    <row r="42" spans="1:14" x14ac:dyDescent="0.3">
      <c r="A42" s="44" t="s">
        <v>197</v>
      </c>
      <c r="B42" s="50" t="s">
        <v>18</v>
      </c>
      <c r="C42" s="82">
        <v>1433.2</v>
      </c>
      <c r="D42" s="46"/>
      <c r="E42" s="47">
        <v>298.7</v>
      </c>
      <c r="F42" s="48"/>
      <c r="L42" s="154"/>
      <c r="M42" s="20">
        <v>6.2</v>
      </c>
      <c r="N42" s="21">
        <v>15.8</v>
      </c>
    </row>
    <row r="43" spans="1:14" x14ac:dyDescent="0.3">
      <c r="A43" s="44" t="s">
        <v>183</v>
      </c>
      <c r="B43" s="50" t="s">
        <v>18</v>
      </c>
      <c r="C43" s="82">
        <v>1780.5</v>
      </c>
      <c r="D43" s="46"/>
      <c r="E43" s="47"/>
      <c r="F43" s="48">
        <v>36.1</v>
      </c>
      <c r="L43" s="154"/>
      <c r="M43" s="20">
        <v>80.8</v>
      </c>
      <c r="N43" s="21">
        <v>83.2</v>
      </c>
    </row>
    <row r="44" spans="1:14" x14ac:dyDescent="0.3">
      <c r="A44" s="44" t="s">
        <v>198</v>
      </c>
      <c r="B44" s="50" t="s">
        <v>18</v>
      </c>
      <c r="C44" s="82">
        <v>1433.2</v>
      </c>
      <c r="D44" s="46"/>
      <c r="E44" s="47">
        <v>299.5</v>
      </c>
      <c r="F44" s="48"/>
      <c r="L44" s="154"/>
      <c r="M44" s="20">
        <v>113.1</v>
      </c>
      <c r="N44" s="21">
        <v>179</v>
      </c>
    </row>
    <row r="45" spans="1:14" x14ac:dyDescent="0.3">
      <c r="A45" s="44" t="s">
        <v>132</v>
      </c>
      <c r="B45" s="50" t="s">
        <v>18</v>
      </c>
      <c r="C45" s="82">
        <v>4699.3999999999996</v>
      </c>
      <c r="D45" s="46"/>
      <c r="E45" s="47"/>
      <c r="F45" s="48">
        <v>632.6</v>
      </c>
      <c r="L45" s="154"/>
      <c r="M45" s="20">
        <v>153.69999999999999</v>
      </c>
      <c r="N45" s="21">
        <v>697.2</v>
      </c>
    </row>
    <row r="46" spans="1:14" x14ac:dyDescent="0.3">
      <c r="A46" s="44" t="s">
        <v>176</v>
      </c>
      <c r="B46" s="50" t="s">
        <v>18</v>
      </c>
      <c r="C46" s="82">
        <v>2034.2</v>
      </c>
      <c r="D46" s="46"/>
      <c r="E46" s="47"/>
      <c r="F46" s="48">
        <v>17</v>
      </c>
      <c r="L46" s="154"/>
      <c r="M46" s="20">
        <v>204.8</v>
      </c>
      <c r="N46" s="21">
        <v>323.5</v>
      </c>
    </row>
    <row r="47" spans="1:14" x14ac:dyDescent="0.3">
      <c r="A47" s="44" t="s">
        <v>198</v>
      </c>
      <c r="B47" s="50" t="s">
        <v>18</v>
      </c>
      <c r="C47" s="82">
        <v>555.4</v>
      </c>
      <c r="D47" s="46"/>
      <c r="E47" s="47">
        <v>114.5</v>
      </c>
      <c r="F47" s="48"/>
      <c r="L47" s="154"/>
      <c r="M47" s="20">
        <v>204.2</v>
      </c>
      <c r="N47" s="21">
        <v>278.10000000000002</v>
      </c>
    </row>
    <row r="48" spans="1:14" x14ac:dyDescent="0.3">
      <c r="A48" s="44" t="s">
        <v>134</v>
      </c>
      <c r="B48" s="50" t="s">
        <v>18</v>
      </c>
      <c r="C48" s="82">
        <v>4821.5</v>
      </c>
      <c r="D48" s="46"/>
      <c r="E48" s="47"/>
      <c r="F48" s="48">
        <v>728.3</v>
      </c>
      <c r="L48" s="154"/>
      <c r="M48" s="20">
        <v>47.4</v>
      </c>
      <c r="N48" s="21">
        <v>74.900000000000006</v>
      </c>
    </row>
    <row r="49" spans="1:14" x14ac:dyDescent="0.3">
      <c r="A49" s="44" t="s">
        <v>179</v>
      </c>
      <c r="B49" s="50" t="s">
        <v>18</v>
      </c>
      <c r="C49" s="82">
        <v>1905.7</v>
      </c>
      <c r="D49" s="46"/>
      <c r="E49" s="47"/>
      <c r="F49" s="48">
        <v>38.1</v>
      </c>
      <c r="L49" s="154"/>
      <c r="M49" s="20">
        <v>10.7</v>
      </c>
      <c r="N49" s="21">
        <v>36.799999999999997</v>
      </c>
    </row>
  </sheetData>
  <sortState xmlns:xlrd2="http://schemas.microsoft.com/office/spreadsheetml/2017/richdata2" ref="A1:F12">
    <sortCondition ref="C1:C12"/>
  </sortState>
  <mergeCells count="1">
    <mergeCell ref="L1:L49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3E58E-6F19-4694-9159-C2FCEF24D977}">
  <dimension ref="A1:L50"/>
  <sheetViews>
    <sheetView workbookViewId="0">
      <selection activeCell="G18" sqref="G18"/>
    </sheetView>
  </sheetViews>
  <sheetFormatPr defaultRowHeight="14.4" x14ac:dyDescent="0.3"/>
  <cols>
    <col min="6" max="6" width="10.33203125" customWidth="1"/>
    <col min="7" max="7" width="12.44140625" customWidth="1"/>
    <col min="8" max="8" width="12.33203125" customWidth="1"/>
  </cols>
  <sheetData>
    <row r="1" spans="1:12" x14ac:dyDescent="0.3">
      <c r="A1" s="68" t="s">
        <v>167</v>
      </c>
      <c r="B1" s="82" t="s">
        <v>174</v>
      </c>
      <c r="C1" s="155" t="s">
        <v>168</v>
      </c>
      <c r="D1" s="155"/>
      <c r="E1" s="155"/>
      <c r="J1" s="46" t="s">
        <v>171</v>
      </c>
      <c r="K1" s="20" t="s">
        <v>172</v>
      </c>
      <c r="L1" s="21" t="s">
        <v>173</v>
      </c>
    </row>
    <row r="2" spans="1:12" x14ac:dyDescent="0.3">
      <c r="A2" s="50" t="s">
        <v>4</v>
      </c>
      <c r="B2" s="82">
        <v>2034.2</v>
      </c>
      <c r="C2" s="46"/>
      <c r="D2" s="47"/>
      <c r="E2" s="48">
        <v>206.3</v>
      </c>
      <c r="J2" s="154" t="s">
        <v>175</v>
      </c>
      <c r="K2" s="20">
        <v>126.3</v>
      </c>
      <c r="L2" s="21">
        <v>162.80000000000001</v>
      </c>
    </row>
    <row r="3" spans="1:12" x14ac:dyDescent="0.3">
      <c r="A3" s="50" t="s">
        <v>4</v>
      </c>
      <c r="B3" s="82">
        <v>1424.9</v>
      </c>
      <c r="C3" s="46"/>
      <c r="D3" s="47">
        <v>72.099999999999994</v>
      </c>
      <c r="E3" s="48"/>
      <c r="J3" s="154"/>
      <c r="K3" s="20">
        <v>45.5</v>
      </c>
      <c r="L3" s="21">
        <v>55.9</v>
      </c>
    </row>
    <row r="4" spans="1:12" x14ac:dyDescent="0.3">
      <c r="A4" s="50" t="s">
        <v>4</v>
      </c>
      <c r="B4" s="82">
        <v>1299.8</v>
      </c>
      <c r="C4" s="46">
        <v>331.3</v>
      </c>
      <c r="D4" s="47"/>
      <c r="E4" s="48"/>
      <c r="J4" s="154"/>
      <c r="K4" s="20">
        <v>112</v>
      </c>
      <c r="L4" s="21">
        <v>157</v>
      </c>
    </row>
    <row r="5" spans="1:12" x14ac:dyDescent="0.3">
      <c r="A5" s="50" t="s">
        <v>4</v>
      </c>
      <c r="B5" s="82">
        <v>1905.7</v>
      </c>
      <c r="C5" s="46"/>
      <c r="D5" s="47">
        <v>201.2</v>
      </c>
      <c r="E5" s="48"/>
      <c r="J5" s="154"/>
      <c r="K5" s="20">
        <v>144.19999999999999</v>
      </c>
      <c r="L5" s="21">
        <v>298.2</v>
      </c>
    </row>
    <row r="6" spans="1:12" x14ac:dyDescent="0.3">
      <c r="A6" s="50" t="s">
        <v>4</v>
      </c>
      <c r="B6" s="82">
        <v>1485.2</v>
      </c>
      <c r="C6" s="46"/>
      <c r="D6" s="47">
        <v>17.7</v>
      </c>
      <c r="E6" s="48"/>
      <c r="J6" s="154"/>
      <c r="K6" s="20">
        <v>125.5</v>
      </c>
      <c r="L6" s="21">
        <v>156.4</v>
      </c>
    </row>
    <row r="7" spans="1:12" x14ac:dyDescent="0.3">
      <c r="A7" s="50" t="s">
        <v>4</v>
      </c>
      <c r="B7" s="82">
        <v>1605.5</v>
      </c>
      <c r="C7" s="46">
        <v>46.1</v>
      </c>
      <c r="D7" s="47"/>
      <c r="E7" s="48"/>
      <c r="J7" s="154"/>
      <c r="K7" s="20">
        <v>197.9</v>
      </c>
      <c r="L7" s="21">
        <v>412.8</v>
      </c>
    </row>
    <row r="8" spans="1:12" x14ac:dyDescent="0.3">
      <c r="A8" s="50" t="s">
        <v>4</v>
      </c>
      <c r="B8" s="82">
        <v>1780.5</v>
      </c>
      <c r="C8" s="46">
        <v>108</v>
      </c>
      <c r="D8" s="47"/>
      <c r="E8" s="48"/>
      <c r="J8" s="154"/>
      <c r="K8" s="20">
        <v>83.7</v>
      </c>
      <c r="L8" s="21">
        <v>235.2</v>
      </c>
    </row>
    <row r="9" spans="1:12" x14ac:dyDescent="0.3">
      <c r="A9" s="50" t="s">
        <v>4</v>
      </c>
      <c r="B9" s="82">
        <v>2101.6</v>
      </c>
      <c r="C9" s="46">
        <v>107.5</v>
      </c>
      <c r="D9" s="47"/>
      <c r="E9" s="48"/>
      <c r="J9" s="154"/>
      <c r="K9" s="20">
        <v>13.5</v>
      </c>
      <c r="L9" s="21">
        <v>11</v>
      </c>
    </row>
    <row r="10" spans="1:12" x14ac:dyDescent="0.3">
      <c r="A10" s="50" t="s">
        <v>4</v>
      </c>
      <c r="B10" s="82">
        <v>1203.4000000000001</v>
      </c>
      <c r="C10" s="46"/>
      <c r="D10" s="47">
        <v>27</v>
      </c>
      <c r="E10" s="48"/>
      <c r="J10" s="154"/>
      <c r="K10" s="20">
        <v>19.3</v>
      </c>
      <c r="L10" s="21">
        <v>43.5</v>
      </c>
    </row>
    <row r="11" spans="1:12" x14ac:dyDescent="0.3">
      <c r="A11" s="50" t="s">
        <v>4</v>
      </c>
      <c r="B11" s="82">
        <v>1299.5999999999999</v>
      </c>
      <c r="C11" s="46">
        <v>36.799999999999997</v>
      </c>
      <c r="D11" s="47"/>
      <c r="E11" s="48"/>
      <c r="J11" s="154"/>
      <c r="K11" s="20">
        <v>11</v>
      </c>
      <c r="L11" s="21">
        <v>44.8</v>
      </c>
    </row>
    <row r="12" spans="1:12" x14ac:dyDescent="0.3">
      <c r="A12" s="50" t="s">
        <v>4</v>
      </c>
      <c r="B12" s="82">
        <v>1347.4</v>
      </c>
      <c r="C12" s="46">
        <v>20.3</v>
      </c>
      <c r="D12" s="47"/>
      <c r="E12" s="48"/>
      <c r="J12" s="154"/>
      <c r="K12" s="20">
        <v>15.6</v>
      </c>
      <c r="L12" s="21">
        <v>54.9</v>
      </c>
    </row>
    <row r="13" spans="1:12" x14ac:dyDescent="0.3">
      <c r="A13" s="50" t="s">
        <v>4</v>
      </c>
      <c r="B13" s="82">
        <v>1472.4</v>
      </c>
      <c r="C13" s="46"/>
      <c r="D13" s="47">
        <v>347.5</v>
      </c>
      <c r="E13" s="48"/>
      <c r="J13" s="154"/>
      <c r="K13" s="20">
        <v>81.900000000000006</v>
      </c>
      <c r="L13" s="21">
        <v>67.900000000000006</v>
      </c>
    </row>
    <row r="14" spans="1:12" x14ac:dyDescent="0.3">
      <c r="A14" s="50" t="s">
        <v>20</v>
      </c>
      <c r="B14" s="82">
        <v>2034.2</v>
      </c>
      <c r="C14" s="46"/>
      <c r="D14" s="47"/>
      <c r="E14" s="48">
        <v>193.9</v>
      </c>
      <c r="J14" s="154"/>
      <c r="K14" s="20">
        <v>27.5</v>
      </c>
      <c r="L14" s="21">
        <v>110.1</v>
      </c>
    </row>
    <row r="15" spans="1:12" x14ac:dyDescent="0.3">
      <c r="A15" s="50" t="s">
        <v>20</v>
      </c>
      <c r="B15" s="82">
        <v>1299.8</v>
      </c>
      <c r="C15" s="46"/>
      <c r="D15" s="47">
        <v>457.8</v>
      </c>
      <c r="E15" s="48"/>
      <c r="J15" s="154"/>
      <c r="K15" s="20">
        <v>59.6</v>
      </c>
      <c r="L15" s="21">
        <v>88</v>
      </c>
    </row>
    <row r="16" spans="1:12" x14ac:dyDescent="0.3">
      <c r="A16" s="50" t="s">
        <v>20</v>
      </c>
      <c r="B16" s="82">
        <v>1579.6</v>
      </c>
      <c r="C16" s="46">
        <v>250.1</v>
      </c>
      <c r="D16" s="47"/>
      <c r="E16" s="48"/>
      <c r="J16" s="154"/>
      <c r="K16" s="20">
        <v>50.9</v>
      </c>
      <c r="L16" s="21">
        <v>76.900000000000006</v>
      </c>
    </row>
    <row r="17" spans="1:12" x14ac:dyDescent="0.3">
      <c r="A17" s="50" t="s">
        <v>20</v>
      </c>
      <c r="B17" s="82">
        <v>1485.2</v>
      </c>
      <c r="C17" s="46"/>
      <c r="D17" s="47">
        <v>47.6</v>
      </c>
      <c r="E17" s="48"/>
      <c r="J17" s="154"/>
      <c r="K17" s="20">
        <v>10</v>
      </c>
      <c r="L17" s="21">
        <v>25.1</v>
      </c>
    </row>
    <row r="18" spans="1:12" x14ac:dyDescent="0.3">
      <c r="A18" s="50" t="s">
        <v>20</v>
      </c>
      <c r="B18" s="82">
        <v>1605.5</v>
      </c>
      <c r="C18" s="46">
        <v>57.1</v>
      </c>
      <c r="D18" s="47"/>
      <c r="E18" s="48"/>
      <c r="J18" s="154"/>
      <c r="K18" s="20">
        <v>10</v>
      </c>
      <c r="L18" s="21">
        <v>27.5</v>
      </c>
    </row>
    <row r="19" spans="1:12" x14ac:dyDescent="0.3">
      <c r="A19" s="50" t="s">
        <v>20</v>
      </c>
      <c r="B19" s="82">
        <v>1780.5</v>
      </c>
      <c r="C19" s="46">
        <v>113.6</v>
      </c>
      <c r="D19" s="47"/>
      <c r="E19" s="48"/>
      <c r="J19" s="154"/>
      <c r="K19" s="20">
        <v>9.6</v>
      </c>
      <c r="L19" s="21">
        <v>22.9</v>
      </c>
    </row>
    <row r="20" spans="1:12" x14ac:dyDescent="0.3">
      <c r="A20" s="50" t="s">
        <v>20</v>
      </c>
      <c r="B20" s="82">
        <v>2101.6</v>
      </c>
      <c r="C20" s="46">
        <v>94.5</v>
      </c>
      <c r="D20" s="47"/>
      <c r="E20" s="48"/>
      <c r="J20" s="154"/>
      <c r="K20" s="20">
        <v>21.1</v>
      </c>
      <c r="L20" s="21">
        <v>54.4</v>
      </c>
    </row>
    <row r="21" spans="1:12" x14ac:dyDescent="0.3">
      <c r="A21" s="50" t="s">
        <v>20</v>
      </c>
      <c r="B21" s="82">
        <v>1203.4000000000001</v>
      </c>
      <c r="C21" s="46">
        <v>29.3</v>
      </c>
      <c r="D21" s="47"/>
      <c r="E21" s="48"/>
      <c r="J21" s="154"/>
      <c r="K21" s="20">
        <v>10.1</v>
      </c>
      <c r="L21" s="21">
        <v>35.299999999999997</v>
      </c>
    </row>
    <row r="22" spans="1:12" x14ac:dyDescent="0.3">
      <c r="A22" s="50" t="s">
        <v>20</v>
      </c>
      <c r="B22" s="82">
        <v>1299.5999999999999</v>
      </c>
      <c r="C22" s="46">
        <v>29.9</v>
      </c>
      <c r="D22" s="47"/>
      <c r="E22" s="48"/>
      <c r="J22" s="154"/>
      <c r="K22" s="20">
        <v>9.8000000000000007</v>
      </c>
      <c r="L22" s="21">
        <v>28.3</v>
      </c>
    </row>
    <row r="23" spans="1:12" x14ac:dyDescent="0.3">
      <c r="A23" s="50" t="s">
        <v>20</v>
      </c>
      <c r="B23" s="82">
        <v>1997.8</v>
      </c>
      <c r="C23" s="46">
        <v>61</v>
      </c>
      <c r="D23" s="47"/>
      <c r="E23" s="48"/>
      <c r="J23" s="154"/>
      <c r="K23" s="20">
        <v>2.6</v>
      </c>
      <c r="L23" s="21">
        <v>105.5</v>
      </c>
    </row>
    <row r="24" spans="1:12" x14ac:dyDescent="0.3">
      <c r="A24" s="50" t="s">
        <v>20</v>
      </c>
      <c r="B24" s="82">
        <v>1347.4</v>
      </c>
      <c r="C24" s="46">
        <v>59.9</v>
      </c>
      <c r="D24" s="47"/>
      <c r="E24" s="48"/>
      <c r="J24" s="154"/>
      <c r="K24" s="20">
        <v>5.9</v>
      </c>
      <c r="L24" s="21">
        <v>58.6</v>
      </c>
    </row>
    <row r="25" spans="1:12" x14ac:dyDescent="0.3">
      <c r="A25" s="50" t="s">
        <v>20</v>
      </c>
      <c r="B25" s="82">
        <v>1905.7</v>
      </c>
      <c r="C25" s="46"/>
      <c r="D25" s="47">
        <v>211.7</v>
      </c>
      <c r="E25" s="48"/>
      <c r="J25" s="154"/>
      <c r="K25" s="20">
        <v>9.6999999999999993</v>
      </c>
      <c r="L25" s="21">
        <v>51.2</v>
      </c>
    </row>
    <row r="26" spans="1:12" x14ac:dyDescent="0.3">
      <c r="A26" s="50" t="s">
        <v>20</v>
      </c>
      <c r="B26" s="82">
        <v>1472.4</v>
      </c>
      <c r="C26" s="46"/>
      <c r="D26" s="47"/>
      <c r="E26" s="48">
        <v>383.5</v>
      </c>
      <c r="J26" s="154"/>
      <c r="K26" s="20">
        <v>223.7</v>
      </c>
      <c r="L26" s="21">
        <v>249.4</v>
      </c>
    </row>
    <row r="27" spans="1:12" x14ac:dyDescent="0.3">
      <c r="A27" s="50" t="s">
        <v>20</v>
      </c>
      <c r="B27" s="82">
        <v>1424.9</v>
      </c>
      <c r="C27" s="46"/>
      <c r="D27" s="47"/>
      <c r="E27" s="48">
        <v>88.8</v>
      </c>
      <c r="J27" s="154"/>
      <c r="K27" s="20">
        <v>73.2</v>
      </c>
      <c r="L27" s="21">
        <v>503.2</v>
      </c>
    </row>
    <row r="28" spans="1:12" x14ac:dyDescent="0.3">
      <c r="A28" s="50" t="s">
        <v>18</v>
      </c>
      <c r="B28" s="82">
        <v>1429.8</v>
      </c>
      <c r="C28" s="46"/>
      <c r="D28" s="47"/>
      <c r="E28" s="48">
        <v>25</v>
      </c>
      <c r="J28" s="154"/>
      <c r="K28" s="20">
        <v>33.299999999999997</v>
      </c>
      <c r="L28" s="21">
        <v>290.2</v>
      </c>
    </row>
    <row r="29" spans="1:12" x14ac:dyDescent="0.3">
      <c r="A29" s="50" t="s">
        <v>18</v>
      </c>
      <c r="B29" s="82">
        <v>1240.5</v>
      </c>
      <c r="C29" s="46"/>
      <c r="D29" s="47"/>
      <c r="E29" s="48">
        <v>58.3</v>
      </c>
      <c r="J29" s="154"/>
      <c r="K29" s="20">
        <v>6.7</v>
      </c>
      <c r="L29" s="21">
        <v>90.5</v>
      </c>
    </row>
    <row r="30" spans="1:12" x14ac:dyDescent="0.3">
      <c r="A30" s="50" t="s">
        <v>18</v>
      </c>
      <c r="B30" s="82">
        <v>4367.2</v>
      </c>
      <c r="C30" s="46"/>
      <c r="D30" s="47"/>
      <c r="E30" s="48">
        <v>105.6</v>
      </c>
      <c r="J30" s="154"/>
      <c r="K30" s="20">
        <v>2.1</v>
      </c>
      <c r="L30" s="21">
        <v>8</v>
      </c>
    </row>
    <row r="31" spans="1:12" x14ac:dyDescent="0.3">
      <c r="A31" s="50" t="s">
        <v>18</v>
      </c>
      <c r="B31" s="82">
        <v>685.8</v>
      </c>
      <c r="C31" s="46"/>
      <c r="D31" s="47"/>
      <c r="E31" s="48">
        <v>58.9</v>
      </c>
      <c r="J31" s="154"/>
      <c r="K31" s="20">
        <v>79.8</v>
      </c>
      <c r="L31" s="21">
        <v>82.1</v>
      </c>
    </row>
    <row r="32" spans="1:12" x14ac:dyDescent="0.3">
      <c r="A32" s="50" t="s">
        <v>18</v>
      </c>
      <c r="B32" s="82">
        <v>4085.1</v>
      </c>
      <c r="C32" s="46"/>
      <c r="D32" s="47"/>
      <c r="E32" s="48">
        <v>52.1</v>
      </c>
      <c r="J32" s="154"/>
      <c r="K32" s="20">
        <v>26.2</v>
      </c>
      <c r="L32" s="21">
        <v>55.1</v>
      </c>
    </row>
    <row r="33" spans="1:12" x14ac:dyDescent="0.3">
      <c r="A33" s="50" t="s">
        <v>18</v>
      </c>
      <c r="B33" s="82">
        <v>1503.3</v>
      </c>
      <c r="C33" s="46"/>
      <c r="D33" s="47">
        <v>335.9</v>
      </c>
      <c r="E33" s="48"/>
      <c r="J33" s="154"/>
      <c r="K33" s="20">
        <v>9.3000000000000007</v>
      </c>
      <c r="L33" s="21">
        <v>18</v>
      </c>
    </row>
    <row r="34" spans="1:12" x14ac:dyDescent="0.3">
      <c r="A34" s="50" t="s">
        <v>18</v>
      </c>
      <c r="B34" s="82">
        <v>5203.7</v>
      </c>
      <c r="C34" s="46"/>
      <c r="D34" s="47"/>
      <c r="E34" s="48">
        <v>508.9</v>
      </c>
      <c r="J34" s="154"/>
      <c r="K34" s="20">
        <v>26.9</v>
      </c>
      <c r="L34" s="21">
        <v>53.5</v>
      </c>
    </row>
    <row r="35" spans="1:12" x14ac:dyDescent="0.3">
      <c r="A35" s="50" t="s">
        <v>18</v>
      </c>
      <c r="B35" s="82">
        <v>4406</v>
      </c>
      <c r="C35" s="46"/>
      <c r="D35" s="47"/>
      <c r="E35" s="48">
        <v>304.5</v>
      </c>
      <c r="J35" s="154"/>
      <c r="K35" s="20">
        <v>96.1</v>
      </c>
      <c r="L35" s="21">
        <v>496.7</v>
      </c>
    </row>
    <row r="36" spans="1:12" x14ac:dyDescent="0.3">
      <c r="A36" s="50" t="s">
        <v>18</v>
      </c>
      <c r="B36" s="82">
        <v>4478.8999999999996</v>
      </c>
      <c r="C36" s="46"/>
      <c r="D36" s="47"/>
      <c r="E36" s="48">
        <v>90.8</v>
      </c>
      <c r="J36" s="154"/>
      <c r="K36" s="20">
        <v>21.7</v>
      </c>
      <c r="L36" s="21">
        <v>74</v>
      </c>
    </row>
    <row r="37" spans="1:12" x14ac:dyDescent="0.3">
      <c r="A37" s="50" t="s">
        <v>18</v>
      </c>
      <c r="B37" s="82">
        <v>1246.5</v>
      </c>
      <c r="C37" s="46"/>
      <c r="D37" s="47">
        <v>8.1999999999999993</v>
      </c>
      <c r="E37" s="48"/>
      <c r="J37" s="154"/>
      <c r="K37" s="20">
        <v>183.1</v>
      </c>
      <c r="L37" s="21">
        <v>578.5</v>
      </c>
    </row>
    <row r="38" spans="1:12" x14ac:dyDescent="0.3">
      <c r="A38" s="50" t="s">
        <v>18</v>
      </c>
      <c r="B38" s="82">
        <v>555.4</v>
      </c>
      <c r="C38" s="46"/>
      <c r="D38" s="47">
        <v>114.5</v>
      </c>
      <c r="E38" s="48"/>
      <c r="J38" s="154"/>
      <c r="K38" s="20">
        <v>2.7</v>
      </c>
      <c r="L38" s="21">
        <v>15.8</v>
      </c>
    </row>
    <row r="39" spans="1:12" x14ac:dyDescent="0.3">
      <c r="A39" s="50" t="s">
        <v>18</v>
      </c>
      <c r="B39" s="82">
        <v>3501.4</v>
      </c>
      <c r="C39" s="46"/>
      <c r="D39" s="47"/>
      <c r="E39" s="48">
        <v>532.20000000000005</v>
      </c>
      <c r="J39" s="154"/>
      <c r="K39" s="20">
        <v>247.5</v>
      </c>
      <c r="L39" s="21">
        <v>157.19999999999999</v>
      </c>
    </row>
    <row r="40" spans="1:12" x14ac:dyDescent="0.3">
      <c r="A40" s="50" t="s">
        <v>18</v>
      </c>
      <c r="B40" s="82">
        <v>968.4</v>
      </c>
      <c r="C40" s="46"/>
      <c r="D40" s="47"/>
      <c r="E40" s="48">
        <v>78.400000000000006</v>
      </c>
      <c r="J40" s="154"/>
      <c r="K40" s="20">
        <v>19.7</v>
      </c>
      <c r="L40" s="21">
        <v>30.3</v>
      </c>
    </row>
    <row r="41" spans="1:12" x14ac:dyDescent="0.3">
      <c r="A41" s="50" t="s">
        <v>18</v>
      </c>
      <c r="B41" s="82">
        <v>4980.6000000000004</v>
      </c>
      <c r="C41" s="46"/>
      <c r="D41" s="47"/>
      <c r="E41" s="48">
        <v>614.5</v>
      </c>
      <c r="J41" s="154"/>
      <c r="K41" s="20">
        <v>247.5</v>
      </c>
      <c r="L41" s="21">
        <v>157.19999999999999</v>
      </c>
    </row>
    <row r="42" spans="1:12" x14ac:dyDescent="0.3">
      <c r="A42" s="50" t="s">
        <v>18</v>
      </c>
      <c r="B42" s="82">
        <v>1116.5</v>
      </c>
      <c r="C42" s="46"/>
      <c r="D42" s="47">
        <v>16</v>
      </c>
      <c r="E42" s="48"/>
      <c r="J42" s="154"/>
      <c r="K42" s="20">
        <v>164.7</v>
      </c>
      <c r="L42" s="21">
        <v>597.79999999999995</v>
      </c>
    </row>
    <row r="43" spans="1:12" x14ac:dyDescent="0.3">
      <c r="A43" s="50" t="s">
        <v>18</v>
      </c>
      <c r="B43" s="82">
        <v>1433.2</v>
      </c>
      <c r="C43" s="46"/>
      <c r="D43" s="47">
        <v>298.7</v>
      </c>
      <c r="E43" s="48"/>
      <c r="J43" s="154"/>
      <c r="K43" s="20">
        <v>6.2</v>
      </c>
      <c r="L43" s="21">
        <v>15.8</v>
      </c>
    </row>
    <row r="44" spans="1:12" x14ac:dyDescent="0.3">
      <c r="A44" s="50" t="s">
        <v>18</v>
      </c>
      <c r="B44" s="82">
        <v>1780.5</v>
      </c>
      <c r="C44" s="46"/>
      <c r="D44" s="47"/>
      <c r="E44" s="48">
        <v>36.1</v>
      </c>
      <c r="J44" s="154"/>
      <c r="K44" s="20">
        <v>80.8</v>
      </c>
      <c r="L44" s="21">
        <v>83.2</v>
      </c>
    </row>
    <row r="45" spans="1:12" x14ac:dyDescent="0.3">
      <c r="A45" s="50" t="s">
        <v>18</v>
      </c>
      <c r="B45" s="82">
        <v>1433.2</v>
      </c>
      <c r="C45" s="46"/>
      <c r="D45" s="47">
        <v>299.5</v>
      </c>
      <c r="E45" s="48"/>
      <c r="J45" s="154"/>
      <c r="K45" s="20">
        <v>113.1</v>
      </c>
      <c r="L45" s="21">
        <v>179</v>
      </c>
    </row>
    <row r="46" spans="1:12" x14ac:dyDescent="0.3">
      <c r="A46" s="50" t="s">
        <v>18</v>
      </c>
      <c r="B46" s="82">
        <v>4699.3999999999996</v>
      </c>
      <c r="C46" s="46"/>
      <c r="D46" s="47"/>
      <c r="E46" s="48">
        <v>632.6</v>
      </c>
      <c r="J46" s="154"/>
      <c r="K46" s="20">
        <v>153.69999999999999</v>
      </c>
      <c r="L46" s="21">
        <v>697.2</v>
      </c>
    </row>
    <row r="47" spans="1:12" x14ac:dyDescent="0.3">
      <c r="A47" s="50" t="s">
        <v>18</v>
      </c>
      <c r="B47" s="82">
        <v>2034.2</v>
      </c>
      <c r="C47" s="46"/>
      <c r="D47" s="47"/>
      <c r="E47" s="48">
        <v>17</v>
      </c>
      <c r="J47" s="154"/>
      <c r="K47" s="20">
        <v>204.8</v>
      </c>
      <c r="L47" s="21">
        <v>323.5</v>
      </c>
    </row>
    <row r="48" spans="1:12" x14ac:dyDescent="0.3">
      <c r="A48" s="50" t="s">
        <v>18</v>
      </c>
      <c r="B48" s="82">
        <v>555.4</v>
      </c>
      <c r="C48" s="46"/>
      <c r="D48" s="47">
        <v>114.5</v>
      </c>
      <c r="E48" s="48"/>
      <c r="J48" s="154"/>
      <c r="K48" s="20">
        <v>204.2</v>
      </c>
      <c r="L48" s="21">
        <v>278.10000000000002</v>
      </c>
    </row>
    <row r="49" spans="1:12" x14ac:dyDescent="0.3">
      <c r="A49" s="50" t="s">
        <v>18</v>
      </c>
      <c r="B49" s="82">
        <v>4821.5</v>
      </c>
      <c r="C49" s="46"/>
      <c r="D49" s="47"/>
      <c r="E49" s="48">
        <v>728.3</v>
      </c>
      <c r="J49" s="154"/>
      <c r="K49" s="20">
        <v>47.4</v>
      </c>
      <c r="L49" s="21">
        <v>74.900000000000006</v>
      </c>
    </row>
    <row r="50" spans="1:12" x14ac:dyDescent="0.3">
      <c r="A50" s="50" t="s">
        <v>18</v>
      </c>
      <c r="B50" s="82">
        <v>1905.7</v>
      </c>
      <c r="C50" s="46"/>
      <c r="D50" s="47"/>
      <c r="E50" s="48">
        <v>38.1</v>
      </c>
      <c r="J50" s="154"/>
      <c r="K50" s="20">
        <v>10.7</v>
      </c>
      <c r="L50" s="21">
        <v>36.799999999999997</v>
      </c>
    </row>
  </sheetData>
  <sortState xmlns:xlrd2="http://schemas.microsoft.com/office/spreadsheetml/2017/richdata2" ref="A2:E50">
    <sortCondition ref="A2:A50" customList="T,Q,N,F,Zo2,Zo8,La,Gu,Ma,Hu,Ka,Ka-1,Ka-2,Er,Pr,Di,So,Gi5,Fi,Ge1,Kr,kr-1,kr-2,Mg,Sb,Hf,Wb,Gs"/>
  </sortState>
  <mergeCells count="2">
    <mergeCell ref="C1:E1"/>
    <mergeCell ref="J2:J50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1FFFB-B3A5-48C9-81DF-A13DE974DE36}">
  <dimension ref="A1:X347"/>
  <sheetViews>
    <sheetView topLeftCell="H281" zoomScale="50" zoomScaleNormal="50" workbookViewId="0">
      <selection activeCell="S305" sqref="S305"/>
    </sheetView>
  </sheetViews>
  <sheetFormatPr defaultRowHeight="14.4" x14ac:dyDescent="0.3"/>
  <cols>
    <col min="1" max="1" width="12" bestFit="1" customWidth="1"/>
  </cols>
  <sheetData>
    <row r="1" spans="1:24" x14ac:dyDescent="0.3">
      <c r="A1" s="44" t="s">
        <v>177</v>
      </c>
      <c r="B1" s="69" t="s">
        <v>55</v>
      </c>
      <c r="C1" s="46"/>
      <c r="D1" s="47">
        <v>23.1</v>
      </c>
      <c r="E1" s="48"/>
      <c r="F1" s="20">
        <v>17.899999999999999</v>
      </c>
      <c r="G1" s="21">
        <v>15.6</v>
      </c>
      <c r="H1" s="82">
        <v>1424.9</v>
      </c>
      <c r="I1" s="44">
        <v>26.83</v>
      </c>
      <c r="J1" s="21">
        <v>337.76</v>
      </c>
      <c r="K1" s="20">
        <v>48.81</v>
      </c>
      <c r="L1" s="84">
        <v>73.930000000000007</v>
      </c>
      <c r="M1" s="82">
        <v>327.57</v>
      </c>
      <c r="N1" s="44">
        <v>43.01</v>
      </c>
      <c r="O1" s="21">
        <v>327.57</v>
      </c>
      <c r="X1" s="46" t="s">
        <v>171</v>
      </c>
    </row>
    <row r="2" spans="1:24" x14ac:dyDescent="0.3">
      <c r="A2" s="44" t="s">
        <v>176</v>
      </c>
      <c r="B2" s="69" t="s">
        <v>55</v>
      </c>
      <c r="C2" s="46"/>
      <c r="D2" s="47">
        <v>7.5</v>
      </c>
      <c r="E2" s="48"/>
      <c r="F2" s="20">
        <v>6.3</v>
      </c>
      <c r="G2" s="21">
        <v>4.0999999999999996</v>
      </c>
      <c r="H2" s="82">
        <v>2034.2</v>
      </c>
      <c r="I2" s="44">
        <v>36.24</v>
      </c>
      <c r="J2" s="21">
        <v>154.55000000000001</v>
      </c>
      <c r="K2" s="20">
        <v>57.2</v>
      </c>
      <c r="L2" s="84">
        <v>27.33</v>
      </c>
      <c r="M2" s="82">
        <v>329.63</v>
      </c>
      <c r="N2" s="44">
        <v>19.95</v>
      </c>
      <c r="O2" s="21">
        <v>328.89</v>
      </c>
      <c r="X2" s="154" t="s">
        <v>175</v>
      </c>
    </row>
    <row r="3" spans="1:24" x14ac:dyDescent="0.3">
      <c r="A3" s="44" t="s">
        <v>199</v>
      </c>
      <c r="B3" s="69" t="s">
        <v>56</v>
      </c>
      <c r="C3" s="46"/>
      <c r="D3" s="47">
        <v>330.3</v>
      </c>
      <c r="E3" s="48"/>
      <c r="F3" s="20">
        <v>387</v>
      </c>
      <c r="G3" s="21">
        <v>227</v>
      </c>
      <c r="H3" s="82">
        <v>1472.4</v>
      </c>
      <c r="I3" s="44">
        <v>36.869999999999997</v>
      </c>
      <c r="J3" s="21">
        <v>155.16</v>
      </c>
      <c r="K3" s="20">
        <v>44.59</v>
      </c>
      <c r="L3" s="84">
        <v>43.5</v>
      </c>
      <c r="M3" s="82">
        <v>339.53</v>
      </c>
      <c r="N3" s="44">
        <v>22.34</v>
      </c>
      <c r="O3" s="21">
        <v>330.14</v>
      </c>
      <c r="X3" s="154"/>
    </row>
    <row r="4" spans="1:24" x14ac:dyDescent="0.3">
      <c r="A4" s="44" t="s">
        <v>177</v>
      </c>
      <c r="B4" s="69" t="s">
        <v>56</v>
      </c>
      <c r="C4" s="46"/>
      <c r="D4" s="47">
        <v>47.5</v>
      </c>
      <c r="E4" s="48"/>
      <c r="F4" s="20">
        <v>35.4</v>
      </c>
      <c r="G4" s="21">
        <v>31.6</v>
      </c>
      <c r="H4" s="82">
        <v>1424.9</v>
      </c>
      <c r="I4" s="44">
        <v>26.83</v>
      </c>
      <c r="J4" s="21">
        <v>337.76</v>
      </c>
      <c r="K4" s="20">
        <v>47.49</v>
      </c>
      <c r="L4" s="84">
        <v>70.67</v>
      </c>
      <c r="M4" s="82">
        <v>327.57</v>
      </c>
      <c r="N4" s="44">
        <v>26.43</v>
      </c>
      <c r="O4" s="21">
        <v>327.57</v>
      </c>
      <c r="X4" s="154"/>
    </row>
    <row r="5" spans="1:24" x14ac:dyDescent="0.3">
      <c r="A5" s="44" t="s">
        <v>176</v>
      </c>
      <c r="B5" s="69" t="s">
        <v>56</v>
      </c>
      <c r="C5" s="46"/>
      <c r="D5" s="47">
        <v>17.100000000000001</v>
      </c>
      <c r="E5" s="48"/>
      <c r="F5" s="20">
        <v>14.1</v>
      </c>
      <c r="G5" s="21">
        <v>9.6999999999999993</v>
      </c>
      <c r="H5" s="82">
        <v>2034.2</v>
      </c>
      <c r="I5" s="44">
        <v>36.24</v>
      </c>
      <c r="J5" s="21">
        <v>154.55000000000001</v>
      </c>
      <c r="K5" s="20">
        <v>55.45</v>
      </c>
      <c r="L5" s="84">
        <v>23.67</v>
      </c>
      <c r="M5" s="82">
        <v>329.63</v>
      </c>
      <c r="N5" s="44">
        <v>18.77</v>
      </c>
      <c r="O5" s="21">
        <v>328.86</v>
      </c>
      <c r="X5" s="154"/>
    </row>
    <row r="6" spans="1:24" x14ac:dyDescent="0.3">
      <c r="A6" s="44" t="s">
        <v>185</v>
      </c>
      <c r="B6" s="69" t="s">
        <v>24</v>
      </c>
      <c r="C6" s="46"/>
      <c r="D6" s="47">
        <v>4.9000000000000004</v>
      </c>
      <c r="E6" s="48"/>
      <c r="F6" s="20">
        <v>5</v>
      </c>
      <c r="G6" s="21">
        <v>0.5</v>
      </c>
      <c r="H6" s="82">
        <v>1203.4000000000001</v>
      </c>
      <c r="I6" s="44">
        <v>29.33</v>
      </c>
      <c r="J6" s="21">
        <v>147</v>
      </c>
      <c r="K6" s="20">
        <v>79.63</v>
      </c>
      <c r="L6" s="84">
        <v>55.74</v>
      </c>
      <c r="M6" s="82">
        <v>328.57</v>
      </c>
      <c r="N6" s="44">
        <v>53.03</v>
      </c>
      <c r="O6" s="21">
        <v>328.57</v>
      </c>
      <c r="X6" s="154"/>
    </row>
    <row r="7" spans="1:24" x14ac:dyDescent="0.3">
      <c r="A7" s="44" t="s">
        <v>179</v>
      </c>
      <c r="B7" s="69" t="s">
        <v>23</v>
      </c>
      <c r="C7" s="46"/>
      <c r="D7" s="47">
        <v>33.9</v>
      </c>
      <c r="E7" s="48"/>
      <c r="F7" s="20">
        <v>113.3</v>
      </c>
      <c r="G7" s="21">
        <v>76.599999999999994</v>
      </c>
      <c r="H7" s="82">
        <v>1905.7</v>
      </c>
      <c r="I7" s="44">
        <v>34.81</v>
      </c>
      <c r="J7" s="21">
        <v>155.44999999999999</v>
      </c>
      <c r="K7" s="20">
        <v>54.59</v>
      </c>
      <c r="L7" s="84">
        <v>22.03</v>
      </c>
      <c r="M7" s="82">
        <v>334.04</v>
      </c>
      <c r="N7" s="44">
        <v>37.380000000000003</v>
      </c>
      <c r="O7" s="21">
        <v>334.04</v>
      </c>
      <c r="X7" s="154"/>
    </row>
    <row r="8" spans="1:24" x14ac:dyDescent="0.3">
      <c r="A8" s="44" t="s">
        <v>199</v>
      </c>
      <c r="B8" s="69" t="s">
        <v>23</v>
      </c>
      <c r="C8" s="46"/>
      <c r="D8" s="47">
        <v>89.1</v>
      </c>
      <c r="E8" s="48"/>
      <c r="F8" s="20">
        <v>246</v>
      </c>
      <c r="G8" s="21">
        <v>214</v>
      </c>
      <c r="H8" s="82">
        <v>1472.4</v>
      </c>
      <c r="I8" s="44">
        <v>36.869999999999997</v>
      </c>
      <c r="J8" s="21">
        <v>155.16</v>
      </c>
      <c r="K8" s="20">
        <v>33.159999999999997</v>
      </c>
      <c r="L8" s="84">
        <v>33.5</v>
      </c>
      <c r="M8" s="82">
        <v>329.53</v>
      </c>
      <c r="N8" s="44">
        <v>28.99</v>
      </c>
      <c r="O8" s="21">
        <v>329.65</v>
      </c>
      <c r="X8" s="154"/>
    </row>
    <row r="9" spans="1:24" x14ac:dyDescent="0.3">
      <c r="A9" s="44" t="s">
        <v>177</v>
      </c>
      <c r="B9" s="69" t="s">
        <v>23</v>
      </c>
      <c r="C9" s="46"/>
      <c r="D9" s="47">
        <v>92.3</v>
      </c>
      <c r="E9" s="48"/>
      <c r="F9" s="20">
        <v>65.400000000000006</v>
      </c>
      <c r="G9" s="21">
        <v>65.099999999999994</v>
      </c>
      <c r="H9" s="82">
        <v>1424.9</v>
      </c>
      <c r="I9" s="44">
        <v>26.83</v>
      </c>
      <c r="J9" s="21">
        <v>337.76</v>
      </c>
      <c r="K9" s="20">
        <v>45</v>
      </c>
      <c r="L9" s="84">
        <v>52.69</v>
      </c>
      <c r="M9" s="82">
        <v>33.76</v>
      </c>
      <c r="N9" s="44">
        <v>28.76</v>
      </c>
      <c r="O9" s="21">
        <v>332.74</v>
      </c>
      <c r="X9" s="154"/>
    </row>
    <row r="10" spans="1:24" x14ac:dyDescent="0.3">
      <c r="A10" s="44" t="s">
        <v>185</v>
      </c>
      <c r="B10" s="69" t="s">
        <v>23</v>
      </c>
      <c r="C10" s="46"/>
      <c r="D10" s="47">
        <v>136.80000000000001</v>
      </c>
      <c r="E10" s="48"/>
      <c r="F10" s="20">
        <v>16.100000000000001</v>
      </c>
      <c r="G10" s="21">
        <v>29.9</v>
      </c>
      <c r="H10" s="82">
        <v>1203.4000000000001</v>
      </c>
      <c r="I10" s="44">
        <v>29.33</v>
      </c>
      <c r="J10" s="21">
        <v>147</v>
      </c>
      <c r="K10" s="20">
        <v>28.35</v>
      </c>
      <c r="L10" s="84">
        <v>70.27</v>
      </c>
      <c r="M10" s="82">
        <v>328.57</v>
      </c>
      <c r="N10" s="44">
        <v>14.8</v>
      </c>
      <c r="O10" s="21">
        <v>328.57</v>
      </c>
      <c r="X10" s="154"/>
    </row>
    <row r="11" spans="1:24" x14ac:dyDescent="0.3">
      <c r="A11" s="44" t="s">
        <v>176</v>
      </c>
      <c r="B11" s="69" t="s">
        <v>23</v>
      </c>
      <c r="C11" s="46"/>
      <c r="D11" s="47">
        <v>333.7</v>
      </c>
      <c r="E11" s="48"/>
      <c r="F11" s="20">
        <v>60.6</v>
      </c>
      <c r="G11" s="21">
        <v>65.3</v>
      </c>
      <c r="H11" s="82">
        <v>2034.2</v>
      </c>
      <c r="I11" s="44">
        <v>36.24</v>
      </c>
      <c r="J11" s="21">
        <v>154.55000000000001</v>
      </c>
      <c r="K11" s="20">
        <v>42.36</v>
      </c>
      <c r="L11" s="84">
        <v>3.82</v>
      </c>
      <c r="M11" s="82">
        <v>21.21</v>
      </c>
      <c r="N11" s="44">
        <v>40.19</v>
      </c>
      <c r="O11" s="21">
        <v>329.63</v>
      </c>
      <c r="X11" s="154"/>
    </row>
    <row r="12" spans="1:24" x14ac:dyDescent="0.3">
      <c r="A12" s="44" t="s">
        <v>184</v>
      </c>
      <c r="B12" s="69" t="s">
        <v>23</v>
      </c>
      <c r="C12" s="46">
        <v>94</v>
      </c>
      <c r="D12" s="47"/>
      <c r="E12" s="48"/>
      <c r="F12" s="20">
        <v>46.8</v>
      </c>
      <c r="G12" s="21">
        <v>81.5</v>
      </c>
      <c r="H12" s="82">
        <v>2101.6</v>
      </c>
      <c r="I12" s="44">
        <v>32.21</v>
      </c>
      <c r="J12" s="21">
        <v>335.93</v>
      </c>
      <c r="K12" s="20">
        <v>29.88</v>
      </c>
      <c r="L12" s="84">
        <v>9.91</v>
      </c>
      <c r="M12" s="82">
        <v>332.85</v>
      </c>
      <c r="N12" s="44">
        <v>32.54</v>
      </c>
      <c r="O12" s="21">
        <v>15.06</v>
      </c>
      <c r="X12" s="154"/>
    </row>
    <row r="13" spans="1:24" x14ac:dyDescent="0.3">
      <c r="A13" s="44" t="s">
        <v>183</v>
      </c>
      <c r="B13" s="96" t="s">
        <v>4</v>
      </c>
      <c r="C13" s="46">
        <v>20.3</v>
      </c>
      <c r="D13" s="47">
        <v>17.7</v>
      </c>
      <c r="E13" s="48">
        <v>206.3</v>
      </c>
      <c r="F13" s="20">
        <v>81.900000000000006</v>
      </c>
      <c r="G13" s="21">
        <v>67.900000000000006</v>
      </c>
      <c r="H13" s="82">
        <v>1780.5</v>
      </c>
      <c r="I13" s="44">
        <v>30.69</v>
      </c>
      <c r="J13" s="21">
        <v>130.08000000000001</v>
      </c>
      <c r="K13" s="20">
        <v>38</v>
      </c>
      <c r="L13" s="84">
        <v>4.16</v>
      </c>
      <c r="M13" s="82">
        <v>328.57</v>
      </c>
      <c r="N13" s="44">
        <v>55.56</v>
      </c>
      <c r="O13" s="21">
        <v>328.57</v>
      </c>
      <c r="X13" s="154"/>
    </row>
    <row r="14" spans="1:24" x14ac:dyDescent="0.3">
      <c r="A14" s="44" t="s">
        <v>182</v>
      </c>
      <c r="B14" s="96" t="s">
        <v>4</v>
      </c>
      <c r="C14" s="46">
        <v>36.799999999999997</v>
      </c>
      <c r="D14" s="47">
        <v>27</v>
      </c>
      <c r="E14" s="48"/>
      <c r="F14" s="20">
        <v>11</v>
      </c>
      <c r="G14" s="21">
        <v>44.8</v>
      </c>
      <c r="H14" s="82">
        <v>1605.5</v>
      </c>
      <c r="I14" s="44">
        <v>27.46</v>
      </c>
      <c r="J14" s="21">
        <v>129.15</v>
      </c>
      <c r="K14" s="20">
        <v>13.79</v>
      </c>
      <c r="L14" s="84">
        <v>5.75</v>
      </c>
      <c r="M14" s="82">
        <v>329.52</v>
      </c>
      <c r="N14" s="44">
        <v>1.73</v>
      </c>
      <c r="O14" s="21">
        <v>328.57</v>
      </c>
      <c r="X14" s="154"/>
    </row>
    <row r="15" spans="1:24" x14ac:dyDescent="0.3">
      <c r="A15" s="44" t="s">
        <v>179</v>
      </c>
      <c r="B15" s="96" t="s">
        <v>4</v>
      </c>
      <c r="C15" s="46">
        <v>46.1</v>
      </c>
      <c r="D15" s="47">
        <v>72.099999999999994</v>
      </c>
      <c r="E15" s="48"/>
      <c r="F15" s="20">
        <v>125.5</v>
      </c>
      <c r="G15" s="21">
        <v>156.4</v>
      </c>
      <c r="H15" s="82">
        <v>1905.7</v>
      </c>
      <c r="I15" s="44">
        <v>34.81</v>
      </c>
      <c r="J15" s="21">
        <v>155.44999999999999</v>
      </c>
      <c r="K15" s="20">
        <v>32.67</v>
      </c>
      <c r="L15" s="84">
        <v>2.4300000000000002</v>
      </c>
      <c r="M15" s="82">
        <v>173.49</v>
      </c>
      <c r="N15" s="44">
        <v>30.83</v>
      </c>
      <c r="O15" s="21">
        <v>334.04</v>
      </c>
      <c r="X15" s="154"/>
    </row>
    <row r="16" spans="1:24" x14ac:dyDescent="0.3">
      <c r="A16" s="44" t="s">
        <v>199</v>
      </c>
      <c r="B16" s="96" t="s">
        <v>4</v>
      </c>
      <c r="C16" s="46">
        <v>107.5</v>
      </c>
      <c r="D16" s="47">
        <v>201.2</v>
      </c>
      <c r="E16" s="48"/>
      <c r="F16" s="20">
        <v>204.2</v>
      </c>
      <c r="G16" s="21">
        <v>278.10000000000002</v>
      </c>
      <c r="H16" s="82">
        <v>1472.4</v>
      </c>
      <c r="I16" s="44">
        <v>36.869999999999997</v>
      </c>
      <c r="J16" s="21">
        <v>155.16</v>
      </c>
      <c r="K16" s="20">
        <v>32.119999999999997</v>
      </c>
      <c r="L16" s="84">
        <v>60.77</v>
      </c>
      <c r="M16" s="82">
        <v>329.53</v>
      </c>
      <c r="N16" s="44">
        <v>21.86</v>
      </c>
      <c r="O16" s="21">
        <v>330.33</v>
      </c>
      <c r="X16" s="154"/>
    </row>
    <row r="17" spans="1:24" x14ac:dyDescent="0.3">
      <c r="A17" s="44" t="s">
        <v>177</v>
      </c>
      <c r="B17" s="83" t="s">
        <v>4</v>
      </c>
      <c r="C17" s="46">
        <v>108</v>
      </c>
      <c r="D17" s="47">
        <v>347.5</v>
      </c>
      <c r="E17" s="48"/>
      <c r="F17" s="20">
        <v>45.5</v>
      </c>
      <c r="G17" s="21">
        <v>55.9</v>
      </c>
      <c r="H17" s="82">
        <v>1424.9</v>
      </c>
      <c r="I17" s="44">
        <v>40.33</v>
      </c>
      <c r="J17" s="21">
        <v>157.36000000000001</v>
      </c>
      <c r="K17" s="20">
        <v>39.17</v>
      </c>
      <c r="L17" s="84">
        <v>28.81</v>
      </c>
      <c r="M17" s="82">
        <v>60.09</v>
      </c>
      <c r="N17" s="44">
        <v>26.83</v>
      </c>
      <c r="O17" s="21">
        <v>337.76</v>
      </c>
      <c r="X17" s="154"/>
    </row>
    <row r="18" spans="1:24" x14ac:dyDescent="0.3">
      <c r="A18" s="44" t="s">
        <v>181</v>
      </c>
      <c r="B18" s="83" t="s">
        <v>4</v>
      </c>
      <c r="C18" s="46">
        <v>331.3</v>
      </c>
      <c r="D18" s="47"/>
      <c r="E18" s="48"/>
      <c r="F18" s="20">
        <v>13.5</v>
      </c>
      <c r="G18" s="21">
        <v>11</v>
      </c>
      <c r="H18" s="82">
        <v>1485.2</v>
      </c>
      <c r="I18" s="44">
        <v>27.23</v>
      </c>
      <c r="J18" s="21">
        <v>154.28</v>
      </c>
      <c r="K18" s="20">
        <v>17.399999999999999</v>
      </c>
      <c r="L18" s="84">
        <v>4.3099999999999996</v>
      </c>
      <c r="M18" s="82">
        <v>328.12</v>
      </c>
      <c r="N18" s="44">
        <v>79.010000000000005</v>
      </c>
      <c r="O18" s="21">
        <v>328.12</v>
      </c>
      <c r="X18" s="154"/>
    </row>
    <row r="19" spans="1:24" x14ac:dyDescent="0.3">
      <c r="A19" s="44" t="s">
        <v>185</v>
      </c>
      <c r="B19" s="96" t="s">
        <v>4</v>
      </c>
      <c r="C19" s="46"/>
      <c r="D19" s="47"/>
      <c r="E19" s="48"/>
      <c r="F19" s="20">
        <v>10</v>
      </c>
      <c r="G19" s="21">
        <v>25.1</v>
      </c>
      <c r="H19" s="82">
        <v>1203.4000000000001</v>
      </c>
      <c r="I19" s="44">
        <v>29.33</v>
      </c>
      <c r="J19" s="21">
        <v>147</v>
      </c>
      <c r="K19" s="20">
        <v>21.99</v>
      </c>
      <c r="L19" s="84">
        <v>55.56</v>
      </c>
      <c r="M19" s="82">
        <v>328.57</v>
      </c>
      <c r="N19" s="44">
        <v>21.75</v>
      </c>
      <c r="O19" s="21">
        <v>328.57</v>
      </c>
      <c r="X19" s="154"/>
    </row>
    <row r="20" spans="1:24" x14ac:dyDescent="0.3">
      <c r="A20" s="44" t="s">
        <v>178</v>
      </c>
      <c r="B20" s="96" t="s">
        <v>4</v>
      </c>
      <c r="C20" s="46"/>
      <c r="D20" s="47"/>
      <c r="E20" s="48"/>
      <c r="F20" s="20">
        <v>144.19999999999999</v>
      </c>
      <c r="G20" s="21">
        <v>298.2</v>
      </c>
      <c r="H20" s="82">
        <v>1299.8</v>
      </c>
      <c r="I20" s="44">
        <v>24.86</v>
      </c>
      <c r="J20" s="21">
        <v>132.69</v>
      </c>
      <c r="K20" s="20">
        <v>25.8</v>
      </c>
      <c r="L20" s="84">
        <v>5.18</v>
      </c>
      <c r="M20" s="82">
        <v>301.47000000000003</v>
      </c>
      <c r="N20" s="44">
        <v>9.98</v>
      </c>
      <c r="O20" s="21">
        <v>306.27</v>
      </c>
      <c r="X20" s="154"/>
    </row>
    <row r="21" spans="1:24" x14ac:dyDescent="0.3">
      <c r="A21" s="44" t="s">
        <v>176</v>
      </c>
      <c r="B21" s="96" t="s">
        <v>4</v>
      </c>
      <c r="C21" s="46"/>
      <c r="D21" s="47"/>
      <c r="E21" s="48"/>
      <c r="F21" s="20">
        <v>126.3</v>
      </c>
      <c r="G21" s="21">
        <v>162.80000000000001</v>
      </c>
      <c r="H21" s="82">
        <v>2034.2</v>
      </c>
      <c r="I21" s="44">
        <v>36.24</v>
      </c>
      <c r="J21" s="21">
        <v>154.55000000000001</v>
      </c>
      <c r="K21" s="20">
        <v>34.909999999999997</v>
      </c>
      <c r="L21" s="84">
        <v>4.1500000000000004</v>
      </c>
      <c r="M21" s="82">
        <v>183.14</v>
      </c>
      <c r="N21" s="44">
        <v>37.92</v>
      </c>
      <c r="O21" s="21">
        <v>29.61</v>
      </c>
      <c r="X21" s="154"/>
    </row>
    <row r="22" spans="1:24" x14ac:dyDescent="0.3">
      <c r="A22" s="44" t="s">
        <v>184</v>
      </c>
      <c r="B22" s="96" t="s">
        <v>4</v>
      </c>
      <c r="C22" s="46"/>
      <c r="D22" s="47"/>
      <c r="E22" s="48"/>
      <c r="F22" s="20">
        <v>59.6</v>
      </c>
      <c r="G22" s="21">
        <v>88</v>
      </c>
      <c r="H22" s="82">
        <v>2101.6</v>
      </c>
      <c r="I22" s="44">
        <v>32.21</v>
      </c>
      <c r="J22" s="21">
        <v>335.93</v>
      </c>
      <c r="K22" s="20">
        <v>33.630000000000003</v>
      </c>
      <c r="L22" s="84">
        <v>5.89</v>
      </c>
      <c r="M22" s="82">
        <v>329</v>
      </c>
      <c r="N22" s="44">
        <v>19.600000000000001</v>
      </c>
      <c r="O22" s="21">
        <v>347.72</v>
      </c>
      <c r="X22" s="154"/>
    </row>
    <row r="23" spans="1:24" x14ac:dyDescent="0.3">
      <c r="A23" s="44" t="s">
        <v>188</v>
      </c>
      <c r="B23" s="96" t="s">
        <v>4</v>
      </c>
      <c r="C23" s="46"/>
      <c r="D23" s="47"/>
      <c r="E23" s="48"/>
      <c r="F23" s="20">
        <v>10.1</v>
      </c>
      <c r="G23" s="21">
        <v>35.299999999999997</v>
      </c>
      <c r="H23" s="82">
        <v>1299.5999999999999</v>
      </c>
      <c r="I23" s="44">
        <v>19.829999999999998</v>
      </c>
      <c r="J23" s="21">
        <v>155.02000000000001</v>
      </c>
      <c r="K23" s="20">
        <v>15.08</v>
      </c>
      <c r="L23" s="84">
        <v>0.85</v>
      </c>
      <c r="M23" s="82">
        <v>338.74</v>
      </c>
      <c r="N23" s="44">
        <v>3.57</v>
      </c>
      <c r="O23" s="21">
        <v>328.53</v>
      </c>
      <c r="X23" s="154"/>
    </row>
    <row r="24" spans="1:24" x14ac:dyDescent="0.3">
      <c r="A24" s="44" t="s">
        <v>194</v>
      </c>
      <c r="B24" s="96" t="s">
        <v>4</v>
      </c>
      <c r="C24" s="46"/>
      <c r="D24" s="47"/>
      <c r="E24" s="48"/>
      <c r="F24" s="20">
        <v>9.3000000000000007</v>
      </c>
      <c r="G24" s="21">
        <v>18</v>
      </c>
      <c r="H24" s="82">
        <v>1347.4</v>
      </c>
      <c r="I24" s="44">
        <v>31.72</v>
      </c>
      <c r="J24" s="21">
        <v>149.81</v>
      </c>
      <c r="K24" s="20">
        <v>27.17</v>
      </c>
      <c r="L24" s="84">
        <v>1.38</v>
      </c>
      <c r="M24" s="82">
        <v>154.21</v>
      </c>
      <c r="N24" s="44">
        <v>1.3</v>
      </c>
      <c r="O24" s="21">
        <v>310.60000000000002</v>
      </c>
      <c r="X24" s="154"/>
    </row>
    <row r="25" spans="1:24" x14ac:dyDescent="0.3">
      <c r="A25" s="44" t="s">
        <v>183</v>
      </c>
      <c r="B25" s="96" t="s">
        <v>20</v>
      </c>
      <c r="C25" s="46">
        <v>29.3</v>
      </c>
      <c r="D25" s="47">
        <v>47.6</v>
      </c>
      <c r="E25" s="48">
        <v>88.8</v>
      </c>
      <c r="F25" s="20">
        <v>27.5</v>
      </c>
      <c r="G25" s="21">
        <v>110.1</v>
      </c>
      <c r="H25" s="82">
        <v>1780.5</v>
      </c>
      <c r="I25" s="44">
        <v>30.69</v>
      </c>
      <c r="J25" s="21">
        <v>130.08000000000001</v>
      </c>
      <c r="K25" s="20">
        <v>13.51</v>
      </c>
      <c r="L25" s="84">
        <v>39.15</v>
      </c>
      <c r="M25" s="82">
        <v>328.57</v>
      </c>
      <c r="N25" s="44">
        <v>47.94</v>
      </c>
      <c r="O25" s="21">
        <v>328.57</v>
      </c>
      <c r="X25" s="154"/>
    </row>
    <row r="26" spans="1:24" x14ac:dyDescent="0.3">
      <c r="A26" s="44" t="s">
        <v>182</v>
      </c>
      <c r="B26" s="96" t="s">
        <v>20</v>
      </c>
      <c r="C26" s="46">
        <v>29.9</v>
      </c>
      <c r="D26" s="47">
        <v>211.7</v>
      </c>
      <c r="E26" s="48">
        <v>193.9</v>
      </c>
      <c r="F26" s="20">
        <v>15.6</v>
      </c>
      <c r="G26" s="21">
        <v>54.9</v>
      </c>
      <c r="H26" s="82">
        <v>1605.5</v>
      </c>
      <c r="I26" s="44">
        <v>27.46</v>
      </c>
      <c r="J26" s="21">
        <v>129.15</v>
      </c>
      <c r="K26" s="20">
        <v>15.8</v>
      </c>
      <c r="L26" s="84">
        <v>8.73</v>
      </c>
      <c r="M26" s="82">
        <v>299.75</v>
      </c>
      <c r="N26" s="44">
        <v>4.7699999999999996</v>
      </c>
      <c r="O26" s="21">
        <v>329.03</v>
      </c>
      <c r="X26" s="154"/>
    </row>
    <row r="27" spans="1:24" x14ac:dyDescent="0.3">
      <c r="A27" s="44" t="s">
        <v>179</v>
      </c>
      <c r="B27" s="96" t="s">
        <v>20</v>
      </c>
      <c r="C27" s="46">
        <v>57.1</v>
      </c>
      <c r="D27" s="47">
        <v>457.8</v>
      </c>
      <c r="E27" s="48">
        <v>383.5</v>
      </c>
      <c r="F27" s="20">
        <v>113.1</v>
      </c>
      <c r="G27" s="21">
        <v>179</v>
      </c>
      <c r="H27" s="82">
        <v>1905.7</v>
      </c>
      <c r="I27" s="44">
        <v>34.81</v>
      </c>
      <c r="J27" s="21">
        <v>155.44999999999999</v>
      </c>
      <c r="K27" s="20">
        <v>33.74</v>
      </c>
      <c r="L27" s="84">
        <v>25.8</v>
      </c>
      <c r="M27" s="82">
        <v>334.04</v>
      </c>
      <c r="N27" s="44">
        <v>33.71</v>
      </c>
      <c r="O27" s="21">
        <v>348.29</v>
      </c>
      <c r="X27" s="154"/>
    </row>
    <row r="28" spans="1:24" x14ac:dyDescent="0.3">
      <c r="A28" s="44" t="s">
        <v>199</v>
      </c>
      <c r="B28" s="96" t="s">
        <v>20</v>
      </c>
      <c r="C28" s="46">
        <v>59.9</v>
      </c>
      <c r="D28" s="47"/>
      <c r="E28" s="48"/>
      <c r="F28" s="20">
        <v>204.8</v>
      </c>
      <c r="G28" s="21">
        <v>323.5</v>
      </c>
      <c r="H28" s="82">
        <v>1472.4</v>
      </c>
      <c r="I28" s="44">
        <v>36.869999999999997</v>
      </c>
      <c r="J28" s="21">
        <v>155.16</v>
      </c>
      <c r="K28" s="20">
        <v>30.78</v>
      </c>
      <c r="L28" s="84">
        <v>60.19</v>
      </c>
      <c r="M28" s="82">
        <v>329.53</v>
      </c>
      <c r="N28" s="44">
        <v>19.329999999999998</v>
      </c>
      <c r="O28" s="21">
        <v>333.08</v>
      </c>
      <c r="X28" s="154"/>
    </row>
    <row r="29" spans="1:24" x14ac:dyDescent="0.3">
      <c r="A29" s="44" t="s">
        <v>177</v>
      </c>
      <c r="B29" s="96" t="s">
        <v>20</v>
      </c>
      <c r="C29" s="46">
        <v>61</v>
      </c>
      <c r="D29" s="47"/>
      <c r="E29" s="48"/>
      <c r="F29" s="20">
        <v>47.4</v>
      </c>
      <c r="G29" s="21">
        <v>74.900000000000006</v>
      </c>
      <c r="H29" s="82">
        <v>1424.9</v>
      </c>
      <c r="I29" s="44">
        <v>40.33</v>
      </c>
      <c r="J29" s="21">
        <v>157.36000000000001</v>
      </c>
      <c r="K29" s="20">
        <v>30.74</v>
      </c>
      <c r="L29" s="84">
        <v>23.51</v>
      </c>
      <c r="M29" s="82">
        <v>329.49</v>
      </c>
      <c r="N29" s="44">
        <v>23.29</v>
      </c>
      <c r="O29" s="21">
        <v>335.96</v>
      </c>
      <c r="X29" s="154"/>
    </row>
    <row r="30" spans="1:24" x14ac:dyDescent="0.3">
      <c r="A30" s="44" t="s">
        <v>181</v>
      </c>
      <c r="B30" s="96" t="s">
        <v>20</v>
      </c>
      <c r="C30" s="46">
        <v>94.5</v>
      </c>
      <c r="D30" s="47"/>
      <c r="E30" s="48"/>
      <c r="F30" s="20">
        <v>19.3</v>
      </c>
      <c r="G30" s="21">
        <v>43.5</v>
      </c>
      <c r="H30" s="82">
        <v>1485.2</v>
      </c>
      <c r="I30" s="44">
        <v>27.23</v>
      </c>
      <c r="J30" s="21">
        <v>154.28</v>
      </c>
      <c r="K30" s="20">
        <v>23.33</v>
      </c>
      <c r="L30" s="84">
        <v>3.82</v>
      </c>
      <c r="M30" s="82">
        <v>330.63</v>
      </c>
      <c r="N30" s="44">
        <v>40.94</v>
      </c>
      <c r="O30" s="21">
        <v>328.12</v>
      </c>
      <c r="X30" s="154"/>
    </row>
    <row r="31" spans="1:24" x14ac:dyDescent="0.3">
      <c r="A31" s="44" t="s">
        <v>185</v>
      </c>
      <c r="B31" s="96" t="s">
        <v>20</v>
      </c>
      <c r="C31" s="46">
        <v>113.6</v>
      </c>
      <c r="D31" s="47"/>
      <c r="E31" s="48"/>
      <c r="F31" s="20">
        <v>10</v>
      </c>
      <c r="G31" s="21">
        <v>27.5</v>
      </c>
      <c r="H31" s="82">
        <v>1203.4000000000001</v>
      </c>
      <c r="I31" s="44">
        <v>29.33</v>
      </c>
      <c r="J31" s="21">
        <v>147</v>
      </c>
      <c r="K31" s="20">
        <v>20.52</v>
      </c>
      <c r="L31" s="84">
        <v>47.94</v>
      </c>
      <c r="M31" s="82">
        <v>328.57</v>
      </c>
      <c r="N31" s="44">
        <v>27.08</v>
      </c>
      <c r="O31" s="21">
        <v>328.57</v>
      </c>
      <c r="X31" s="154"/>
    </row>
    <row r="32" spans="1:24" x14ac:dyDescent="0.3">
      <c r="A32" s="44" t="s">
        <v>178</v>
      </c>
      <c r="B32" s="96" t="s">
        <v>20</v>
      </c>
      <c r="C32" s="46">
        <v>250.1</v>
      </c>
      <c r="D32" s="47"/>
      <c r="E32" s="48"/>
      <c r="F32" s="20">
        <v>197.9</v>
      </c>
      <c r="G32" s="21">
        <v>412.8</v>
      </c>
      <c r="H32" s="82">
        <v>1299.8</v>
      </c>
      <c r="I32" s="44">
        <v>24.86</v>
      </c>
      <c r="J32" s="21">
        <v>132.69</v>
      </c>
      <c r="K32" s="20">
        <v>27.92</v>
      </c>
      <c r="L32" s="84">
        <v>3.91</v>
      </c>
      <c r="M32" s="82">
        <v>131.47</v>
      </c>
      <c r="N32" s="44">
        <v>4</v>
      </c>
      <c r="O32" s="21">
        <v>131.49</v>
      </c>
      <c r="X32" s="154"/>
    </row>
    <row r="33" spans="1:24" x14ac:dyDescent="0.3">
      <c r="A33" s="44" t="s">
        <v>176</v>
      </c>
      <c r="B33" s="83" t="s">
        <v>20</v>
      </c>
      <c r="C33" s="46"/>
      <c r="D33" s="47"/>
      <c r="E33" s="48"/>
      <c r="F33" s="20">
        <v>112</v>
      </c>
      <c r="G33" s="21">
        <v>157</v>
      </c>
      <c r="H33" s="82">
        <v>2034.2</v>
      </c>
      <c r="I33" s="44">
        <v>36.24</v>
      </c>
      <c r="J33" s="21">
        <v>154.55000000000001</v>
      </c>
      <c r="K33" s="20">
        <v>35.31</v>
      </c>
      <c r="L33" s="84">
        <v>4.21</v>
      </c>
      <c r="M33" s="82">
        <v>167.34</v>
      </c>
      <c r="N33" s="44">
        <v>38.83</v>
      </c>
      <c r="O33" s="21">
        <v>22.7</v>
      </c>
      <c r="X33" s="154"/>
    </row>
    <row r="34" spans="1:24" x14ac:dyDescent="0.3">
      <c r="A34" s="44" t="s">
        <v>184</v>
      </c>
      <c r="B34" s="83" t="s">
        <v>20</v>
      </c>
      <c r="C34" s="46"/>
      <c r="D34" s="47"/>
      <c r="E34" s="48"/>
      <c r="F34" s="20">
        <v>50.9</v>
      </c>
      <c r="G34" s="21">
        <v>76.900000000000006</v>
      </c>
      <c r="H34" s="82">
        <v>2101.6</v>
      </c>
      <c r="I34" s="44">
        <v>32.21</v>
      </c>
      <c r="J34" s="21">
        <v>335.93</v>
      </c>
      <c r="K34" s="20">
        <v>33.01</v>
      </c>
      <c r="L34" s="84">
        <v>8.65</v>
      </c>
      <c r="M34" s="82">
        <v>348.68</v>
      </c>
      <c r="N34" s="44">
        <v>7.37</v>
      </c>
      <c r="O34" s="21">
        <v>332.02</v>
      </c>
      <c r="X34" s="154"/>
    </row>
    <row r="35" spans="1:24" x14ac:dyDescent="0.3">
      <c r="A35" s="44" t="s">
        <v>188</v>
      </c>
      <c r="B35" s="83" t="s">
        <v>20</v>
      </c>
      <c r="C35" s="46"/>
      <c r="D35" s="47"/>
      <c r="E35" s="48"/>
      <c r="F35" s="20">
        <v>9.8000000000000007</v>
      </c>
      <c r="G35" s="21">
        <v>28.3</v>
      </c>
      <c r="H35" s="82">
        <v>1299.5999999999999</v>
      </c>
      <c r="I35" s="44">
        <v>19.829999999999998</v>
      </c>
      <c r="J35" s="21">
        <v>155.02000000000001</v>
      </c>
      <c r="K35" s="20">
        <v>18.829999999999998</v>
      </c>
      <c r="L35" s="84">
        <v>0.09</v>
      </c>
      <c r="M35" s="82">
        <v>159.77000000000001</v>
      </c>
      <c r="N35" s="44">
        <v>3.82</v>
      </c>
      <c r="O35" s="21">
        <v>330.63</v>
      </c>
      <c r="X35" s="154"/>
    </row>
    <row r="36" spans="1:24" x14ac:dyDescent="0.3">
      <c r="A36" s="44" t="s">
        <v>193</v>
      </c>
      <c r="B36" s="96" t="s">
        <v>20</v>
      </c>
      <c r="C36" s="46"/>
      <c r="D36" s="47"/>
      <c r="E36" s="48"/>
      <c r="F36" s="20">
        <v>26.2</v>
      </c>
      <c r="G36" s="21">
        <v>55.1</v>
      </c>
      <c r="H36" s="82">
        <v>1997.8</v>
      </c>
      <c r="I36" s="44">
        <v>26.78</v>
      </c>
      <c r="J36" s="21">
        <v>336.51</v>
      </c>
      <c r="K36" s="20">
        <v>25.64</v>
      </c>
      <c r="L36" s="84">
        <v>7.71</v>
      </c>
      <c r="M36" s="82">
        <v>332.14</v>
      </c>
      <c r="N36" s="44">
        <v>3.82</v>
      </c>
      <c r="O36" s="21">
        <v>326.77</v>
      </c>
      <c r="X36" s="154"/>
    </row>
    <row r="37" spans="1:24" x14ac:dyDescent="0.3">
      <c r="A37" s="44" t="s">
        <v>180</v>
      </c>
      <c r="B37" s="96" t="s">
        <v>20</v>
      </c>
      <c r="C37" s="46"/>
      <c r="D37" s="47"/>
      <c r="E37" s="48"/>
      <c r="F37" s="20">
        <v>83.7</v>
      </c>
      <c r="G37" s="21">
        <v>235.2</v>
      </c>
      <c r="H37" s="82">
        <v>1579.6</v>
      </c>
      <c r="I37" s="44">
        <v>29.29</v>
      </c>
      <c r="J37" s="21">
        <v>343.14</v>
      </c>
      <c r="K37" s="20">
        <v>18.14</v>
      </c>
      <c r="L37" s="84">
        <v>10.43</v>
      </c>
      <c r="M37" s="82">
        <v>346.43</v>
      </c>
      <c r="N37" s="44">
        <v>8.42</v>
      </c>
      <c r="O37" s="21">
        <v>333.35</v>
      </c>
      <c r="X37" s="154"/>
    </row>
    <row r="38" spans="1:24" x14ac:dyDescent="0.3">
      <c r="A38" s="44" t="s">
        <v>194</v>
      </c>
      <c r="B38" s="96" t="s">
        <v>20</v>
      </c>
      <c r="C38" s="46"/>
      <c r="D38" s="47"/>
      <c r="E38" s="48"/>
      <c r="F38" s="20">
        <v>26.9</v>
      </c>
      <c r="G38" s="21">
        <v>53.5</v>
      </c>
      <c r="H38" s="82">
        <v>1347.4</v>
      </c>
      <c r="I38" s="44">
        <v>31.72</v>
      </c>
      <c r="J38" s="21">
        <v>149.81</v>
      </c>
      <c r="K38" s="20">
        <v>27.28</v>
      </c>
      <c r="L38" s="84">
        <v>1.97</v>
      </c>
      <c r="M38" s="82">
        <v>334.21</v>
      </c>
      <c r="N38" s="44">
        <v>10.25</v>
      </c>
      <c r="O38" s="21">
        <v>154.21</v>
      </c>
      <c r="X38" s="154"/>
    </row>
    <row r="39" spans="1:24" x14ac:dyDescent="0.3">
      <c r="A39" s="44" t="s">
        <v>130</v>
      </c>
      <c r="B39" s="51" t="s">
        <v>21</v>
      </c>
      <c r="C39" s="46"/>
      <c r="D39" s="47">
        <v>114</v>
      </c>
      <c r="E39" s="48"/>
      <c r="F39" s="20">
        <v>93.3</v>
      </c>
      <c r="G39" s="21">
        <v>139.9</v>
      </c>
      <c r="H39" s="82">
        <v>5203.7</v>
      </c>
      <c r="I39" s="44">
        <v>12.03</v>
      </c>
      <c r="J39" s="21">
        <v>148.62</v>
      </c>
      <c r="K39" s="20">
        <v>34.81</v>
      </c>
      <c r="L39" s="84">
        <v>22.16</v>
      </c>
      <c r="M39" s="82">
        <v>323.57</v>
      </c>
      <c r="N39" s="44">
        <v>9.66</v>
      </c>
      <c r="O39" s="21">
        <v>143.59</v>
      </c>
      <c r="X39" s="154"/>
    </row>
    <row r="40" spans="1:24" x14ac:dyDescent="0.3">
      <c r="A40" s="44" t="s">
        <v>131</v>
      </c>
      <c r="B40" s="51" t="s">
        <v>21</v>
      </c>
      <c r="C40" s="46"/>
      <c r="D40" s="47"/>
      <c r="E40" s="48">
        <v>98.4</v>
      </c>
      <c r="F40" s="20">
        <v>42.4</v>
      </c>
      <c r="G40" s="21">
        <v>88.8</v>
      </c>
      <c r="H40" s="82">
        <v>3501.4</v>
      </c>
      <c r="I40" s="44">
        <v>6.47</v>
      </c>
      <c r="J40" s="21">
        <v>147.88</v>
      </c>
      <c r="K40" s="20">
        <v>26.58</v>
      </c>
      <c r="L40" s="84">
        <v>41.26</v>
      </c>
      <c r="M40" s="82">
        <v>323.3</v>
      </c>
      <c r="N40" s="44">
        <v>12.19</v>
      </c>
      <c r="O40" s="21">
        <v>323.89999999999998</v>
      </c>
      <c r="X40" s="154"/>
    </row>
    <row r="41" spans="1:24" x14ac:dyDescent="0.3">
      <c r="A41" s="44" t="s">
        <v>193</v>
      </c>
      <c r="B41" s="97" t="s">
        <v>21</v>
      </c>
      <c r="C41" s="46">
        <v>150.30000000000001</v>
      </c>
      <c r="D41" s="47"/>
      <c r="E41" s="48"/>
      <c r="F41" s="20">
        <v>64</v>
      </c>
      <c r="G41" s="21">
        <v>136.1</v>
      </c>
      <c r="H41" s="82">
        <v>1997.8</v>
      </c>
      <c r="I41" s="44">
        <v>26.78</v>
      </c>
      <c r="J41" s="21">
        <v>336.51</v>
      </c>
      <c r="K41" s="20">
        <v>25.41</v>
      </c>
      <c r="L41" s="84">
        <v>9.0500000000000007</v>
      </c>
      <c r="M41" s="82">
        <v>339.24</v>
      </c>
      <c r="N41" s="44">
        <v>5.82</v>
      </c>
      <c r="O41" s="21">
        <v>326.77</v>
      </c>
      <c r="X41" s="154"/>
    </row>
    <row r="42" spans="1:24" x14ac:dyDescent="0.3">
      <c r="A42" s="44" t="s">
        <v>180</v>
      </c>
      <c r="B42" s="97" t="s">
        <v>21</v>
      </c>
      <c r="C42" s="46">
        <v>135.9</v>
      </c>
      <c r="D42" s="47"/>
      <c r="E42" s="48"/>
      <c r="F42" s="20">
        <v>52.1</v>
      </c>
      <c r="G42" s="21">
        <v>94.8</v>
      </c>
      <c r="H42" s="82">
        <v>1579.6</v>
      </c>
      <c r="I42" s="44">
        <v>29.29</v>
      </c>
      <c r="J42" s="21">
        <v>343.14</v>
      </c>
      <c r="K42" s="20">
        <v>26.48</v>
      </c>
      <c r="L42" s="84">
        <v>7.68</v>
      </c>
      <c r="M42" s="82">
        <v>347.78</v>
      </c>
      <c r="N42" s="44">
        <v>14.48</v>
      </c>
      <c r="O42" s="21">
        <v>356.88</v>
      </c>
      <c r="X42" s="154"/>
    </row>
    <row r="43" spans="1:24" x14ac:dyDescent="0.3">
      <c r="A43" s="44" t="s">
        <v>194</v>
      </c>
      <c r="B43" s="97" t="s">
        <v>21</v>
      </c>
      <c r="C43" s="46">
        <v>43.6</v>
      </c>
      <c r="D43" s="47"/>
      <c r="E43" s="48"/>
      <c r="F43" s="20">
        <v>24.9</v>
      </c>
      <c r="G43" s="21">
        <v>35.799999999999997</v>
      </c>
      <c r="H43" s="82">
        <v>1347.4</v>
      </c>
      <c r="I43" s="44">
        <v>31.72</v>
      </c>
      <c r="J43" s="21">
        <v>149.81</v>
      </c>
      <c r="K43" s="20">
        <v>34.85</v>
      </c>
      <c r="L43" s="84">
        <v>20.079999999999998</v>
      </c>
      <c r="M43" s="82">
        <v>334.21</v>
      </c>
      <c r="N43" s="44">
        <v>16.61</v>
      </c>
      <c r="O43" s="21">
        <v>334.21</v>
      </c>
      <c r="X43" s="154"/>
    </row>
    <row r="44" spans="1:24" x14ac:dyDescent="0.3">
      <c r="A44" s="44" t="s">
        <v>183</v>
      </c>
      <c r="B44" s="51" t="s">
        <v>5</v>
      </c>
      <c r="C44" s="46">
        <v>5</v>
      </c>
      <c r="D44" s="47">
        <v>8.3000000000000007</v>
      </c>
      <c r="E44" s="48">
        <v>4.8</v>
      </c>
      <c r="F44" s="20">
        <v>25.2</v>
      </c>
      <c r="G44" s="21">
        <v>103.2</v>
      </c>
      <c r="H44" s="82">
        <v>1780.5</v>
      </c>
      <c r="I44" s="44">
        <v>30.69</v>
      </c>
      <c r="J44" s="21">
        <v>130.08000000000001</v>
      </c>
      <c r="K44" s="20">
        <v>14.33</v>
      </c>
      <c r="L44" s="84">
        <v>54.1</v>
      </c>
      <c r="M44" s="82">
        <v>329.97</v>
      </c>
      <c r="N44" s="44">
        <v>3.91</v>
      </c>
      <c r="O44" s="21">
        <v>320.49</v>
      </c>
      <c r="X44" s="154"/>
    </row>
    <row r="45" spans="1:24" x14ac:dyDescent="0.3">
      <c r="A45" s="44" t="s">
        <v>227</v>
      </c>
      <c r="B45" s="51" t="s">
        <v>133</v>
      </c>
      <c r="C45" s="46">
        <v>10.4</v>
      </c>
      <c r="D45" s="47">
        <v>12.4</v>
      </c>
      <c r="E45" s="48">
        <v>19</v>
      </c>
      <c r="F45" s="20">
        <v>16.899999999999999</v>
      </c>
      <c r="G45" s="21">
        <v>25</v>
      </c>
      <c r="H45" s="82">
        <v>435.8</v>
      </c>
      <c r="I45" s="44">
        <v>28.77</v>
      </c>
      <c r="J45" s="21">
        <v>65.040000000000006</v>
      </c>
      <c r="K45" s="20">
        <v>34.020000000000003</v>
      </c>
      <c r="L45" s="84">
        <v>8.4</v>
      </c>
      <c r="M45" s="82">
        <v>245.04</v>
      </c>
      <c r="N45" s="44">
        <v>0</v>
      </c>
      <c r="O45" s="21">
        <v>254.92</v>
      </c>
      <c r="X45" s="154"/>
    </row>
    <row r="46" spans="1:24" x14ac:dyDescent="0.3">
      <c r="A46" s="44" t="s">
        <v>182</v>
      </c>
      <c r="B46" s="51" t="s">
        <v>5</v>
      </c>
      <c r="C46" s="46">
        <v>23.8</v>
      </c>
      <c r="D46" s="47">
        <v>30.2</v>
      </c>
      <c r="E46" s="48">
        <v>19</v>
      </c>
      <c r="F46" s="20">
        <v>4.3</v>
      </c>
      <c r="G46" s="21">
        <v>7.1</v>
      </c>
      <c r="H46" s="82">
        <v>1605.5</v>
      </c>
      <c r="I46" s="44">
        <v>27.46</v>
      </c>
      <c r="J46" s="21">
        <v>129.15</v>
      </c>
      <c r="K46" s="20">
        <v>31.24</v>
      </c>
      <c r="L46" s="84">
        <v>3.29</v>
      </c>
      <c r="M46" s="82">
        <v>245.04</v>
      </c>
      <c r="N46" s="44">
        <v>8.4</v>
      </c>
      <c r="O46" s="21">
        <v>245.04</v>
      </c>
      <c r="X46" s="154"/>
    </row>
    <row r="47" spans="1:24" x14ac:dyDescent="0.3">
      <c r="A47" s="44" t="s">
        <v>218</v>
      </c>
      <c r="B47" s="51" t="s">
        <v>5</v>
      </c>
      <c r="C47" s="46">
        <v>24.3</v>
      </c>
      <c r="D47" s="47">
        <v>30.2</v>
      </c>
      <c r="E47" s="48">
        <v>117.9</v>
      </c>
      <c r="F47" s="20">
        <v>55.5</v>
      </c>
      <c r="G47" s="21">
        <v>170.6</v>
      </c>
      <c r="H47" s="82">
        <v>1274</v>
      </c>
      <c r="I47" s="44">
        <v>20.05</v>
      </c>
      <c r="J47" s="21">
        <v>329.71</v>
      </c>
      <c r="K47" s="20">
        <v>18.03</v>
      </c>
      <c r="L47" s="84">
        <v>9.16</v>
      </c>
      <c r="M47" s="82">
        <v>330.95</v>
      </c>
      <c r="N47" s="44">
        <v>0.68</v>
      </c>
      <c r="O47" s="21">
        <v>322.83999999999997</v>
      </c>
      <c r="X47" s="154"/>
    </row>
    <row r="48" spans="1:24" x14ac:dyDescent="0.3">
      <c r="A48" s="44" t="s">
        <v>224</v>
      </c>
      <c r="B48" s="51" t="s">
        <v>5</v>
      </c>
      <c r="C48" s="46">
        <v>30.3</v>
      </c>
      <c r="D48" s="47">
        <v>43.5</v>
      </c>
      <c r="E48" s="48">
        <v>176.3</v>
      </c>
      <c r="F48" s="20">
        <v>6.8</v>
      </c>
      <c r="G48" s="21">
        <v>17.8</v>
      </c>
      <c r="H48" s="82">
        <v>699.6</v>
      </c>
      <c r="I48" s="44">
        <v>23.65</v>
      </c>
      <c r="J48" s="21">
        <v>158.13999999999999</v>
      </c>
      <c r="K48" s="20">
        <v>20.85</v>
      </c>
      <c r="L48" s="84">
        <v>9.23</v>
      </c>
      <c r="M48" s="82">
        <v>336.47</v>
      </c>
      <c r="N48" s="44">
        <v>6.03</v>
      </c>
      <c r="O48" s="21">
        <v>336.44</v>
      </c>
      <c r="X48" s="154"/>
    </row>
    <row r="49" spans="1:24" x14ac:dyDescent="0.3">
      <c r="A49" s="44" t="s">
        <v>179</v>
      </c>
      <c r="B49" s="97" t="s">
        <v>5</v>
      </c>
      <c r="C49" s="46">
        <v>158.19999999999999</v>
      </c>
      <c r="D49" s="47">
        <v>44.7</v>
      </c>
      <c r="E49" s="48">
        <v>228.6</v>
      </c>
      <c r="F49" s="20">
        <v>83.7</v>
      </c>
      <c r="G49" s="21">
        <v>155.1</v>
      </c>
      <c r="H49" s="82">
        <v>1905.7</v>
      </c>
      <c r="I49" s="44">
        <v>34.81</v>
      </c>
      <c r="J49" s="21">
        <v>155.44999999999999</v>
      </c>
      <c r="K49" s="20">
        <v>27.59</v>
      </c>
      <c r="L49" s="84">
        <v>0.89</v>
      </c>
      <c r="M49" s="82">
        <v>323.27</v>
      </c>
      <c r="N49" s="44">
        <v>13.98</v>
      </c>
      <c r="O49" s="21">
        <v>340.04</v>
      </c>
      <c r="X49" s="154"/>
    </row>
    <row r="50" spans="1:24" x14ac:dyDescent="0.3">
      <c r="A50" s="44" t="s">
        <v>199</v>
      </c>
      <c r="B50" s="97" t="s">
        <v>5</v>
      </c>
      <c r="C50" s="46">
        <v>179.4</v>
      </c>
      <c r="D50" s="47">
        <v>46.7</v>
      </c>
      <c r="E50" s="48">
        <v>273.89999999999998</v>
      </c>
      <c r="F50" s="20">
        <v>133.5</v>
      </c>
      <c r="G50" s="21">
        <v>239</v>
      </c>
      <c r="H50" s="82">
        <v>1472.4</v>
      </c>
      <c r="I50" s="44">
        <v>36.869999999999997</v>
      </c>
      <c r="J50" s="21">
        <v>155.16</v>
      </c>
      <c r="K50" s="20">
        <v>27.33</v>
      </c>
      <c r="L50" s="84">
        <v>19.489999999999998</v>
      </c>
      <c r="M50" s="82">
        <v>329.88</v>
      </c>
      <c r="N50" s="44">
        <v>15.03</v>
      </c>
      <c r="O50" s="21">
        <v>333.32</v>
      </c>
      <c r="X50" s="154"/>
    </row>
    <row r="51" spans="1:24" x14ac:dyDescent="0.3">
      <c r="A51" s="44" t="s">
        <v>177</v>
      </c>
      <c r="B51" s="97" t="s">
        <v>5</v>
      </c>
      <c r="C51" s="46">
        <v>230.9</v>
      </c>
      <c r="D51" s="47">
        <v>66.3</v>
      </c>
      <c r="E51" s="48"/>
      <c r="F51" s="20">
        <v>50.2</v>
      </c>
      <c r="G51" s="21">
        <v>106.7</v>
      </c>
      <c r="H51" s="82">
        <v>1424.9</v>
      </c>
      <c r="I51" s="44">
        <v>40.33</v>
      </c>
      <c r="J51" s="21">
        <v>157.36000000000001</v>
      </c>
      <c r="K51" s="20">
        <v>25.2</v>
      </c>
      <c r="L51" s="84">
        <v>58.75</v>
      </c>
      <c r="M51" s="82">
        <v>329.49</v>
      </c>
      <c r="N51" s="44">
        <v>19.53</v>
      </c>
      <c r="O51" s="21">
        <v>333.56</v>
      </c>
      <c r="X51" s="156" t="s">
        <v>209</v>
      </c>
    </row>
    <row r="52" spans="1:24" x14ac:dyDescent="0.3">
      <c r="A52" s="44" t="s">
        <v>226</v>
      </c>
      <c r="B52" s="97" t="s">
        <v>5</v>
      </c>
      <c r="C52" s="46"/>
      <c r="D52" s="47">
        <v>79.099999999999994</v>
      </c>
      <c r="E52" s="48"/>
      <c r="F52" s="20">
        <v>18</v>
      </c>
      <c r="G52" s="21">
        <v>39.6</v>
      </c>
      <c r="H52" s="82">
        <v>381.5</v>
      </c>
      <c r="I52" s="44">
        <v>26.7</v>
      </c>
      <c r="J52" s="21">
        <v>156.19999999999999</v>
      </c>
      <c r="K52" s="20">
        <v>24.48</v>
      </c>
      <c r="L52" s="84">
        <v>1.77</v>
      </c>
      <c r="M52" s="82">
        <v>336.2</v>
      </c>
      <c r="N52" s="44">
        <v>15.47</v>
      </c>
      <c r="O52" s="21">
        <v>336.2</v>
      </c>
      <c r="X52" s="157"/>
    </row>
    <row r="53" spans="1:24" x14ac:dyDescent="0.3">
      <c r="A53" s="44" t="s">
        <v>217</v>
      </c>
      <c r="B53" s="51" t="s">
        <v>5</v>
      </c>
      <c r="C53" s="46"/>
      <c r="D53" s="47">
        <v>106.2</v>
      </c>
      <c r="E53" s="48"/>
      <c r="F53" s="20">
        <v>15.4</v>
      </c>
      <c r="G53" s="21">
        <v>64.400000000000006</v>
      </c>
      <c r="H53" s="82">
        <v>723.4</v>
      </c>
      <c r="I53" s="44">
        <v>25.55</v>
      </c>
      <c r="J53" s="21">
        <v>155.24</v>
      </c>
      <c r="K53" s="20">
        <v>8.64</v>
      </c>
      <c r="L53" s="84">
        <v>2.5499999999999998</v>
      </c>
      <c r="M53" s="82">
        <v>336.71</v>
      </c>
      <c r="N53" s="44">
        <v>30.03</v>
      </c>
      <c r="O53" s="21">
        <v>336.52</v>
      </c>
      <c r="X53" s="157"/>
    </row>
    <row r="54" spans="1:24" x14ac:dyDescent="0.3">
      <c r="A54" s="44" t="s">
        <v>181</v>
      </c>
      <c r="B54" s="51" t="s">
        <v>5</v>
      </c>
      <c r="C54" s="46"/>
      <c r="D54" s="47">
        <v>110.8</v>
      </c>
      <c r="E54" s="48"/>
      <c r="F54" s="20">
        <v>47.7</v>
      </c>
      <c r="G54" s="21">
        <v>120</v>
      </c>
      <c r="H54" s="82">
        <v>1485.2</v>
      </c>
      <c r="I54" s="44">
        <v>27.23</v>
      </c>
      <c r="J54" s="21">
        <v>154.28</v>
      </c>
      <c r="K54" s="20">
        <v>22.09</v>
      </c>
      <c r="L54" s="84">
        <v>2.75</v>
      </c>
      <c r="M54" s="82">
        <v>338.7</v>
      </c>
      <c r="N54" s="44">
        <v>4.7</v>
      </c>
      <c r="O54" s="21">
        <v>330.93</v>
      </c>
      <c r="X54" s="157"/>
    </row>
    <row r="55" spans="1:24" x14ac:dyDescent="0.3">
      <c r="A55" s="44" t="s">
        <v>185</v>
      </c>
      <c r="B55" s="51" t="s">
        <v>5</v>
      </c>
      <c r="C55" s="46"/>
      <c r="D55" s="47">
        <v>115.6</v>
      </c>
      <c r="E55" s="48"/>
      <c r="F55" s="20">
        <v>15.2</v>
      </c>
      <c r="G55" s="21">
        <v>18.3</v>
      </c>
      <c r="H55" s="82">
        <v>1203.4000000000001</v>
      </c>
      <c r="I55" s="44">
        <v>29.33</v>
      </c>
      <c r="J55" s="21">
        <v>147</v>
      </c>
      <c r="K55" s="20">
        <v>39.56</v>
      </c>
      <c r="L55" s="84">
        <v>3.91</v>
      </c>
      <c r="M55" s="82">
        <v>320.49</v>
      </c>
      <c r="N55" s="44">
        <v>12.78</v>
      </c>
      <c r="O55" s="21">
        <v>329.07</v>
      </c>
      <c r="X55" s="157"/>
    </row>
    <row r="56" spans="1:24" x14ac:dyDescent="0.3">
      <c r="A56" s="44" t="s">
        <v>178</v>
      </c>
      <c r="B56" s="51" t="s">
        <v>5</v>
      </c>
      <c r="C56" s="46"/>
      <c r="D56" s="47">
        <v>129.1</v>
      </c>
      <c r="E56" s="48"/>
      <c r="F56" s="20">
        <v>49.2</v>
      </c>
      <c r="G56" s="21">
        <v>150.1</v>
      </c>
      <c r="H56" s="82">
        <v>1299.8</v>
      </c>
      <c r="I56" s="44">
        <v>24.86</v>
      </c>
      <c r="J56" s="21">
        <v>132.69</v>
      </c>
      <c r="K56" s="20">
        <v>21.29</v>
      </c>
      <c r="L56" s="84">
        <v>31.55</v>
      </c>
      <c r="M56" s="82">
        <v>315.66000000000003</v>
      </c>
      <c r="N56" s="44">
        <v>11.46</v>
      </c>
      <c r="O56" s="21">
        <v>315.68</v>
      </c>
      <c r="X56" s="157"/>
    </row>
    <row r="57" spans="1:24" x14ac:dyDescent="0.3">
      <c r="A57" s="44" t="s">
        <v>176</v>
      </c>
      <c r="B57" s="51" t="s">
        <v>5</v>
      </c>
      <c r="C57" s="46"/>
      <c r="D57" s="47"/>
      <c r="E57" s="48"/>
      <c r="F57" s="20">
        <v>96.9</v>
      </c>
      <c r="G57" s="21">
        <v>206.6</v>
      </c>
      <c r="H57" s="82">
        <v>2034.2</v>
      </c>
      <c r="I57" s="44">
        <v>36.24</v>
      </c>
      <c r="J57" s="21">
        <v>154.55000000000001</v>
      </c>
      <c r="K57" s="20">
        <v>24.79</v>
      </c>
      <c r="L57" s="84">
        <v>2</v>
      </c>
      <c r="M57" s="82">
        <v>140.56</v>
      </c>
      <c r="N57" s="44">
        <v>17.03</v>
      </c>
      <c r="O57" s="21">
        <v>340.52</v>
      </c>
      <c r="X57" s="157"/>
    </row>
    <row r="58" spans="1:24" x14ac:dyDescent="0.3">
      <c r="A58" s="44" t="s">
        <v>184</v>
      </c>
      <c r="B58" s="97" t="s">
        <v>5</v>
      </c>
      <c r="C58" s="46"/>
      <c r="D58" s="47"/>
      <c r="E58" s="48"/>
      <c r="F58" s="20">
        <v>19.5</v>
      </c>
      <c r="G58" s="21">
        <v>42.5</v>
      </c>
      <c r="H58" s="82">
        <v>2101.6</v>
      </c>
      <c r="I58" s="44">
        <v>32.21</v>
      </c>
      <c r="J58" s="21">
        <v>335.93</v>
      </c>
      <c r="K58" s="20">
        <v>24.63</v>
      </c>
      <c r="L58" s="84">
        <v>11.71</v>
      </c>
      <c r="M58" s="82">
        <v>338.28</v>
      </c>
      <c r="N58" s="44">
        <v>5.68</v>
      </c>
      <c r="O58" s="21">
        <v>327.73</v>
      </c>
      <c r="X58" s="157"/>
    </row>
    <row r="59" spans="1:24" x14ac:dyDescent="0.3">
      <c r="A59" s="44" t="s">
        <v>219</v>
      </c>
      <c r="B59" s="97" t="s">
        <v>5</v>
      </c>
      <c r="C59" s="46"/>
      <c r="D59" s="47"/>
      <c r="E59" s="48"/>
      <c r="F59" s="20">
        <v>16.899999999999999</v>
      </c>
      <c r="G59" s="21">
        <v>25</v>
      </c>
      <c r="H59" s="82">
        <v>435.8</v>
      </c>
      <c r="I59" s="44">
        <v>28.77</v>
      </c>
      <c r="J59" s="21">
        <v>65.040000000000006</v>
      </c>
      <c r="K59" s="20">
        <v>34.020000000000003</v>
      </c>
      <c r="L59" s="84">
        <v>8.4</v>
      </c>
      <c r="M59" s="82">
        <v>245.04</v>
      </c>
      <c r="N59" s="44">
        <v>0</v>
      </c>
      <c r="O59" s="21">
        <v>254.92</v>
      </c>
      <c r="X59" s="157"/>
    </row>
    <row r="60" spans="1:24" x14ac:dyDescent="0.3">
      <c r="A60" s="44" t="s">
        <v>127</v>
      </c>
      <c r="B60" s="97" t="s">
        <v>5</v>
      </c>
      <c r="C60" s="46"/>
      <c r="D60" s="47"/>
      <c r="E60" s="48"/>
      <c r="F60" s="20">
        <v>8</v>
      </c>
      <c r="G60" s="21">
        <v>29.2</v>
      </c>
      <c r="H60" s="82">
        <v>4085.1</v>
      </c>
      <c r="I60" s="44">
        <v>21.71</v>
      </c>
      <c r="J60" s="21">
        <v>147.16</v>
      </c>
      <c r="K60" s="20">
        <v>15.38</v>
      </c>
      <c r="L60" s="84">
        <v>8.7100000000000009</v>
      </c>
      <c r="M60" s="82">
        <v>331.97</v>
      </c>
      <c r="N60" s="44">
        <v>8.3000000000000007</v>
      </c>
      <c r="O60" s="21">
        <v>332.07</v>
      </c>
      <c r="X60" s="157"/>
    </row>
    <row r="61" spans="1:24" x14ac:dyDescent="0.3">
      <c r="A61" s="44" t="s">
        <v>130</v>
      </c>
      <c r="B61" s="51" t="s">
        <v>5</v>
      </c>
      <c r="C61" s="46"/>
      <c r="D61" s="47"/>
      <c r="E61" s="48"/>
      <c r="F61" s="20">
        <v>58.8</v>
      </c>
      <c r="G61" s="21">
        <v>93.8</v>
      </c>
      <c r="H61" s="82">
        <v>5203.7</v>
      </c>
      <c r="I61" s="44">
        <v>12.03</v>
      </c>
      <c r="J61" s="21">
        <v>148.62</v>
      </c>
      <c r="K61" s="20">
        <v>29.92</v>
      </c>
      <c r="L61" s="84">
        <v>25.56</v>
      </c>
      <c r="M61" s="82">
        <v>323.57</v>
      </c>
      <c r="N61" s="44">
        <v>6.32</v>
      </c>
      <c r="O61" s="21">
        <v>143.59</v>
      </c>
      <c r="X61" s="157"/>
    </row>
    <row r="62" spans="1:24" x14ac:dyDescent="0.3">
      <c r="A62" s="44" t="s">
        <v>131</v>
      </c>
      <c r="B62" s="51" t="s">
        <v>5</v>
      </c>
      <c r="C62" s="46"/>
      <c r="D62" s="47"/>
      <c r="E62" s="48"/>
      <c r="F62" s="20">
        <v>68.3</v>
      </c>
      <c r="G62" s="21">
        <v>93.3</v>
      </c>
      <c r="H62" s="82">
        <v>3501.4</v>
      </c>
      <c r="I62" s="44">
        <v>6.47</v>
      </c>
      <c r="J62" s="21">
        <v>147.88</v>
      </c>
      <c r="K62" s="20">
        <v>36.96</v>
      </c>
      <c r="L62" s="84">
        <v>11.53</v>
      </c>
      <c r="M62" s="82">
        <v>324.13</v>
      </c>
      <c r="N62" s="44">
        <v>12.19</v>
      </c>
      <c r="O62" s="21">
        <v>323.89999999999998</v>
      </c>
      <c r="X62" s="157"/>
    </row>
    <row r="63" spans="1:24" x14ac:dyDescent="0.3">
      <c r="A63" s="44" t="s">
        <v>132</v>
      </c>
      <c r="B63" s="51" t="s">
        <v>133</v>
      </c>
      <c r="C63" s="46"/>
      <c r="D63" s="47"/>
      <c r="E63" s="48"/>
      <c r="F63" s="20">
        <v>1.9</v>
      </c>
      <c r="G63" s="21">
        <v>4.4000000000000004</v>
      </c>
      <c r="H63" s="82">
        <v>4699.3999999999996</v>
      </c>
      <c r="I63" s="44">
        <v>10.199999999999999</v>
      </c>
      <c r="J63" s="21">
        <v>146.84</v>
      </c>
      <c r="K63" s="20">
        <v>22.76</v>
      </c>
      <c r="L63" s="84">
        <v>3.32</v>
      </c>
      <c r="M63" s="82">
        <v>326.93</v>
      </c>
      <c r="N63" s="44">
        <v>6.04</v>
      </c>
      <c r="O63" s="21">
        <v>326.93</v>
      </c>
      <c r="X63" s="157"/>
    </row>
    <row r="64" spans="1:24" x14ac:dyDescent="0.3">
      <c r="A64" s="44" t="s">
        <v>134</v>
      </c>
      <c r="B64" s="51" t="s">
        <v>5</v>
      </c>
      <c r="C64" s="46"/>
      <c r="D64" s="47"/>
      <c r="E64" s="48"/>
      <c r="F64" s="20">
        <v>6.8</v>
      </c>
      <c r="G64" s="21">
        <v>17.8</v>
      </c>
      <c r="H64" s="82">
        <v>4821.5</v>
      </c>
      <c r="I64" s="44">
        <v>9.19</v>
      </c>
      <c r="J64" s="21">
        <v>152.78</v>
      </c>
      <c r="K64" s="20">
        <v>20.85</v>
      </c>
      <c r="L64" s="84">
        <v>9.23</v>
      </c>
      <c r="M64" s="82">
        <v>336.47</v>
      </c>
      <c r="N64" s="44">
        <v>6.03</v>
      </c>
      <c r="O64" s="21">
        <v>336.44</v>
      </c>
      <c r="X64" s="157"/>
    </row>
    <row r="65" spans="1:24" x14ac:dyDescent="0.3">
      <c r="A65" s="44" t="s">
        <v>188</v>
      </c>
      <c r="B65" s="51" t="s">
        <v>5</v>
      </c>
      <c r="C65" s="46"/>
      <c r="D65" s="47"/>
      <c r="E65" s="48"/>
      <c r="F65" s="20">
        <v>4.5999999999999996</v>
      </c>
      <c r="G65" s="21">
        <v>11.5</v>
      </c>
      <c r="H65" s="82">
        <v>1299.5999999999999</v>
      </c>
      <c r="I65" s="44">
        <v>19.829999999999998</v>
      </c>
      <c r="J65" s="21">
        <v>155.02000000000001</v>
      </c>
      <c r="K65" s="20">
        <v>23.05</v>
      </c>
      <c r="L65" s="84">
        <v>1.66</v>
      </c>
      <c r="M65" s="82">
        <v>159.07</v>
      </c>
      <c r="N65" s="44">
        <v>2.75</v>
      </c>
      <c r="O65" s="21">
        <v>338.7</v>
      </c>
      <c r="X65" s="157"/>
    </row>
    <row r="66" spans="1:24" x14ac:dyDescent="0.3">
      <c r="A66" s="44" t="s">
        <v>221</v>
      </c>
      <c r="B66" s="51" t="s">
        <v>5</v>
      </c>
      <c r="C66" s="46"/>
      <c r="D66" s="47"/>
      <c r="E66" s="48"/>
      <c r="F66" s="20">
        <v>14.1</v>
      </c>
      <c r="G66" s="21">
        <v>42.4</v>
      </c>
      <c r="H66" s="82">
        <v>720.8</v>
      </c>
      <c r="I66" s="44">
        <v>25.28</v>
      </c>
      <c r="J66" s="21">
        <v>142.30000000000001</v>
      </c>
      <c r="K66" s="20">
        <v>18.43</v>
      </c>
      <c r="L66" s="84">
        <v>9.49</v>
      </c>
      <c r="M66" s="82">
        <v>140.96</v>
      </c>
      <c r="N66" s="44">
        <v>1.22</v>
      </c>
      <c r="O66" s="21">
        <v>128.33000000000001</v>
      </c>
      <c r="X66" s="158"/>
    </row>
    <row r="67" spans="1:24" x14ac:dyDescent="0.3">
      <c r="A67" s="44" t="s">
        <v>193</v>
      </c>
      <c r="B67" s="51" t="s">
        <v>5</v>
      </c>
      <c r="C67" s="46"/>
      <c r="D67" s="47"/>
      <c r="E67" s="48"/>
      <c r="F67" s="20">
        <v>70.5</v>
      </c>
      <c r="G67" s="21">
        <v>219.7</v>
      </c>
      <c r="H67" s="82">
        <v>1997.8</v>
      </c>
      <c r="I67" s="44">
        <v>26.78</v>
      </c>
      <c r="J67" s="21">
        <v>336.51</v>
      </c>
      <c r="K67" s="20">
        <v>17.43</v>
      </c>
      <c r="L67" s="84">
        <v>7.93</v>
      </c>
      <c r="M67" s="82">
        <v>332.76</v>
      </c>
      <c r="N67" s="44">
        <v>5.71</v>
      </c>
      <c r="O67" s="21">
        <v>326.7</v>
      </c>
      <c r="X67" s="159" t="s">
        <v>212</v>
      </c>
    </row>
    <row r="68" spans="1:24" x14ac:dyDescent="0.3">
      <c r="A68" s="44" t="s">
        <v>180</v>
      </c>
      <c r="B68" s="97" t="s">
        <v>5</v>
      </c>
      <c r="C68" s="46"/>
      <c r="D68" s="47"/>
      <c r="E68" s="48"/>
      <c r="F68" s="20">
        <v>37.700000000000003</v>
      </c>
      <c r="G68" s="21">
        <v>69.5</v>
      </c>
      <c r="H68" s="82">
        <v>1579.6</v>
      </c>
      <c r="I68" s="44">
        <v>29.29</v>
      </c>
      <c r="J68" s="21">
        <v>343.14</v>
      </c>
      <c r="K68" s="20">
        <v>28.47</v>
      </c>
      <c r="L68" s="84">
        <v>19.63</v>
      </c>
      <c r="M68" s="82">
        <v>335.25</v>
      </c>
      <c r="N68" s="44">
        <v>6.35</v>
      </c>
      <c r="O68" s="21">
        <v>335.25</v>
      </c>
      <c r="X68" s="159"/>
    </row>
    <row r="69" spans="1:24" x14ac:dyDescent="0.3">
      <c r="A69" s="44" t="s">
        <v>214</v>
      </c>
      <c r="B69" s="97" t="s">
        <v>5</v>
      </c>
      <c r="C69" s="46"/>
      <c r="D69" s="47"/>
      <c r="E69" s="48"/>
      <c r="F69" s="20">
        <v>6.2</v>
      </c>
      <c r="G69" s="21">
        <v>8.3000000000000007</v>
      </c>
      <c r="H69" s="82">
        <v>467.8</v>
      </c>
      <c r="I69" s="44">
        <v>41.05</v>
      </c>
      <c r="J69" s="21">
        <v>337.63</v>
      </c>
      <c r="K69" s="20">
        <v>36.869999999999997</v>
      </c>
      <c r="L69" s="84">
        <v>3.36</v>
      </c>
      <c r="M69" s="82">
        <v>337.63</v>
      </c>
      <c r="N69" s="44">
        <v>20.52</v>
      </c>
      <c r="O69" s="21">
        <v>7.05</v>
      </c>
      <c r="X69" s="159"/>
    </row>
    <row r="70" spans="1:24" x14ac:dyDescent="0.3">
      <c r="A70" s="44" t="s">
        <v>216</v>
      </c>
      <c r="B70" s="51" t="s">
        <v>5</v>
      </c>
      <c r="C70" s="46"/>
      <c r="D70" s="47"/>
      <c r="E70" s="48"/>
      <c r="F70" s="20">
        <v>2.6</v>
      </c>
      <c r="G70" s="21">
        <v>4.2</v>
      </c>
      <c r="H70" s="82">
        <v>561.20000000000005</v>
      </c>
      <c r="I70" s="44">
        <v>34.299999999999997</v>
      </c>
      <c r="J70" s="21">
        <v>157.38999999999999</v>
      </c>
      <c r="K70" s="20">
        <v>31.16</v>
      </c>
      <c r="L70" s="84">
        <v>2.21</v>
      </c>
      <c r="M70" s="82">
        <v>337.27</v>
      </c>
      <c r="N70" s="44">
        <v>1.4</v>
      </c>
      <c r="O70" s="21">
        <v>337.75</v>
      </c>
      <c r="X70" s="159"/>
    </row>
    <row r="71" spans="1:24" x14ac:dyDescent="0.3">
      <c r="A71" s="44" t="s">
        <v>194</v>
      </c>
      <c r="B71" s="51" t="s">
        <v>5</v>
      </c>
      <c r="C71" s="46"/>
      <c r="D71" s="47"/>
      <c r="E71" s="48"/>
      <c r="F71" s="20">
        <v>11.6</v>
      </c>
      <c r="G71" s="21">
        <v>21.3</v>
      </c>
      <c r="H71" s="82">
        <v>1347.4</v>
      </c>
      <c r="I71" s="44">
        <v>31.72</v>
      </c>
      <c r="J71" s="21">
        <v>149.81</v>
      </c>
      <c r="K71" s="20">
        <v>28.55</v>
      </c>
      <c r="L71" s="84">
        <v>21.59</v>
      </c>
      <c r="M71" s="82">
        <v>334.21</v>
      </c>
      <c r="N71" s="44">
        <v>22.93</v>
      </c>
      <c r="O71" s="21">
        <v>334.21</v>
      </c>
      <c r="X71" s="159"/>
    </row>
    <row r="72" spans="1:24" x14ac:dyDescent="0.3">
      <c r="A72" s="44" t="s">
        <v>183</v>
      </c>
      <c r="B72" s="51" t="s">
        <v>6</v>
      </c>
      <c r="C72" s="46">
        <v>14.9</v>
      </c>
      <c r="D72" s="47">
        <v>5.2</v>
      </c>
      <c r="E72" s="48">
        <v>111.9</v>
      </c>
      <c r="F72" s="20">
        <v>25.7</v>
      </c>
      <c r="G72" s="21">
        <v>92.7</v>
      </c>
      <c r="H72" s="82">
        <v>1780.5</v>
      </c>
      <c r="I72" s="44">
        <v>30.69</v>
      </c>
      <c r="J72" s="21">
        <v>130.08000000000001</v>
      </c>
      <c r="K72" s="20">
        <v>15.6</v>
      </c>
      <c r="L72" s="84">
        <v>15.28</v>
      </c>
      <c r="M72" s="82">
        <v>245.04</v>
      </c>
      <c r="N72" s="44">
        <v>9.51</v>
      </c>
      <c r="O72" s="21">
        <v>272.89999999999998</v>
      </c>
      <c r="X72" s="159"/>
    </row>
    <row r="73" spans="1:24" x14ac:dyDescent="0.3">
      <c r="A73" s="44" t="s">
        <v>227</v>
      </c>
      <c r="B73" s="51" t="s">
        <v>6</v>
      </c>
      <c r="C73" s="46">
        <v>17.899999999999999</v>
      </c>
      <c r="D73" s="47">
        <v>8.6</v>
      </c>
      <c r="E73" s="48">
        <v>151.69999999999999</v>
      </c>
      <c r="F73" s="20">
        <v>4.7</v>
      </c>
      <c r="G73" s="21">
        <v>8</v>
      </c>
      <c r="H73" s="82">
        <v>435.8</v>
      </c>
      <c r="I73" s="44">
        <v>28.77</v>
      </c>
      <c r="J73" s="21">
        <v>65.040000000000006</v>
      </c>
      <c r="K73" s="20">
        <v>30.47</v>
      </c>
      <c r="L73" s="84">
        <v>9.08</v>
      </c>
      <c r="M73" s="82">
        <v>245.04</v>
      </c>
      <c r="N73" s="44">
        <v>18.04</v>
      </c>
      <c r="O73" s="21">
        <v>245.04</v>
      </c>
      <c r="X73" s="159"/>
    </row>
    <row r="74" spans="1:24" x14ac:dyDescent="0.3">
      <c r="A74" s="44" t="s">
        <v>182</v>
      </c>
      <c r="B74" s="51" t="s">
        <v>6</v>
      </c>
      <c r="C74" s="46">
        <v>20.100000000000001</v>
      </c>
      <c r="D74" s="47">
        <v>9.1999999999999993</v>
      </c>
      <c r="E74" s="48">
        <v>208.5</v>
      </c>
      <c r="F74" s="20">
        <v>5.8</v>
      </c>
      <c r="G74" s="21">
        <v>13.3</v>
      </c>
      <c r="H74" s="82">
        <v>1605.5</v>
      </c>
      <c r="I74" s="44">
        <v>27.46</v>
      </c>
      <c r="J74" s="21">
        <v>129.15</v>
      </c>
      <c r="K74" s="20">
        <v>22.32</v>
      </c>
      <c r="L74" s="84">
        <v>2.63</v>
      </c>
      <c r="M74" s="82">
        <v>305.83999999999997</v>
      </c>
      <c r="N74" s="44">
        <v>9.08</v>
      </c>
      <c r="O74" s="21">
        <v>245.04</v>
      </c>
      <c r="X74" s="159"/>
    </row>
    <row r="75" spans="1:24" x14ac:dyDescent="0.3">
      <c r="A75" s="44" t="s">
        <v>218</v>
      </c>
      <c r="B75" s="97" t="s">
        <v>6</v>
      </c>
      <c r="C75" s="46">
        <v>129.30000000000001</v>
      </c>
      <c r="D75" s="47">
        <v>9.3000000000000007</v>
      </c>
      <c r="E75" s="48">
        <v>214.5</v>
      </c>
      <c r="F75" s="20">
        <v>27.2</v>
      </c>
      <c r="G75" s="21">
        <v>94.2</v>
      </c>
      <c r="H75" s="82">
        <v>1274</v>
      </c>
      <c r="I75" s="44">
        <v>20.05</v>
      </c>
      <c r="J75" s="21">
        <v>329.71</v>
      </c>
      <c r="K75" s="20">
        <v>16.100000000000001</v>
      </c>
      <c r="L75" s="84">
        <v>7.7</v>
      </c>
      <c r="M75" s="82">
        <v>334.74</v>
      </c>
      <c r="N75" s="44">
        <v>4.07</v>
      </c>
      <c r="O75" s="21">
        <v>324.07</v>
      </c>
      <c r="X75" s="159"/>
    </row>
    <row r="76" spans="1:24" x14ac:dyDescent="0.3">
      <c r="A76" s="44" t="s">
        <v>224</v>
      </c>
      <c r="B76" s="97" t="s">
        <v>6</v>
      </c>
      <c r="C76" s="46"/>
      <c r="D76" s="47">
        <v>9.4</v>
      </c>
      <c r="E76" s="48">
        <v>240.6</v>
      </c>
      <c r="F76" s="20">
        <v>27.6</v>
      </c>
      <c r="G76" s="21">
        <v>72.900000000000006</v>
      </c>
      <c r="H76" s="82">
        <v>699.6</v>
      </c>
      <c r="I76" s="44">
        <v>23.65</v>
      </c>
      <c r="J76" s="21">
        <v>158.13999999999999</v>
      </c>
      <c r="K76" s="20">
        <v>20.75</v>
      </c>
      <c r="L76" s="84">
        <v>8.75</v>
      </c>
      <c r="M76" s="82">
        <v>158.5</v>
      </c>
      <c r="N76" s="44">
        <v>0.1</v>
      </c>
      <c r="O76" s="21">
        <v>336.9</v>
      </c>
      <c r="X76" s="159"/>
    </row>
    <row r="77" spans="1:24" x14ac:dyDescent="0.3">
      <c r="A77" s="44" t="s">
        <v>179</v>
      </c>
      <c r="B77" s="51" t="s">
        <v>6</v>
      </c>
      <c r="C77" s="46"/>
      <c r="D77" s="47">
        <v>16.399999999999999</v>
      </c>
      <c r="E77" s="48"/>
      <c r="F77" s="20">
        <v>89.2</v>
      </c>
      <c r="G77" s="21">
        <v>188.2</v>
      </c>
      <c r="H77" s="82">
        <v>1905.7</v>
      </c>
      <c r="I77" s="44">
        <v>34.81</v>
      </c>
      <c r="J77" s="21">
        <v>155.44999999999999</v>
      </c>
      <c r="K77" s="20">
        <v>22.53</v>
      </c>
      <c r="L77" s="84">
        <v>3.53</v>
      </c>
      <c r="M77" s="82">
        <v>320.39</v>
      </c>
      <c r="N77" s="44">
        <v>13.16</v>
      </c>
      <c r="O77" s="21">
        <v>339.02</v>
      </c>
      <c r="X77" s="159"/>
    </row>
    <row r="78" spans="1:24" x14ac:dyDescent="0.3">
      <c r="A78" s="44" t="s">
        <v>199</v>
      </c>
      <c r="B78" s="51" t="s">
        <v>6</v>
      </c>
      <c r="C78" s="46"/>
      <c r="D78" s="47">
        <v>22.4</v>
      </c>
      <c r="E78" s="48"/>
      <c r="F78" s="20">
        <v>96.2</v>
      </c>
      <c r="G78" s="21">
        <v>191.7</v>
      </c>
      <c r="H78" s="82">
        <v>1472.4</v>
      </c>
      <c r="I78" s="44">
        <v>36.869999999999997</v>
      </c>
      <c r="J78" s="21">
        <v>155.16</v>
      </c>
      <c r="K78" s="20">
        <v>26.88</v>
      </c>
      <c r="L78" s="84">
        <v>29.51</v>
      </c>
      <c r="M78" s="82">
        <v>329.88</v>
      </c>
      <c r="N78" s="44">
        <v>14.79</v>
      </c>
      <c r="O78" s="21">
        <v>332.77</v>
      </c>
      <c r="X78" s="159"/>
    </row>
    <row r="79" spans="1:24" x14ac:dyDescent="0.3">
      <c r="A79" s="44" t="s">
        <v>177</v>
      </c>
      <c r="B79" s="51" t="s">
        <v>6</v>
      </c>
      <c r="C79" s="46"/>
      <c r="D79" s="47">
        <v>24.5</v>
      </c>
      <c r="E79" s="48"/>
      <c r="F79" s="20">
        <v>62</v>
      </c>
      <c r="G79" s="21">
        <v>138.30000000000001</v>
      </c>
      <c r="H79" s="82">
        <v>1424.9</v>
      </c>
      <c r="I79" s="44">
        <v>40.33</v>
      </c>
      <c r="J79" s="21">
        <v>157.36000000000001</v>
      </c>
      <c r="K79" s="20">
        <v>19.77</v>
      </c>
      <c r="L79" s="84">
        <v>17.829999999999998</v>
      </c>
      <c r="M79" s="82">
        <v>329.49</v>
      </c>
      <c r="N79" s="44">
        <v>18.45</v>
      </c>
      <c r="O79" s="21">
        <v>333.1</v>
      </c>
      <c r="X79" s="159"/>
    </row>
    <row r="80" spans="1:24" x14ac:dyDescent="0.3">
      <c r="A80" s="44" t="s">
        <v>226</v>
      </c>
      <c r="B80" s="97" t="s">
        <v>6</v>
      </c>
      <c r="C80" s="46"/>
      <c r="D80" s="47">
        <v>25.4</v>
      </c>
      <c r="E80" s="48"/>
      <c r="F80" s="20">
        <v>8.4</v>
      </c>
      <c r="G80" s="21">
        <v>18.3</v>
      </c>
      <c r="H80" s="82">
        <v>381.5</v>
      </c>
      <c r="I80" s="44">
        <v>26.7</v>
      </c>
      <c r="J80" s="21">
        <v>156.19999999999999</v>
      </c>
      <c r="K80" s="20">
        <v>24.8</v>
      </c>
      <c r="L80" s="84">
        <v>0.7</v>
      </c>
      <c r="M80" s="82">
        <v>156.19999999999999</v>
      </c>
      <c r="N80" s="44">
        <v>21.63</v>
      </c>
      <c r="O80" s="21">
        <v>336.2</v>
      </c>
      <c r="X80" s="159"/>
    </row>
    <row r="81" spans="1:24" x14ac:dyDescent="0.3">
      <c r="A81" s="44" t="s">
        <v>217</v>
      </c>
      <c r="B81" s="97" t="s">
        <v>6</v>
      </c>
      <c r="C81" s="46"/>
      <c r="D81" s="47">
        <v>26.8</v>
      </c>
      <c r="E81" s="48"/>
      <c r="F81" s="20">
        <v>12.3</v>
      </c>
      <c r="G81" s="21">
        <v>22.2</v>
      </c>
      <c r="H81" s="82">
        <v>723.4</v>
      </c>
      <c r="I81" s="44">
        <v>25.55</v>
      </c>
      <c r="J81" s="21">
        <v>155.24</v>
      </c>
      <c r="K81" s="20">
        <v>28.62</v>
      </c>
      <c r="L81" s="84">
        <v>4.43</v>
      </c>
      <c r="M81" s="82">
        <v>338.17</v>
      </c>
      <c r="N81" s="44">
        <v>12.52</v>
      </c>
      <c r="O81" s="21">
        <v>335.65</v>
      </c>
      <c r="X81" s="159"/>
    </row>
    <row r="82" spans="1:24" x14ac:dyDescent="0.3">
      <c r="A82" s="44" t="s">
        <v>181</v>
      </c>
      <c r="B82" s="97" t="s">
        <v>6</v>
      </c>
      <c r="C82" s="46"/>
      <c r="D82" s="47">
        <v>29.8</v>
      </c>
      <c r="E82" s="48"/>
      <c r="F82" s="20">
        <v>28.7</v>
      </c>
      <c r="G82" s="21">
        <v>70.8</v>
      </c>
      <c r="H82" s="82">
        <v>1485.2</v>
      </c>
      <c r="I82" s="44">
        <v>27.23</v>
      </c>
      <c r="J82" s="21">
        <v>154.28</v>
      </c>
      <c r="K82" s="20">
        <v>21.09</v>
      </c>
      <c r="L82" s="84">
        <v>2.3199999999999998</v>
      </c>
      <c r="M82" s="82">
        <v>339.98</v>
      </c>
      <c r="N82" s="44">
        <v>2.5</v>
      </c>
      <c r="O82" s="21">
        <v>333.23</v>
      </c>
      <c r="X82" s="159"/>
    </row>
    <row r="83" spans="1:24" x14ac:dyDescent="0.3">
      <c r="A83" s="44" t="s">
        <v>185</v>
      </c>
      <c r="B83" s="97" t="s">
        <v>6</v>
      </c>
      <c r="C83" s="46"/>
      <c r="D83" s="47">
        <v>46.8</v>
      </c>
      <c r="E83" s="48"/>
      <c r="F83" s="20">
        <v>5</v>
      </c>
      <c r="G83" s="21">
        <v>7.1</v>
      </c>
      <c r="H83" s="82">
        <v>1203.4000000000001</v>
      </c>
      <c r="I83" s="44">
        <v>29.33</v>
      </c>
      <c r="J83" s="21">
        <v>147</v>
      </c>
      <c r="K83" s="20">
        <v>35.76</v>
      </c>
      <c r="L83" s="84">
        <v>9.51</v>
      </c>
      <c r="M83" s="82">
        <v>272.89999999999998</v>
      </c>
      <c r="N83" s="44">
        <v>11.38</v>
      </c>
      <c r="O83" s="21">
        <v>329.5</v>
      </c>
      <c r="X83" s="159"/>
    </row>
    <row r="84" spans="1:24" x14ac:dyDescent="0.3">
      <c r="A84" s="44" t="s">
        <v>178</v>
      </c>
      <c r="B84" s="51" t="s">
        <v>6</v>
      </c>
      <c r="C84" s="46"/>
      <c r="D84" s="47">
        <v>48.4</v>
      </c>
      <c r="E84" s="48"/>
      <c r="F84" s="20">
        <v>49.8</v>
      </c>
      <c r="G84" s="21">
        <v>119.1</v>
      </c>
      <c r="H84" s="82">
        <v>1299.8</v>
      </c>
      <c r="I84" s="44">
        <v>24.86</v>
      </c>
      <c r="J84" s="21">
        <v>132.69</v>
      </c>
      <c r="K84" s="20">
        <v>30.28</v>
      </c>
      <c r="L84" s="84">
        <v>38.35</v>
      </c>
      <c r="M84" s="82">
        <v>315.66000000000003</v>
      </c>
      <c r="N84" s="44">
        <v>10.84</v>
      </c>
      <c r="O84" s="21">
        <v>321.95999999999998</v>
      </c>
      <c r="X84" s="159"/>
    </row>
    <row r="85" spans="1:24" x14ac:dyDescent="0.3">
      <c r="A85" s="44" t="s">
        <v>176</v>
      </c>
      <c r="B85" s="51" t="s">
        <v>6</v>
      </c>
      <c r="C85" s="46"/>
      <c r="D85" s="47">
        <v>76.400000000000006</v>
      </c>
      <c r="E85" s="48"/>
      <c r="F85" s="20">
        <v>90.4</v>
      </c>
      <c r="G85" s="21">
        <v>222.6</v>
      </c>
      <c r="H85" s="82">
        <v>2034.2</v>
      </c>
      <c r="I85" s="44">
        <v>36.24</v>
      </c>
      <c r="J85" s="21">
        <v>154.55000000000001</v>
      </c>
      <c r="K85" s="20">
        <v>19.850000000000001</v>
      </c>
      <c r="L85" s="84">
        <v>0.54</v>
      </c>
      <c r="M85" s="82">
        <v>320.41000000000003</v>
      </c>
      <c r="N85" s="44">
        <v>14.79</v>
      </c>
      <c r="O85" s="21">
        <v>337.71</v>
      </c>
      <c r="X85" s="159"/>
    </row>
    <row r="86" spans="1:24" x14ac:dyDescent="0.3">
      <c r="A86" s="44" t="s">
        <v>184</v>
      </c>
      <c r="B86" s="51" t="s">
        <v>6</v>
      </c>
      <c r="C86" s="46"/>
      <c r="D86" s="47">
        <v>78</v>
      </c>
      <c r="E86" s="48"/>
      <c r="F86" s="20">
        <v>22.8</v>
      </c>
      <c r="G86" s="21">
        <v>42.9</v>
      </c>
      <c r="H86" s="82">
        <v>2101.6</v>
      </c>
      <c r="I86" s="44">
        <v>32.21</v>
      </c>
      <c r="J86" s="21">
        <v>335.93</v>
      </c>
      <c r="K86" s="20">
        <v>28.01</v>
      </c>
      <c r="L86" s="84">
        <v>8.81</v>
      </c>
      <c r="M86" s="82">
        <v>328.15</v>
      </c>
      <c r="N86" s="44">
        <v>9.57</v>
      </c>
      <c r="O86" s="21">
        <v>327.92</v>
      </c>
      <c r="X86" s="159"/>
    </row>
    <row r="87" spans="1:24" x14ac:dyDescent="0.3">
      <c r="A87" s="44" t="s">
        <v>219</v>
      </c>
      <c r="B87" s="97" t="s">
        <v>6</v>
      </c>
      <c r="C87" s="46"/>
      <c r="D87" s="47">
        <v>96.2</v>
      </c>
      <c r="E87" s="48"/>
      <c r="F87" s="20">
        <v>4.8</v>
      </c>
      <c r="G87" s="21">
        <v>8.1</v>
      </c>
      <c r="H87" s="82">
        <v>435.8</v>
      </c>
      <c r="I87" s="44">
        <v>28.77</v>
      </c>
      <c r="J87" s="21">
        <v>65.040000000000006</v>
      </c>
      <c r="K87" s="20">
        <v>30.47</v>
      </c>
      <c r="L87" s="84">
        <v>9.08</v>
      </c>
      <c r="M87" s="82">
        <v>245.04</v>
      </c>
      <c r="N87" s="44">
        <v>18.04</v>
      </c>
      <c r="O87" s="21">
        <v>245.04</v>
      </c>
      <c r="X87" s="159"/>
    </row>
    <row r="88" spans="1:24" x14ac:dyDescent="0.3">
      <c r="A88" s="44" t="s">
        <v>127</v>
      </c>
      <c r="B88" s="97" t="s">
        <v>6</v>
      </c>
      <c r="C88" s="46"/>
      <c r="D88" s="47">
        <v>98.1</v>
      </c>
      <c r="E88" s="48"/>
      <c r="F88" s="20">
        <v>3.7</v>
      </c>
      <c r="G88" s="21">
        <v>13.6</v>
      </c>
      <c r="H88" s="82">
        <v>4085.1</v>
      </c>
      <c r="I88" s="44">
        <v>21.71</v>
      </c>
      <c r="J88" s="21">
        <v>147.16</v>
      </c>
      <c r="K88" s="20">
        <v>15.38</v>
      </c>
      <c r="L88" s="84">
        <v>12.62</v>
      </c>
      <c r="M88" s="82">
        <v>331.97</v>
      </c>
      <c r="N88" s="44">
        <v>13.12</v>
      </c>
      <c r="O88" s="21">
        <v>332.01</v>
      </c>
      <c r="X88" s="159"/>
    </row>
    <row r="89" spans="1:24" x14ac:dyDescent="0.3">
      <c r="A89" s="44" t="s">
        <v>130</v>
      </c>
      <c r="B89" s="97" t="s">
        <v>6</v>
      </c>
      <c r="C89" s="46"/>
      <c r="D89" s="47">
        <v>188.5</v>
      </c>
      <c r="E89" s="48"/>
      <c r="F89" s="20">
        <v>120.4</v>
      </c>
      <c r="G89" s="21">
        <v>265.2</v>
      </c>
      <c r="H89" s="82">
        <v>5203.7</v>
      </c>
      <c r="I89" s="44">
        <v>12.03</v>
      </c>
      <c r="J89" s="21">
        <v>148.62</v>
      </c>
      <c r="K89" s="20">
        <v>15.35</v>
      </c>
      <c r="L89" s="84">
        <v>15.63</v>
      </c>
      <c r="M89" s="82">
        <v>323.57</v>
      </c>
      <c r="N89" s="44">
        <v>5.95</v>
      </c>
      <c r="O89" s="21">
        <v>143.26</v>
      </c>
      <c r="X89" s="159"/>
    </row>
    <row r="90" spans="1:24" x14ac:dyDescent="0.3">
      <c r="A90" s="44" t="s">
        <v>131</v>
      </c>
      <c r="B90" s="51" t="s">
        <v>6</v>
      </c>
      <c r="C90" s="46"/>
      <c r="D90" s="47">
        <v>210.9</v>
      </c>
      <c r="E90" s="48"/>
      <c r="F90" s="20">
        <v>134.30000000000001</v>
      </c>
      <c r="G90" s="21">
        <v>162.6</v>
      </c>
      <c r="H90" s="82">
        <v>3501.4</v>
      </c>
      <c r="I90" s="44">
        <v>6.47</v>
      </c>
      <c r="J90" s="21">
        <v>147.88</v>
      </c>
      <c r="K90" s="20">
        <v>36.950000000000003</v>
      </c>
      <c r="L90" s="84">
        <v>5.5</v>
      </c>
      <c r="M90" s="82">
        <v>324.13</v>
      </c>
      <c r="N90" s="44">
        <v>8.36</v>
      </c>
      <c r="O90" s="21">
        <v>144.13</v>
      </c>
      <c r="X90" s="159"/>
    </row>
    <row r="91" spans="1:24" x14ac:dyDescent="0.3">
      <c r="A91" s="44" t="s">
        <v>132</v>
      </c>
      <c r="B91" s="51" t="s">
        <v>6</v>
      </c>
      <c r="C91" s="46"/>
      <c r="D91" s="47">
        <v>292.5</v>
      </c>
      <c r="E91" s="48"/>
      <c r="F91" s="20">
        <v>44.1</v>
      </c>
      <c r="G91" s="21">
        <v>102.8</v>
      </c>
      <c r="H91" s="82">
        <v>4699.3999999999996</v>
      </c>
      <c r="I91" s="44">
        <v>10.199999999999999</v>
      </c>
      <c r="J91" s="21">
        <v>146.84</v>
      </c>
      <c r="K91" s="20">
        <v>23.11</v>
      </c>
      <c r="L91" s="84">
        <v>1.43</v>
      </c>
      <c r="M91" s="82">
        <v>146.93</v>
      </c>
      <c r="N91" s="44">
        <v>2.93</v>
      </c>
      <c r="O91" s="21">
        <v>146.93</v>
      </c>
      <c r="X91" s="159"/>
    </row>
    <row r="92" spans="1:24" x14ac:dyDescent="0.3">
      <c r="A92" s="44" t="s">
        <v>134</v>
      </c>
      <c r="B92" s="51" t="s">
        <v>6</v>
      </c>
      <c r="C92" s="46"/>
      <c r="D92" s="47"/>
      <c r="E92" s="48"/>
      <c r="F92" s="20">
        <v>10.6</v>
      </c>
      <c r="G92" s="21">
        <v>27.9</v>
      </c>
      <c r="H92" s="82">
        <v>4821.5</v>
      </c>
      <c r="I92" s="44">
        <v>9.19</v>
      </c>
      <c r="J92" s="21">
        <v>152.78</v>
      </c>
      <c r="K92" s="20">
        <v>20.73</v>
      </c>
      <c r="L92" s="84">
        <v>8.75</v>
      </c>
      <c r="M92" s="82">
        <v>158.5</v>
      </c>
      <c r="N92" s="44">
        <v>0.1</v>
      </c>
      <c r="O92" s="21">
        <v>336.9</v>
      </c>
      <c r="X92" s="159"/>
    </row>
    <row r="93" spans="1:24" x14ac:dyDescent="0.3">
      <c r="A93" s="44" t="s">
        <v>188</v>
      </c>
      <c r="B93" s="51" t="s">
        <v>6</v>
      </c>
      <c r="C93" s="46"/>
      <c r="D93" s="47"/>
      <c r="E93" s="48"/>
      <c r="F93" s="20">
        <v>3.1</v>
      </c>
      <c r="G93" s="21">
        <v>8.4</v>
      </c>
      <c r="H93" s="82">
        <v>1299.5999999999999</v>
      </c>
      <c r="I93" s="44">
        <v>19.829999999999998</v>
      </c>
      <c r="J93" s="21">
        <v>155.02000000000001</v>
      </c>
      <c r="K93" s="20">
        <v>20.16</v>
      </c>
      <c r="L93" s="84">
        <v>2</v>
      </c>
      <c r="M93" s="82">
        <v>339.39</v>
      </c>
      <c r="N93" s="44">
        <v>2.3199999999999998</v>
      </c>
      <c r="O93" s="21">
        <v>339.98</v>
      </c>
      <c r="X93" s="159"/>
    </row>
    <row r="94" spans="1:24" x14ac:dyDescent="0.3">
      <c r="A94" s="44" t="s">
        <v>223</v>
      </c>
      <c r="B94" s="51" t="s">
        <v>6</v>
      </c>
      <c r="C94" s="46"/>
      <c r="D94" s="47"/>
      <c r="E94" s="48"/>
      <c r="F94" s="20">
        <v>13.7</v>
      </c>
      <c r="G94" s="21">
        <v>20.3</v>
      </c>
      <c r="H94" s="82">
        <v>337</v>
      </c>
      <c r="I94" s="44">
        <v>19.87</v>
      </c>
      <c r="J94" s="21">
        <v>143.57</v>
      </c>
      <c r="K94" s="20">
        <v>34</v>
      </c>
      <c r="L94" s="84">
        <v>11.05</v>
      </c>
      <c r="M94" s="82">
        <v>323.57</v>
      </c>
      <c r="N94" s="44">
        <v>5.95</v>
      </c>
      <c r="O94" s="21">
        <v>143.26</v>
      </c>
      <c r="X94" s="159"/>
    </row>
    <row r="95" spans="1:24" x14ac:dyDescent="0.3">
      <c r="A95" s="44" t="s">
        <v>221</v>
      </c>
      <c r="B95" s="97" t="s">
        <v>6</v>
      </c>
      <c r="C95" s="46"/>
      <c r="D95" s="47"/>
      <c r="E95" s="48"/>
      <c r="F95" s="20">
        <v>2.2999999999999998</v>
      </c>
      <c r="G95" s="21">
        <v>4.7</v>
      </c>
      <c r="H95" s="82">
        <v>720.8</v>
      </c>
      <c r="I95" s="44">
        <v>25.28</v>
      </c>
      <c r="J95" s="21">
        <v>142.30000000000001</v>
      </c>
      <c r="K95" s="20">
        <v>25.68</v>
      </c>
      <c r="L95" s="84">
        <v>8.36</v>
      </c>
      <c r="M95" s="82">
        <v>144.13</v>
      </c>
      <c r="N95" s="44">
        <v>2.14</v>
      </c>
      <c r="O95" s="21">
        <v>321.69</v>
      </c>
      <c r="X95" s="159"/>
    </row>
    <row r="96" spans="1:24" x14ac:dyDescent="0.3">
      <c r="A96" s="44" t="s">
        <v>193</v>
      </c>
      <c r="B96" s="97" t="s">
        <v>6</v>
      </c>
      <c r="C96" s="46"/>
      <c r="D96" s="47"/>
      <c r="E96" s="48"/>
      <c r="F96" s="20">
        <v>58.4</v>
      </c>
      <c r="G96" s="21">
        <v>179.2</v>
      </c>
      <c r="H96" s="82">
        <v>1997.8</v>
      </c>
      <c r="I96" s="44">
        <v>26.78</v>
      </c>
      <c r="J96" s="21">
        <v>336.51</v>
      </c>
      <c r="K96" s="20">
        <v>18.39</v>
      </c>
      <c r="L96" s="84">
        <v>15.54</v>
      </c>
      <c r="M96" s="82">
        <v>347.27</v>
      </c>
      <c r="N96" s="44">
        <v>2.14</v>
      </c>
      <c r="O96" s="21">
        <v>321.69</v>
      </c>
      <c r="X96" s="159"/>
    </row>
    <row r="97" spans="1:24" x14ac:dyDescent="0.3">
      <c r="A97" s="44" t="s">
        <v>180</v>
      </c>
      <c r="B97" s="97" t="s">
        <v>6</v>
      </c>
      <c r="C97" s="46"/>
      <c r="D97" s="47"/>
      <c r="E97" s="48"/>
      <c r="F97" s="20">
        <v>24.4</v>
      </c>
      <c r="G97" s="21">
        <v>40</v>
      </c>
      <c r="H97" s="82">
        <v>1579.6</v>
      </c>
      <c r="I97" s="44">
        <v>29.29</v>
      </c>
      <c r="J97" s="21">
        <v>343.14</v>
      </c>
      <c r="K97" s="20">
        <v>31.35</v>
      </c>
      <c r="L97" s="84">
        <v>7.45</v>
      </c>
      <c r="M97" s="82">
        <v>335.25</v>
      </c>
      <c r="N97" s="44">
        <v>9.56</v>
      </c>
      <c r="O97" s="21">
        <v>335.25</v>
      </c>
      <c r="X97" s="159"/>
    </row>
    <row r="98" spans="1:24" x14ac:dyDescent="0.3">
      <c r="A98" s="44" t="s">
        <v>214</v>
      </c>
      <c r="B98" s="97" t="s">
        <v>6</v>
      </c>
      <c r="C98" s="46"/>
      <c r="D98" s="47"/>
      <c r="E98" s="48"/>
      <c r="F98" s="20">
        <v>14.6</v>
      </c>
      <c r="G98" s="21">
        <v>17</v>
      </c>
      <c r="H98" s="82">
        <v>467.8</v>
      </c>
      <c r="I98" s="44">
        <v>41.05</v>
      </c>
      <c r="J98" s="21">
        <v>337.63</v>
      </c>
      <c r="K98" s="20">
        <v>40.729999999999997</v>
      </c>
      <c r="L98" s="84">
        <v>5.67</v>
      </c>
      <c r="M98" s="82">
        <v>157.63</v>
      </c>
      <c r="N98" s="44">
        <v>15.54</v>
      </c>
      <c r="O98" s="21">
        <v>347.27</v>
      </c>
      <c r="X98" s="159"/>
    </row>
    <row r="99" spans="1:24" x14ac:dyDescent="0.3">
      <c r="A99" s="44" t="s">
        <v>216</v>
      </c>
      <c r="B99" s="97" t="s">
        <v>6</v>
      </c>
      <c r="C99" s="46"/>
      <c r="D99" s="47"/>
      <c r="E99" s="48"/>
      <c r="F99" s="20">
        <v>16.3</v>
      </c>
      <c r="G99" s="21">
        <v>21.3</v>
      </c>
      <c r="H99" s="82">
        <v>561.20000000000005</v>
      </c>
      <c r="I99" s="44">
        <v>34.299999999999997</v>
      </c>
      <c r="J99" s="21">
        <v>157.38999999999999</v>
      </c>
      <c r="K99" s="20">
        <v>37.479999999999997</v>
      </c>
      <c r="L99" s="84">
        <v>9.06</v>
      </c>
      <c r="M99" s="82">
        <v>157.47999999999999</v>
      </c>
      <c r="N99" s="44">
        <v>3.88</v>
      </c>
      <c r="O99" s="21">
        <v>157.16999999999999</v>
      </c>
      <c r="X99" s="159"/>
    </row>
    <row r="100" spans="1:24" x14ac:dyDescent="0.3">
      <c r="A100" s="44" t="s">
        <v>194</v>
      </c>
      <c r="B100" s="51" t="s">
        <v>6</v>
      </c>
      <c r="C100" s="46"/>
      <c r="D100" s="47"/>
      <c r="E100" s="48"/>
      <c r="F100" s="20">
        <v>4.3</v>
      </c>
      <c r="G100" s="21">
        <v>17.399999999999999</v>
      </c>
      <c r="H100" s="82">
        <v>1347.4</v>
      </c>
      <c r="I100" s="44">
        <v>31.72</v>
      </c>
      <c r="J100" s="21">
        <v>149.81</v>
      </c>
      <c r="K100" s="20">
        <v>13.05</v>
      </c>
      <c r="L100" s="84">
        <v>0.49</v>
      </c>
      <c r="M100" s="82">
        <v>142.74</v>
      </c>
      <c r="N100" s="44">
        <v>28.05</v>
      </c>
      <c r="O100" s="21">
        <v>334.21</v>
      </c>
      <c r="X100" s="159"/>
    </row>
    <row r="101" spans="1:24" x14ac:dyDescent="0.3">
      <c r="A101" s="44" t="s">
        <v>183</v>
      </c>
      <c r="B101" s="51" t="s">
        <v>7</v>
      </c>
      <c r="C101" s="46">
        <v>24.8</v>
      </c>
      <c r="D101" s="47">
        <v>2.1</v>
      </c>
      <c r="E101" s="48">
        <v>7.7</v>
      </c>
      <c r="F101" s="20">
        <v>44.3</v>
      </c>
      <c r="G101" s="21">
        <v>103.5</v>
      </c>
      <c r="H101" s="82">
        <v>1780.5</v>
      </c>
      <c r="I101" s="44">
        <v>30.69</v>
      </c>
      <c r="J101" s="21">
        <v>130.08000000000001</v>
      </c>
      <c r="K101" s="20">
        <v>24.9</v>
      </c>
      <c r="L101" s="84">
        <v>13.51</v>
      </c>
      <c r="M101" s="82">
        <v>245.04</v>
      </c>
      <c r="N101" s="44">
        <v>4.9400000000000004</v>
      </c>
      <c r="O101" s="21">
        <v>255.4</v>
      </c>
      <c r="X101" s="159"/>
    </row>
    <row r="102" spans="1:24" x14ac:dyDescent="0.3">
      <c r="A102" s="44" t="s">
        <v>215</v>
      </c>
      <c r="B102" s="51" t="s">
        <v>7</v>
      </c>
      <c r="C102" s="46"/>
      <c r="D102" s="47">
        <v>12.3</v>
      </c>
      <c r="E102" s="48">
        <v>7.7</v>
      </c>
      <c r="F102" s="20">
        <v>9.5</v>
      </c>
      <c r="G102" s="21">
        <v>0.5</v>
      </c>
      <c r="H102" s="82">
        <v>324.10000000000002</v>
      </c>
      <c r="I102" s="44">
        <v>77.930000000000007</v>
      </c>
      <c r="J102" s="21">
        <v>325.62</v>
      </c>
      <c r="K102" s="20">
        <v>86.99</v>
      </c>
      <c r="L102" s="84">
        <v>47.96</v>
      </c>
      <c r="M102" s="82">
        <v>145.62</v>
      </c>
      <c r="N102" s="44">
        <v>47.32</v>
      </c>
      <c r="O102" s="21">
        <v>325.62</v>
      </c>
      <c r="X102" s="159"/>
    </row>
    <row r="103" spans="1:24" x14ac:dyDescent="0.3">
      <c r="A103" s="44" t="s">
        <v>227</v>
      </c>
      <c r="B103" s="51" t="s">
        <v>7</v>
      </c>
      <c r="C103" s="46"/>
      <c r="D103" s="47">
        <v>13.6</v>
      </c>
      <c r="E103" s="48">
        <v>9.6</v>
      </c>
      <c r="F103" s="20">
        <v>3.7</v>
      </c>
      <c r="G103" s="21">
        <v>6.7</v>
      </c>
      <c r="H103" s="82">
        <v>435.8</v>
      </c>
      <c r="I103" s="44">
        <v>28.77</v>
      </c>
      <c r="J103" s="21">
        <v>65.040000000000006</v>
      </c>
      <c r="K103" s="20">
        <v>28.76</v>
      </c>
      <c r="L103" s="84">
        <v>10.55</v>
      </c>
      <c r="M103" s="82">
        <v>245.04</v>
      </c>
      <c r="N103" s="44">
        <v>13.51</v>
      </c>
      <c r="O103" s="21">
        <v>245.04</v>
      </c>
      <c r="X103" s="159"/>
    </row>
    <row r="104" spans="1:24" x14ac:dyDescent="0.3">
      <c r="A104" s="44" t="s">
        <v>182</v>
      </c>
      <c r="B104" s="51" t="s">
        <v>7</v>
      </c>
      <c r="C104" s="46"/>
      <c r="D104" s="47">
        <v>20.100000000000001</v>
      </c>
      <c r="E104" s="48">
        <v>11.1</v>
      </c>
      <c r="F104" s="20">
        <v>6.8</v>
      </c>
      <c r="G104" s="21">
        <v>18.8</v>
      </c>
      <c r="H104" s="82">
        <v>1605.5</v>
      </c>
      <c r="I104" s="44">
        <v>27.46</v>
      </c>
      <c r="J104" s="21">
        <v>129.15</v>
      </c>
      <c r="K104" s="20">
        <v>19.98</v>
      </c>
      <c r="L104" s="84">
        <v>8.06</v>
      </c>
      <c r="M104" s="82">
        <v>245.04</v>
      </c>
      <c r="N104" s="44">
        <v>10.55</v>
      </c>
      <c r="O104" s="21">
        <v>245.04</v>
      </c>
      <c r="X104" s="159"/>
    </row>
    <row r="105" spans="1:24" x14ac:dyDescent="0.3">
      <c r="A105" s="44" t="s">
        <v>218</v>
      </c>
      <c r="B105" s="51" t="s">
        <v>7</v>
      </c>
      <c r="C105" s="46"/>
      <c r="D105" s="47">
        <v>23.6</v>
      </c>
      <c r="E105" s="48">
        <v>15.1</v>
      </c>
      <c r="F105" s="20">
        <v>58.5</v>
      </c>
      <c r="G105" s="21">
        <v>165.9</v>
      </c>
      <c r="H105" s="82">
        <v>1274</v>
      </c>
      <c r="I105" s="44">
        <v>20.05</v>
      </c>
      <c r="J105" s="21">
        <v>329.71</v>
      </c>
      <c r="K105" s="20">
        <v>19.440000000000001</v>
      </c>
      <c r="L105" s="84">
        <v>13.65</v>
      </c>
      <c r="M105" s="82">
        <v>336.22</v>
      </c>
      <c r="N105" s="44">
        <v>1.46</v>
      </c>
      <c r="O105" s="21">
        <v>324.83999999999997</v>
      </c>
      <c r="X105" s="159"/>
    </row>
    <row r="106" spans="1:24" x14ac:dyDescent="0.3">
      <c r="A106" s="44" t="s">
        <v>224</v>
      </c>
      <c r="B106" s="97" t="s">
        <v>7</v>
      </c>
      <c r="C106" s="46"/>
      <c r="D106" s="47">
        <v>26.8</v>
      </c>
      <c r="E106" s="48">
        <v>20.8</v>
      </c>
      <c r="F106" s="20">
        <v>8.9</v>
      </c>
      <c r="G106" s="21">
        <v>21.9</v>
      </c>
      <c r="H106" s="82">
        <v>699.6</v>
      </c>
      <c r="I106" s="44">
        <v>23.65</v>
      </c>
      <c r="J106" s="21">
        <v>158.13999999999999</v>
      </c>
      <c r="K106" s="20">
        <v>22.15</v>
      </c>
      <c r="L106" s="84">
        <v>6.04</v>
      </c>
      <c r="M106" s="82">
        <v>158.87</v>
      </c>
      <c r="N106" s="44">
        <v>0.66</v>
      </c>
      <c r="O106" s="21">
        <v>158.26</v>
      </c>
      <c r="X106" s="159"/>
    </row>
    <row r="107" spans="1:24" x14ac:dyDescent="0.3">
      <c r="A107" s="44" t="s">
        <v>179</v>
      </c>
      <c r="B107" s="51" t="s">
        <v>169</v>
      </c>
      <c r="C107" s="46"/>
      <c r="D107" s="47">
        <v>26.8</v>
      </c>
      <c r="E107" s="48">
        <v>25.3</v>
      </c>
      <c r="F107" s="20">
        <v>88.8</v>
      </c>
      <c r="G107" s="21">
        <v>209.9</v>
      </c>
      <c r="H107" s="82">
        <v>1905.7</v>
      </c>
      <c r="I107" s="44">
        <v>34.81</v>
      </c>
      <c r="J107" s="21">
        <v>155.44999999999999</v>
      </c>
      <c r="K107" s="20">
        <v>22.87</v>
      </c>
      <c r="L107" s="84">
        <v>5.72</v>
      </c>
      <c r="M107" s="82">
        <v>320.20999999999998</v>
      </c>
      <c r="N107" s="44">
        <v>12.83</v>
      </c>
      <c r="O107" s="21">
        <v>338.37</v>
      </c>
      <c r="X107" s="159"/>
    </row>
    <row r="108" spans="1:24" x14ac:dyDescent="0.3">
      <c r="A108" s="44" t="s">
        <v>199</v>
      </c>
      <c r="B108" s="51" t="s">
        <v>7</v>
      </c>
      <c r="C108" s="46"/>
      <c r="D108" s="47">
        <v>27.6</v>
      </c>
      <c r="E108" s="48">
        <v>35</v>
      </c>
      <c r="F108" s="20">
        <v>46.5</v>
      </c>
      <c r="G108" s="21">
        <v>96.4</v>
      </c>
      <c r="H108" s="82">
        <v>1472.4</v>
      </c>
      <c r="I108" s="44">
        <v>36.869999999999997</v>
      </c>
      <c r="J108" s="21">
        <v>155.16</v>
      </c>
      <c r="K108" s="20">
        <v>26.25</v>
      </c>
      <c r="L108" s="84">
        <v>40.700000000000003</v>
      </c>
      <c r="M108" s="82">
        <v>329.88</v>
      </c>
      <c r="N108" s="44">
        <v>14.77</v>
      </c>
      <c r="O108" s="21">
        <v>332.52</v>
      </c>
      <c r="X108" s="159"/>
    </row>
    <row r="109" spans="1:24" x14ac:dyDescent="0.3">
      <c r="A109" s="44" t="s">
        <v>177</v>
      </c>
      <c r="B109" s="51" t="s">
        <v>7</v>
      </c>
      <c r="C109" s="46"/>
      <c r="D109" s="47">
        <v>37</v>
      </c>
      <c r="E109" s="48">
        <v>35.9</v>
      </c>
      <c r="F109" s="20">
        <v>51.6</v>
      </c>
      <c r="G109" s="21">
        <v>136.30000000000001</v>
      </c>
      <c r="H109" s="82">
        <v>1424.9</v>
      </c>
      <c r="I109" s="44">
        <v>40.33</v>
      </c>
      <c r="J109" s="21">
        <v>157.36000000000001</v>
      </c>
      <c r="K109" s="20">
        <v>18.100000000000001</v>
      </c>
      <c r="L109" s="84">
        <v>18.84</v>
      </c>
      <c r="M109" s="82">
        <v>329.49</v>
      </c>
      <c r="N109" s="44">
        <v>17.95</v>
      </c>
      <c r="O109" s="21">
        <v>332.81</v>
      </c>
      <c r="X109" s="159"/>
    </row>
    <row r="110" spans="1:24" x14ac:dyDescent="0.3">
      <c r="A110" s="44" t="s">
        <v>226</v>
      </c>
      <c r="B110" s="51" t="s">
        <v>7</v>
      </c>
      <c r="C110" s="46"/>
      <c r="D110" s="47">
        <v>43.2</v>
      </c>
      <c r="E110" s="48">
        <v>52.1</v>
      </c>
      <c r="F110" s="20">
        <v>12</v>
      </c>
      <c r="G110" s="21">
        <v>21.8</v>
      </c>
      <c r="H110" s="82">
        <v>381.5</v>
      </c>
      <c r="I110" s="44">
        <v>26.7</v>
      </c>
      <c r="J110" s="21">
        <v>156.19999999999999</v>
      </c>
      <c r="K110" s="20">
        <v>28.79</v>
      </c>
      <c r="L110" s="84">
        <v>1.47</v>
      </c>
      <c r="M110" s="82">
        <v>336.2</v>
      </c>
      <c r="N110" s="44">
        <v>22.14</v>
      </c>
      <c r="O110" s="21">
        <v>336.2</v>
      </c>
      <c r="X110" s="159"/>
    </row>
    <row r="111" spans="1:24" x14ac:dyDescent="0.3">
      <c r="A111" s="44" t="s">
        <v>217</v>
      </c>
      <c r="B111" s="51" t="s">
        <v>7</v>
      </c>
      <c r="C111" s="46"/>
      <c r="D111" s="47">
        <v>52.4</v>
      </c>
      <c r="E111" s="48">
        <v>107.1</v>
      </c>
      <c r="F111" s="20">
        <v>7</v>
      </c>
      <c r="G111" s="21">
        <v>10.1</v>
      </c>
      <c r="H111" s="82">
        <v>723.4</v>
      </c>
      <c r="I111" s="44">
        <v>25.55</v>
      </c>
      <c r="J111" s="21">
        <v>155.24</v>
      </c>
      <c r="K111" s="20">
        <v>34.74</v>
      </c>
      <c r="L111" s="84">
        <v>5.17</v>
      </c>
      <c r="M111" s="82">
        <v>158.16999999999999</v>
      </c>
      <c r="N111" s="44">
        <v>13.11</v>
      </c>
      <c r="O111" s="21">
        <v>334.32</v>
      </c>
      <c r="X111" s="159"/>
    </row>
    <row r="112" spans="1:24" x14ac:dyDescent="0.3">
      <c r="A112" s="44" t="s">
        <v>181</v>
      </c>
      <c r="B112" s="51" t="s">
        <v>7</v>
      </c>
      <c r="C112" s="46"/>
      <c r="D112" s="47">
        <v>63.5</v>
      </c>
      <c r="E112" s="48">
        <v>108.5</v>
      </c>
      <c r="F112" s="20">
        <v>12.7</v>
      </c>
      <c r="G112" s="21">
        <v>34.700000000000003</v>
      </c>
      <c r="H112" s="82">
        <v>1485.2</v>
      </c>
      <c r="I112" s="44">
        <v>27.23</v>
      </c>
      <c r="J112" s="21">
        <v>154.28</v>
      </c>
      <c r="K112" s="20">
        <v>20.11</v>
      </c>
      <c r="L112" s="84">
        <v>1.78</v>
      </c>
      <c r="M112" s="82">
        <v>340.66</v>
      </c>
      <c r="N112" s="44">
        <v>18.54</v>
      </c>
      <c r="O112" s="21">
        <v>340.14</v>
      </c>
      <c r="X112" s="159"/>
    </row>
    <row r="113" spans="1:24" x14ac:dyDescent="0.3">
      <c r="A113" s="44" t="s">
        <v>185</v>
      </c>
      <c r="B113" s="51" t="s">
        <v>7</v>
      </c>
      <c r="C113" s="46"/>
      <c r="D113" s="47">
        <v>64.5</v>
      </c>
      <c r="E113" s="48">
        <v>112.9</v>
      </c>
      <c r="F113" s="20">
        <v>10</v>
      </c>
      <c r="G113" s="21">
        <v>18</v>
      </c>
      <c r="H113" s="82">
        <v>1203.4000000000001</v>
      </c>
      <c r="I113" s="44">
        <v>29.33</v>
      </c>
      <c r="J113" s="21">
        <v>147</v>
      </c>
      <c r="K113" s="20">
        <v>29.49</v>
      </c>
      <c r="L113" s="84">
        <v>4.9400000000000004</v>
      </c>
      <c r="M113" s="82">
        <v>255.4</v>
      </c>
      <c r="N113" s="44">
        <v>11.47</v>
      </c>
      <c r="O113" s="21">
        <v>329.51</v>
      </c>
      <c r="X113" s="159"/>
    </row>
    <row r="114" spans="1:24" x14ac:dyDescent="0.3">
      <c r="A114" s="44" t="s">
        <v>178</v>
      </c>
      <c r="B114" s="51" t="s">
        <v>7</v>
      </c>
      <c r="C114" s="46"/>
      <c r="D114" s="47">
        <v>85.6</v>
      </c>
      <c r="E114" s="48">
        <v>146</v>
      </c>
      <c r="F114" s="20">
        <v>12.6</v>
      </c>
      <c r="G114" s="21">
        <v>24.5</v>
      </c>
      <c r="H114" s="82">
        <v>1299.8</v>
      </c>
      <c r="I114" s="44">
        <v>24.86</v>
      </c>
      <c r="J114" s="21">
        <v>132.69</v>
      </c>
      <c r="K114" s="20">
        <v>27.24</v>
      </c>
      <c r="L114" s="84">
        <v>34.68</v>
      </c>
      <c r="M114" s="82">
        <v>315.35000000000002</v>
      </c>
      <c r="N114" s="44">
        <v>11.19</v>
      </c>
      <c r="O114" s="21">
        <v>321.85000000000002</v>
      </c>
      <c r="X114" s="159"/>
    </row>
    <row r="115" spans="1:24" x14ac:dyDescent="0.3">
      <c r="A115" s="44" t="s">
        <v>176</v>
      </c>
      <c r="B115" s="97" t="s">
        <v>7</v>
      </c>
      <c r="C115" s="46"/>
      <c r="D115" s="47">
        <v>164.6</v>
      </c>
      <c r="E115" s="48">
        <v>228</v>
      </c>
      <c r="F115" s="20">
        <v>110.9</v>
      </c>
      <c r="G115" s="21">
        <v>304.8</v>
      </c>
      <c r="H115" s="82">
        <v>2034.2</v>
      </c>
      <c r="I115" s="44">
        <v>36.24</v>
      </c>
      <c r="J115" s="21">
        <v>154.55000000000001</v>
      </c>
      <c r="K115" s="20">
        <v>19.59</v>
      </c>
      <c r="L115" s="84">
        <v>1.23</v>
      </c>
      <c r="M115" s="82">
        <v>320.33</v>
      </c>
      <c r="N115" s="44">
        <v>13.05</v>
      </c>
      <c r="O115" s="21">
        <v>335.73</v>
      </c>
      <c r="X115" s="159"/>
    </row>
    <row r="116" spans="1:24" x14ac:dyDescent="0.3">
      <c r="A116" s="44" t="s">
        <v>184</v>
      </c>
      <c r="B116" s="97" t="s">
        <v>169</v>
      </c>
      <c r="C116" s="46"/>
      <c r="D116" s="47">
        <v>175.9</v>
      </c>
      <c r="E116" s="48">
        <v>260.10000000000002</v>
      </c>
      <c r="F116" s="20">
        <v>13.9</v>
      </c>
      <c r="G116" s="21">
        <v>22.9</v>
      </c>
      <c r="H116" s="82">
        <v>2101.6</v>
      </c>
      <c r="I116" s="44">
        <v>32.21</v>
      </c>
      <c r="J116" s="21">
        <v>335.93</v>
      </c>
      <c r="K116" s="20">
        <v>31.23</v>
      </c>
      <c r="L116" s="84">
        <v>12.68</v>
      </c>
      <c r="M116" s="82">
        <v>339.88</v>
      </c>
      <c r="N116" s="44">
        <v>2.2400000000000002</v>
      </c>
      <c r="O116" s="21">
        <v>338.42</v>
      </c>
      <c r="X116" s="159"/>
    </row>
    <row r="117" spans="1:24" x14ac:dyDescent="0.3">
      <c r="A117" s="44" t="s">
        <v>184</v>
      </c>
      <c r="B117" s="97" t="s">
        <v>169</v>
      </c>
      <c r="C117" s="46"/>
      <c r="D117" s="47">
        <v>376</v>
      </c>
      <c r="E117" s="48">
        <v>324.39999999999998</v>
      </c>
      <c r="F117" s="20">
        <v>13.9</v>
      </c>
      <c r="G117" s="21">
        <v>22.9</v>
      </c>
      <c r="H117" s="82">
        <v>2101.6</v>
      </c>
      <c r="I117" s="44">
        <v>32.21</v>
      </c>
      <c r="J117" s="21">
        <v>335.93</v>
      </c>
      <c r="K117" s="20">
        <v>31.23</v>
      </c>
      <c r="L117" s="84">
        <v>12.68</v>
      </c>
      <c r="M117" s="82">
        <v>339.88</v>
      </c>
      <c r="N117" s="44">
        <v>2.2400000000000002</v>
      </c>
      <c r="O117" s="21">
        <v>338.42</v>
      </c>
      <c r="X117" s="159"/>
    </row>
    <row r="118" spans="1:24" x14ac:dyDescent="0.3">
      <c r="A118" s="44" t="s">
        <v>219</v>
      </c>
      <c r="B118" s="97" t="s">
        <v>7</v>
      </c>
      <c r="C118" s="46"/>
      <c r="D118" s="47"/>
      <c r="E118" s="48"/>
      <c r="F118" s="20">
        <v>3.7</v>
      </c>
      <c r="G118" s="21">
        <v>6.7</v>
      </c>
      <c r="H118" s="82">
        <v>435.8</v>
      </c>
      <c r="I118" s="44">
        <v>28.77</v>
      </c>
      <c r="J118" s="21">
        <v>65.040000000000006</v>
      </c>
      <c r="K118" s="20">
        <v>28.76</v>
      </c>
      <c r="L118" s="84">
        <v>10.55</v>
      </c>
      <c r="M118" s="82">
        <v>245.04</v>
      </c>
      <c r="N118" s="44">
        <v>13.51</v>
      </c>
      <c r="O118" s="21">
        <v>245.04</v>
      </c>
      <c r="X118" s="159"/>
    </row>
    <row r="119" spans="1:24" x14ac:dyDescent="0.3">
      <c r="A119" s="44" t="s">
        <v>126</v>
      </c>
      <c r="B119" s="97" t="s">
        <v>7</v>
      </c>
      <c r="C119" s="46"/>
      <c r="D119" s="47"/>
      <c r="E119" s="48"/>
      <c r="F119" s="20">
        <v>2.5</v>
      </c>
      <c r="G119" s="21">
        <v>34.9</v>
      </c>
      <c r="H119" s="82">
        <v>4367.2</v>
      </c>
      <c r="I119" s="44">
        <v>14.88</v>
      </c>
      <c r="J119" s="21">
        <v>146.11000000000001</v>
      </c>
      <c r="K119" s="20">
        <v>4.12</v>
      </c>
      <c r="L119" s="84">
        <v>24.65</v>
      </c>
      <c r="M119" s="82">
        <v>321.45</v>
      </c>
      <c r="N119" s="44">
        <v>8.35</v>
      </c>
      <c r="O119" s="21">
        <v>141.88</v>
      </c>
      <c r="X119" s="159"/>
    </row>
    <row r="120" spans="1:24" x14ac:dyDescent="0.3">
      <c r="A120" s="44" t="s">
        <v>127</v>
      </c>
      <c r="B120" s="97" t="s">
        <v>7</v>
      </c>
      <c r="C120" s="46"/>
      <c r="D120" s="47"/>
      <c r="E120" s="48"/>
      <c r="F120" s="20">
        <v>6.4</v>
      </c>
      <c r="G120" s="21">
        <v>26.5</v>
      </c>
      <c r="H120" s="82">
        <v>4085.1</v>
      </c>
      <c r="I120" s="44">
        <v>21.71</v>
      </c>
      <c r="J120" s="21">
        <v>147.16</v>
      </c>
      <c r="K120" s="20">
        <v>13.59</v>
      </c>
      <c r="L120" s="84">
        <v>16.670000000000002</v>
      </c>
      <c r="M120" s="82">
        <v>326.74</v>
      </c>
      <c r="N120" s="44">
        <v>12.3</v>
      </c>
      <c r="O120" s="21">
        <v>332.01</v>
      </c>
      <c r="X120" s="159"/>
    </row>
    <row r="121" spans="1:24" x14ac:dyDescent="0.3">
      <c r="A121" s="44" t="s">
        <v>130</v>
      </c>
      <c r="B121" s="97" t="s">
        <v>7</v>
      </c>
      <c r="C121" s="46"/>
      <c r="D121" s="47"/>
      <c r="E121" s="48"/>
      <c r="F121" s="20">
        <v>111.9</v>
      </c>
      <c r="G121" s="21">
        <v>341.7</v>
      </c>
      <c r="H121" s="82">
        <v>5203.7</v>
      </c>
      <c r="I121" s="44">
        <v>12.03</v>
      </c>
      <c r="J121" s="21">
        <v>148.62</v>
      </c>
      <c r="K121" s="20">
        <v>6.34</v>
      </c>
      <c r="L121" s="84">
        <v>15.62</v>
      </c>
      <c r="M121" s="82">
        <v>323.57</v>
      </c>
      <c r="N121" s="44">
        <v>33.46</v>
      </c>
      <c r="O121" s="21">
        <v>323.57</v>
      </c>
      <c r="X121" s="159"/>
    </row>
    <row r="122" spans="1:24" x14ac:dyDescent="0.3">
      <c r="A122" s="44" t="s">
        <v>131</v>
      </c>
      <c r="B122" s="51" t="s">
        <v>7</v>
      </c>
      <c r="C122" s="46"/>
      <c r="D122" s="47"/>
      <c r="E122" s="48"/>
      <c r="F122" s="20">
        <v>91.3</v>
      </c>
      <c r="G122" s="21">
        <v>135</v>
      </c>
      <c r="H122" s="82">
        <v>3501.4</v>
      </c>
      <c r="I122" s="44">
        <v>6.47</v>
      </c>
      <c r="J122" s="21">
        <v>147.88</v>
      </c>
      <c r="K122" s="20">
        <v>20.92</v>
      </c>
      <c r="L122" s="84">
        <v>6.6</v>
      </c>
      <c r="M122" s="82">
        <v>324.13</v>
      </c>
      <c r="N122" s="44">
        <v>17.25</v>
      </c>
      <c r="O122" s="21">
        <v>324.13</v>
      </c>
      <c r="X122" s="159"/>
    </row>
    <row r="123" spans="1:24" x14ac:dyDescent="0.3">
      <c r="A123" s="44" t="s">
        <v>132</v>
      </c>
      <c r="B123" s="51" t="s">
        <v>7</v>
      </c>
      <c r="C123" s="46"/>
      <c r="D123" s="47"/>
      <c r="E123" s="48"/>
      <c r="F123" s="20">
        <v>147.6</v>
      </c>
      <c r="G123" s="21">
        <v>214.1</v>
      </c>
      <c r="H123" s="82">
        <v>4699.3999999999996</v>
      </c>
      <c r="I123" s="44">
        <v>10.199999999999999</v>
      </c>
      <c r="J123" s="21">
        <v>146.84</v>
      </c>
      <c r="K123" s="20">
        <v>34.21</v>
      </c>
      <c r="L123" s="84">
        <v>15.33</v>
      </c>
      <c r="M123" s="82">
        <v>326.93</v>
      </c>
      <c r="N123" s="44">
        <v>24.76</v>
      </c>
      <c r="O123" s="21">
        <v>146.93</v>
      </c>
      <c r="X123" s="159"/>
    </row>
    <row r="124" spans="1:24" x14ac:dyDescent="0.3">
      <c r="A124" s="44" t="s">
        <v>134</v>
      </c>
      <c r="B124" s="51" t="s">
        <v>7</v>
      </c>
      <c r="C124" s="46"/>
      <c r="D124" s="47"/>
      <c r="E124" s="48"/>
      <c r="F124" s="20">
        <v>17.399999999999999</v>
      </c>
      <c r="G124" s="21">
        <v>31.5</v>
      </c>
      <c r="H124" s="82">
        <v>4821.5</v>
      </c>
      <c r="I124" s="44">
        <v>9.19</v>
      </c>
      <c r="J124" s="21">
        <v>152.78</v>
      </c>
      <c r="K124" s="20">
        <v>28.89</v>
      </c>
      <c r="L124" s="84">
        <v>1.73</v>
      </c>
      <c r="M124" s="82">
        <v>158.87</v>
      </c>
      <c r="N124" s="44">
        <v>6.04</v>
      </c>
      <c r="O124" s="21">
        <v>158.87</v>
      </c>
      <c r="X124" s="159"/>
    </row>
    <row r="125" spans="1:24" x14ac:dyDescent="0.3">
      <c r="A125" s="44" t="s">
        <v>136</v>
      </c>
      <c r="B125" s="51" t="s">
        <v>7</v>
      </c>
      <c r="C125" s="46"/>
      <c r="D125" s="47"/>
      <c r="E125" s="48"/>
      <c r="F125" s="20">
        <v>3.6</v>
      </c>
      <c r="G125" s="21">
        <v>14.7</v>
      </c>
      <c r="H125" s="82">
        <v>4406</v>
      </c>
      <c r="I125" s="44">
        <v>8.9600000000000009</v>
      </c>
      <c r="J125" s="21">
        <v>156.97</v>
      </c>
      <c r="K125" s="20">
        <v>13.8</v>
      </c>
      <c r="L125" s="84">
        <v>22.87</v>
      </c>
      <c r="M125" s="82">
        <v>335.2</v>
      </c>
      <c r="N125" s="44">
        <v>22.56</v>
      </c>
      <c r="O125" s="21">
        <v>155.19999999999999</v>
      </c>
      <c r="X125" s="159"/>
    </row>
    <row r="126" spans="1:24" x14ac:dyDescent="0.3">
      <c r="A126" s="44" t="s">
        <v>186</v>
      </c>
      <c r="B126" s="51" t="s">
        <v>7</v>
      </c>
      <c r="C126" s="46"/>
      <c r="D126" s="47"/>
      <c r="E126" s="48"/>
      <c r="F126" s="20">
        <v>6.7</v>
      </c>
      <c r="G126" s="21">
        <v>6.9</v>
      </c>
      <c r="H126" s="82">
        <v>1429.8</v>
      </c>
      <c r="I126" s="44">
        <v>10.35</v>
      </c>
      <c r="J126" s="21">
        <v>145.81</v>
      </c>
      <c r="K126" s="20">
        <v>45.57</v>
      </c>
      <c r="L126" s="84">
        <v>0.11</v>
      </c>
      <c r="M126" s="82">
        <v>326.93</v>
      </c>
      <c r="N126" s="44">
        <v>15.33</v>
      </c>
      <c r="O126" s="21">
        <v>326.93</v>
      </c>
      <c r="X126" s="159"/>
    </row>
    <row r="127" spans="1:24" x14ac:dyDescent="0.3">
      <c r="A127" s="44" t="s">
        <v>187</v>
      </c>
      <c r="B127" s="97" t="s">
        <v>169</v>
      </c>
      <c r="C127" s="46"/>
      <c r="D127" s="47"/>
      <c r="E127" s="48"/>
      <c r="F127" s="20">
        <v>46.1</v>
      </c>
      <c r="G127" s="21">
        <v>24.2</v>
      </c>
      <c r="H127" s="82">
        <v>1240.5</v>
      </c>
      <c r="I127" s="44">
        <v>17.079999999999998</v>
      </c>
      <c r="J127" s="21">
        <v>160.72</v>
      </c>
      <c r="K127" s="20">
        <v>62.28</v>
      </c>
      <c r="L127" s="84">
        <v>23.31</v>
      </c>
      <c r="M127" s="82">
        <v>340.34</v>
      </c>
      <c r="N127" s="44">
        <v>1.73</v>
      </c>
      <c r="O127" s="21">
        <v>158.87</v>
      </c>
      <c r="X127" s="159"/>
    </row>
    <row r="128" spans="1:24" x14ac:dyDescent="0.3">
      <c r="A128" s="44" t="s">
        <v>191</v>
      </c>
      <c r="B128" s="97" t="s">
        <v>7</v>
      </c>
      <c r="C128" s="46"/>
      <c r="D128" s="47"/>
      <c r="E128" s="48"/>
      <c r="F128" s="20">
        <v>1.4</v>
      </c>
      <c r="G128" s="21">
        <v>1.6</v>
      </c>
      <c r="H128" s="82">
        <v>1246.5</v>
      </c>
      <c r="I128" s="44">
        <v>10.59</v>
      </c>
      <c r="J128" s="21">
        <v>153.30000000000001</v>
      </c>
      <c r="K128" s="20">
        <v>41.19</v>
      </c>
      <c r="L128" s="84">
        <v>2.27</v>
      </c>
      <c r="M128" s="82">
        <v>333.23</v>
      </c>
      <c r="N128" s="44">
        <v>5.78</v>
      </c>
      <c r="O128" s="21">
        <v>153.21</v>
      </c>
      <c r="X128" s="159"/>
    </row>
    <row r="129" spans="1:24" x14ac:dyDescent="0.3">
      <c r="A129" s="44" t="s">
        <v>223</v>
      </c>
      <c r="B129" s="97" t="s">
        <v>7</v>
      </c>
      <c r="C129" s="46"/>
      <c r="D129" s="47"/>
      <c r="E129" s="48"/>
      <c r="F129" s="20">
        <v>17.3</v>
      </c>
      <c r="G129" s="21">
        <v>49.2</v>
      </c>
      <c r="H129" s="82">
        <v>337</v>
      </c>
      <c r="I129" s="44">
        <v>19.87</v>
      </c>
      <c r="J129" s="21">
        <v>143.57</v>
      </c>
      <c r="K129" s="20">
        <v>15.38</v>
      </c>
      <c r="L129" s="84">
        <v>33.46</v>
      </c>
      <c r="M129" s="82">
        <v>323.57</v>
      </c>
      <c r="N129" s="44">
        <v>4.8899999999999997</v>
      </c>
      <c r="O129" s="21">
        <v>143.57</v>
      </c>
      <c r="X129" s="159"/>
    </row>
    <row r="130" spans="1:24" x14ac:dyDescent="0.3">
      <c r="A130" s="44" t="s">
        <v>221</v>
      </c>
      <c r="B130" s="97" t="s">
        <v>7</v>
      </c>
      <c r="C130" s="46"/>
      <c r="D130" s="47"/>
      <c r="E130" s="48"/>
      <c r="F130" s="20">
        <v>22.9</v>
      </c>
      <c r="G130" s="21">
        <v>36.6</v>
      </c>
      <c r="H130" s="82">
        <v>720.8</v>
      </c>
      <c r="I130" s="44">
        <v>25.28</v>
      </c>
      <c r="J130" s="21">
        <v>142.30000000000001</v>
      </c>
      <c r="K130" s="20">
        <v>29.2</v>
      </c>
      <c r="L130" s="84">
        <v>17.25</v>
      </c>
      <c r="M130" s="82">
        <v>324.13</v>
      </c>
      <c r="N130" s="44">
        <v>0.92</v>
      </c>
      <c r="O130" s="21">
        <v>142.69999999999999</v>
      </c>
      <c r="X130" s="159"/>
    </row>
    <row r="131" spans="1:24" x14ac:dyDescent="0.3">
      <c r="A131" s="44" t="s">
        <v>193</v>
      </c>
      <c r="B131" s="97" t="s">
        <v>7</v>
      </c>
      <c r="C131" s="46"/>
      <c r="D131" s="47"/>
      <c r="E131" s="48"/>
      <c r="F131" s="20">
        <v>30.2</v>
      </c>
      <c r="G131" s="21">
        <v>80.099999999999994</v>
      </c>
      <c r="H131" s="82">
        <v>1997.8</v>
      </c>
      <c r="I131" s="44">
        <v>26.78</v>
      </c>
      <c r="J131" s="21">
        <v>336.51</v>
      </c>
      <c r="K131" s="20">
        <v>20.21</v>
      </c>
      <c r="L131" s="84">
        <v>18.32</v>
      </c>
      <c r="M131" s="82">
        <v>356.29</v>
      </c>
      <c r="N131" s="44">
        <v>0.92</v>
      </c>
      <c r="O131" s="21">
        <v>142.69999999999999</v>
      </c>
      <c r="X131" s="159"/>
    </row>
    <row r="132" spans="1:24" x14ac:dyDescent="0.3">
      <c r="A132" s="44" t="s">
        <v>180</v>
      </c>
      <c r="B132" s="97" t="s">
        <v>169</v>
      </c>
      <c r="C132" s="46"/>
      <c r="D132" s="47"/>
      <c r="E132" s="48"/>
      <c r="F132" s="20">
        <v>62.6</v>
      </c>
      <c r="G132" s="21">
        <v>88.7</v>
      </c>
      <c r="H132" s="82">
        <v>1579.6</v>
      </c>
      <c r="I132" s="44">
        <v>29.29</v>
      </c>
      <c r="J132" s="21">
        <v>343.14</v>
      </c>
      <c r="K132" s="20">
        <v>35.950000000000003</v>
      </c>
      <c r="L132" s="84">
        <v>22.8</v>
      </c>
      <c r="M132" s="82">
        <v>337.75</v>
      </c>
      <c r="N132" s="44">
        <v>11.34</v>
      </c>
      <c r="O132" s="21">
        <v>335.25</v>
      </c>
      <c r="X132" s="159"/>
    </row>
    <row r="133" spans="1:24" x14ac:dyDescent="0.3">
      <c r="A133" s="44" t="s">
        <v>214</v>
      </c>
      <c r="B133" s="51" t="s">
        <v>7</v>
      </c>
      <c r="C133" s="46"/>
      <c r="D133" s="47"/>
      <c r="E133" s="48"/>
      <c r="F133" s="20">
        <v>8.1999999999999993</v>
      </c>
      <c r="G133" s="21">
        <v>10.9</v>
      </c>
      <c r="H133" s="82">
        <v>467.8</v>
      </c>
      <c r="I133" s="44">
        <v>41.05</v>
      </c>
      <c r="J133" s="21">
        <v>337.63</v>
      </c>
      <c r="K133" s="20">
        <v>37.020000000000003</v>
      </c>
      <c r="L133" s="84">
        <v>2.9</v>
      </c>
      <c r="M133" s="82">
        <v>157.63</v>
      </c>
      <c r="N133" s="44">
        <v>3.68</v>
      </c>
      <c r="O133" s="21">
        <v>337.63</v>
      </c>
      <c r="X133" s="159"/>
    </row>
    <row r="134" spans="1:24" x14ac:dyDescent="0.3">
      <c r="A134" s="44" t="s">
        <v>216</v>
      </c>
      <c r="B134" s="51" t="s">
        <v>7</v>
      </c>
      <c r="C134" s="46"/>
      <c r="D134" s="47"/>
      <c r="E134" s="48"/>
      <c r="F134" s="20">
        <v>45.1</v>
      </c>
      <c r="G134" s="21">
        <v>44.6</v>
      </c>
      <c r="H134" s="82">
        <v>561.20000000000005</v>
      </c>
      <c r="I134" s="44">
        <v>34.299999999999997</v>
      </c>
      <c r="J134" s="21">
        <v>157.38999999999999</v>
      </c>
      <c r="K134" s="20">
        <v>45</v>
      </c>
      <c r="L134" s="84">
        <v>2.9</v>
      </c>
      <c r="M134" s="82">
        <v>157.63</v>
      </c>
      <c r="N134" s="44">
        <v>10.96</v>
      </c>
      <c r="O134" s="21">
        <v>157.26</v>
      </c>
      <c r="X134" s="159"/>
    </row>
    <row r="135" spans="1:24" x14ac:dyDescent="0.3">
      <c r="A135" s="44" t="s">
        <v>194</v>
      </c>
      <c r="B135" s="51" t="s">
        <v>7</v>
      </c>
      <c r="C135" s="46"/>
      <c r="D135" s="47"/>
      <c r="E135" s="48"/>
      <c r="F135" s="20">
        <v>10.7</v>
      </c>
      <c r="G135" s="21">
        <v>63.6</v>
      </c>
      <c r="H135" s="82">
        <v>1347.4</v>
      </c>
      <c r="I135" s="44">
        <v>31.72</v>
      </c>
      <c r="J135" s="21">
        <v>149.81</v>
      </c>
      <c r="K135" s="20">
        <v>9.57</v>
      </c>
      <c r="L135" s="84">
        <v>2.5099999999999998</v>
      </c>
      <c r="M135" s="82">
        <v>333.27</v>
      </c>
      <c r="N135" s="44">
        <v>16.2</v>
      </c>
      <c r="O135" s="21">
        <v>334.21</v>
      </c>
      <c r="X135" s="159"/>
    </row>
    <row r="136" spans="1:24" x14ac:dyDescent="0.3">
      <c r="A136" s="44" t="s">
        <v>183</v>
      </c>
      <c r="B136" s="51" t="s">
        <v>19</v>
      </c>
      <c r="C136" s="46">
        <v>12</v>
      </c>
      <c r="D136" s="47">
        <v>11.1</v>
      </c>
      <c r="E136" s="48">
        <v>8.9</v>
      </c>
      <c r="F136" s="20">
        <v>20.3</v>
      </c>
      <c r="G136" s="21">
        <v>38.700000000000003</v>
      </c>
      <c r="H136" s="82">
        <v>1780.5</v>
      </c>
      <c r="I136" s="44">
        <v>30.69</v>
      </c>
      <c r="J136" s="21">
        <v>130.08000000000001</v>
      </c>
      <c r="K136" s="20">
        <v>27.66</v>
      </c>
      <c r="L136" s="84">
        <v>34.75</v>
      </c>
      <c r="M136" s="82">
        <v>245.04</v>
      </c>
      <c r="N136" s="44">
        <v>12.55</v>
      </c>
      <c r="O136" s="21">
        <v>322.64</v>
      </c>
      <c r="X136" s="159"/>
    </row>
    <row r="137" spans="1:24" x14ac:dyDescent="0.3">
      <c r="A137" s="44" t="s">
        <v>215</v>
      </c>
      <c r="B137" s="51" t="s">
        <v>19</v>
      </c>
      <c r="C137" s="46">
        <v>12</v>
      </c>
      <c r="D137" s="47">
        <v>12.2</v>
      </c>
      <c r="E137" s="48">
        <v>14.7</v>
      </c>
      <c r="F137" s="20">
        <v>28.6</v>
      </c>
      <c r="G137" s="21">
        <v>9.6999999999999993</v>
      </c>
      <c r="H137" s="82">
        <v>324.10000000000002</v>
      </c>
      <c r="I137" s="44">
        <v>77.930000000000007</v>
      </c>
      <c r="J137" s="21">
        <v>325.62</v>
      </c>
      <c r="K137" s="20">
        <v>71.27</v>
      </c>
      <c r="L137" s="84">
        <v>35.08</v>
      </c>
      <c r="M137" s="82">
        <v>145.62</v>
      </c>
      <c r="N137" s="44">
        <v>51.01</v>
      </c>
      <c r="O137" s="21">
        <v>325.62</v>
      </c>
      <c r="X137" s="159"/>
    </row>
    <row r="138" spans="1:24" x14ac:dyDescent="0.3">
      <c r="A138" s="44" t="s">
        <v>227</v>
      </c>
      <c r="B138" s="51" t="s">
        <v>19</v>
      </c>
      <c r="C138" s="46">
        <v>20.5</v>
      </c>
      <c r="D138" s="47">
        <v>25.4</v>
      </c>
      <c r="E138" s="48">
        <v>16.899999999999999</v>
      </c>
      <c r="F138" s="20">
        <v>4.4000000000000004</v>
      </c>
      <c r="G138" s="21">
        <v>11.2</v>
      </c>
      <c r="H138" s="82">
        <v>435.8</v>
      </c>
      <c r="I138" s="44">
        <v>28.77</v>
      </c>
      <c r="J138" s="21">
        <v>65.040000000000006</v>
      </c>
      <c r="K138" s="20">
        <v>21.64</v>
      </c>
      <c r="L138" s="84">
        <v>0.6</v>
      </c>
      <c r="M138" s="82">
        <v>314.39</v>
      </c>
      <c r="N138" s="44">
        <v>34.75</v>
      </c>
      <c r="O138" s="21">
        <v>245.04</v>
      </c>
      <c r="X138" s="159"/>
    </row>
    <row r="139" spans="1:24" x14ac:dyDescent="0.3">
      <c r="A139" s="44" t="s">
        <v>182</v>
      </c>
      <c r="B139" s="97" t="s">
        <v>19</v>
      </c>
      <c r="C139" s="46">
        <v>30.2</v>
      </c>
      <c r="D139" s="47">
        <v>26.5</v>
      </c>
      <c r="E139" s="48">
        <v>28.8</v>
      </c>
      <c r="F139" s="20">
        <v>5.2</v>
      </c>
      <c r="G139" s="21">
        <v>9.6999999999999993</v>
      </c>
      <c r="H139" s="82">
        <v>1605.5</v>
      </c>
      <c r="I139" s="44">
        <v>27.46</v>
      </c>
      <c r="J139" s="21">
        <v>129.15</v>
      </c>
      <c r="K139" s="20">
        <v>28.71</v>
      </c>
      <c r="L139" s="84">
        <v>5.98</v>
      </c>
      <c r="M139" s="82">
        <v>334.08</v>
      </c>
      <c r="N139" s="44">
        <v>4.12</v>
      </c>
      <c r="O139" s="21">
        <v>154.08000000000001</v>
      </c>
      <c r="X139" s="159"/>
    </row>
    <row r="140" spans="1:24" x14ac:dyDescent="0.3">
      <c r="A140" s="44" t="s">
        <v>225</v>
      </c>
      <c r="B140" s="97" t="s">
        <v>19</v>
      </c>
      <c r="C140" s="46">
        <v>31.5</v>
      </c>
      <c r="D140" s="47">
        <v>41.1</v>
      </c>
      <c r="E140" s="48">
        <v>50</v>
      </c>
      <c r="F140" s="20">
        <v>2.8</v>
      </c>
      <c r="G140" s="21">
        <v>6.9</v>
      </c>
      <c r="H140" s="82">
        <v>720.4</v>
      </c>
      <c r="I140" s="44">
        <v>14.01</v>
      </c>
      <c r="J140" s="21">
        <v>144.13</v>
      </c>
      <c r="K140" s="20">
        <v>22.38</v>
      </c>
      <c r="L140" s="84">
        <v>84.29</v>
      </c>
      <c r="M140" s="82">
        <v>324.13</v>
      </c>
      <c r="N140" s="44">
        <v>4.49</v>
      </c>
      <c r="O140" s="21">
        <v>144.13</v>
      </c>
      <c r="X140" s="159"/>
    </row>
    <row r="141" spans="1:24" x14ac:dyDescent="0.3">
      <c r="A141" s="44" t="s">
        <v>218</v>
      </c>
      <c r="B141" s="97" t="s">
        <v>19</v>
      </c>
      <c r="C141" s="46">
        <v>112.3</v>
      </c>
      <c r="D141" s="47">
        <v>42.7</v>
      </c>
      <c r="E141" s="48">
        <v>52.5</v>
      </c>
      <c r="F141" s="20">
        <v>15.1</v>
      </c>
      <c r="G141" s="21">
        <v>27.6</v>
      </c>
      <c r="H141" s="82">
        <v>1274</v>
      </c>
      <c r="I141" s="44">
        <v>20.05</v>
      </c>
      <c r="J141" s="21">
        <v>329.71</v>
      </c>
      <c r="K141" s="20">
        <v>31.08</v>
      </c>
      <c r="L141" s="84">
        <v>25.85</v>
      </c>
      <c r="M141" s="82">
        <v>336.63</v>
      </c>
      <c r="N141" s="44">
        <v>6.92</v>
      </c>
      <c r="O141" s="21">
        <v>333.23</v>
      </c>
      <c r="X141" s="159"/>
    </row>
    <row r="142" spans="1:24" x14ac:dyDescent="0.3">
      <c r="A142" s="44" t="s">
        <v>179</v>
      </c>
      <c r="B142" s="97" t="s">
        <v>19</v>
      </c>
      <c r="C142" s="46">
        <v>112.3</v>
      </c>
      <c r="D142" s="47">
        <v>43.7</v>
      </c>
      <c r="E142" s="48">
        <v>60.6</v>
      </c>
      <c r="F142" s="20">
        <v>91.2</v>
      </c>
      <c r="G142" s="21">
        <v>243</v>
      </c>
      <c r="H142" s="82">
        <v>1905.7</v>
      </c>
      <c r="I142" s="44">
        <v>34.81</v>
      </c>
      <c r="J142" s="21">
        <v>155.44999999999999</v>
      </c>
      <c r="K142" s="20">
        <v>18.64</v>
      </c>
      <c r="L142" s="84">
        <v>14.7</v>
      </c>
      <c r="M142" s="82">
        <v>319.49</v>
      </c>
      <c r="N142" s="44">
        <v>10.93</v>
      </c>
      <c r="O142" s="21">
        <v>336.57</v>
      </c>
      <c r="X142" s="159"/>
    </row>
    <row r="143" spans="1:24" x14ac:dyDescent="0.3">
      <c r="A143" s="44" t="s">
        <v>199</v>
      </c>
      <c r="B143" s="97" t="s">
        <v>19</v>
      </c>
      <c r="C143" s="46"/>
      <c r="D143" s="47">
        <v>49.2</v>
      </c>
      <c r="E143" s="48">
        <v>61.1</v>
      </c>
      <c r="F143" s="20">
        <v>17.100000000000001</v>
      </c>
      <c r="G143" s="21">
        <v>49.7</v>
      </c>
      <c r="H143" s="82">
        <v>1472.4</v>
      </c>
      <c r="I143" s="44">
        <v>36.869999999999997</v>
      </c>
      <c r="J143" s="21">
        <v>155.16</v>
      </c>
      <c r="K143" s="20">
        <v>19.7</v>
      </c>
      <c r="L143" s="84">
        <v>35.81</v>
      </c>
      <c r="M143" s="82">
        <v>329.88</v>
      </c>
      <c r="N143" s="44">
        <v>15.06</v>
      </c>
      <c r="O143" s="21">
        <v>332.28</v>
      </c>
      <c r="X143" s="159"/>
    </row>
    <row r="144" spans="1:24" x14ac:dyDescent="0.3">
      <c r="A144" s="44" t="s">
        <v>177</v>
      </c>
      <c r="B144" s="97" t="s">
        <v>19</v>
      </c>
      <c r="C144" s="46"/>
      <c r="D144" s="47">
        <v>70.8</v>
      </c>
      <c r="E144" s="48">
        <v>68.8</v>
      </c>
      <c r="F144" s="20">
        <v>48</v>
      </c>
      <c r="G144" s="21">
        <v>146.69999999999999</v>
      </c>
      <c r="H144" s="82">
        <v>1424.9</v>
      </c>
      <c r="I144" s="44">
        <v>40.33</v>
      </c>
      <c r="J144" s="21">
        <v>157.36000000000001</v>
      </c>
      <c r="K144" s="20">
        <v>18.100000000000001</v>
      </c>
      <c r="L144" s="84">
        <v>15.67</v>
      </c>
      <c r="M144" s="82">
        <v>329.49</v>
      </c>
      <c r="N144" s="44">
        <v>15.01</v>
      </c>
      <c r="O144" s="21">
        <v>331.93</v>
      </c>
      <c r="X144" s="159"/>
    </row>
    <row r="145" spans="1:24" x14ac:dyDescent="0.3">
      <c r="A145" s="44" t="s">
        <v>217</v>
      </c>
      <c r="B145" s="51" t="s">
        <v>19</v>
      </c>
      <c r="C145" s="46"/>
      <c r="D145" s="47">
        <v>118.2</v>
      </c>
      <c r="E145" s="48">
        <v>105.6</v>
      </c>
      <c r="F145" s="20">
        <v>5.0999999999999996</v>
      </c>
      <c r="G145" s="21">
        <v>7.4</v>
      </c>
      <c r="H145" s="82">
        <v>723.4</v>
      </c>
      <c r="I145" s="44">
        <v>25.55</v>
      </c>
      <c r="J145" s="21">
        <v>155.24</v>
      </c>
      <c r="K145" s="20">
        <v>34.56</v>
      </c>
      <c r="L145" s="84">
        <v>1.31</v>
      </c>
      <c r="M145" s="82">
        <v>157.79</v>
      </c>
      <c r="N145" s="44">
        <v>11.64</v>
      </c>
      <c r="O145" s="21">
        <v>329.18</v>
      </c>
      <c r="X145" s="159"/>
    </row>
    <row r="146" spans="1:24" x14ac:dyDescent="0.3">
      <c r="A146" s="44" t="s">
        <v>181</v>
      </c>
      <c r="B146" s="51" t="s">
        <v>19</v>
      </c>
      <c r="C146" s="46"/>
      <c r="D146" s="47">
        <v>237.3</v>
      </c>
      <c r="E146" s="48">
        <v>120.9</v>
      </c>
      <c r="F146" s="20">
        <v>11.8</v>
      </c>
      <c r="G146" s="21">
        <v>23.8</v>
      </c>
      <c r="H146" s="82">
        <v>1485.2</v>
      </c>
      <c r="I146" s="44">
        <v>27.23</v>
      </c>
      <c r="J146" s="21">
        <v>154.28</v>
      </c>
      <c r="K146" s="20">
        <v>26.1</v>
      </c>
      <c r="L146" s="84">
        <v>4.12</v>
      </c>
      <c r="M146" s="82">
        <v>339.92</v>
      </c>
      <c r="N146" s="44">
        <v>5</v>
      </c>
      <c r="O146" s="21">
        <v>337.75</v>
      </c>
      <c r="X146" s="159"/>
    </row>
    <row r="147" spans="1:24" x14ac:dyDescent="0.3">
      <c r="A147" s="44" t="s">
        <v>176</v>
      </c>
      <c r="B147" s="51" t="s">
        <v>19</v>
      </c>
      <c r="C147" s="46"/>
      <c r="D147" s="47">
        <v>416.2</v>
      </c>
      <c r="E147" s="48">
        <v>154.4</v>
      </c>
      <c r="F147" s="20">
        <v>38.9</v>
      </c>
      <c r="G147" s="21">
        <v>114.5</v>
      </c>
      <c r="H147" s="82">
        <v>2034.2</v>
      </c>
      <c r="I147" s="44">
        <v>36.24</v>
      </c>
      <c r="J147" s="21">
        <v>154.55000000000001</v>
      </c>
      <c r="K147" s="20">
        <v>19.5</v>
      </c>
      <c r="L147" s="84">
        <v>13.34</v>
      </c>
      <c r="M147" s="82">
        <v>320.32</v>
      </c>
      <c r="N147" s="44">
        <v>11.9</v>
      </c>
      <c r="O147" s="21">
        <v>332.61</v>
      </c>
      <c r="X147" s="159"/>
    </row>
    <row r="148" spans="1:24" x14ac:dyDescent="0.3">
      <c r="A148" s="44" t="s">
        <v>184</v>
      </c>
      <c r="B148" s="51" t="s">
        <v>19</v>
      </c>
      <c r="C148" s="46"/>
      <c r="D148" s="47">
        <v>464.6</v>
      </c>
      <c r="E148" s="48">
        <v>259.7</v>
      </c>
      <c r="F148" s="20">
        <v>27.1</v>
      </c>
      <c r="G148" s="21">
        <v>41.8</v>
      </c>
      <c r="H148" s="82">
        <v>2101.6</v>
      </c>
      <c r="I148" s="44">
        <v>32.21</v>
      </c>
      <c r="J148" s="21">
        <v>335.93</v>
      </c>
      <c r="K148" s="20">
        <v>29.1</v>
      </c>
      <c r="L148" s="84">
        <v>12.99</v>
      </c>
      <c r="M148" s="82">
        <v>341.22</v>
      </c>
      <c r="N148" s="44">
        <v>7.65</v>
      </c>
      <c r="O148" s="21">
        <v>328.28</v>
      </c>
      <c r="X148" s="159"/>
    </row>
    <row r="149" spans="1:24" x14ac:dyDescent="0.3">
      <c r="A149" s="44" t="s">
        <v>213</v>
      </c>
      <c r="B149" s="51" t="s">
        <v>19</v>
      </c>
      <c r="C149" s="46"/>
      <c r="D149" s="47"/>
      <c r="E149" s="48">
        <v>291</v>
      </c>
      <c r="F149" s="20">
        <v>45.1</v>
      </c>
      <c r="G149" s="21">
        <v>51.9</v>
      </c>
      <c r="H149" s="82">
        <v>968.4</v>
      </c>
      <c r="I149" s="44">
        <v>15.77</v>
      </c>
      <c r="J149" s="21">
        <v>155.16</v>
      </c>
      <c r="K149" s="20">
        <v>41.02</v>
      </c>
      <c r="L149" s="84">
        <v>18.809999999999999</v>
      </c>
      <c r="M149" s="82">
        <v>335.2</v>
      </c>
      <c r="N149" s="44">
        <v>16.27</v>
      </c>
      <c r="O149" s="21">
        <v>335.2</v>
      </c>
      <c r="X149" s="159"/>
    </row>
    <row r="150" spans="1:24" x14ac:dyDescent="0.3">
      <c r="A150" s="44" t="s">
        <v>219</v>
      </c>
      <c r="B150" s="51" t="s">
        <v>19</v>
      </c>
      <c r="C150" s="46"/>
      <c r="D150" s="47"/>
      <c r="E150" s="73">
        <v>393.8</v>
      </c>
      <c r="F150" s="20">
        <v>4.4000000000000004</v>
      </c>
      <c r="G150" s="21">
        <v>11.2</v>
      </c>
      <c r="H150" s="82">
        <v>435.8</v>
      </c>
      <c r="I150" s="44">
        <v>28.77</v>
      </c>
      <c r="J150" s="21">
        <v>65.040000000000006</v>
      </c>
      <c r="K150" s="20">
        <v>21.46</v>
      </c>
      <c r="L150" s="84">
        <v>0.6</v>
      </c>
      <c r="M150" s="82">
        <v>314.39</v>
      </c>
      <c r="N150" s="44">
        <v>34.75</v>
      </c>
      <c r="O150" s="21">
        <v>245.04</v>
      </c>
      <c r="X150" s="159"/>
    </row>
    <row r="151" spans="1:24" x14ac:dyDescent="0.3">
      <c r="A151" s="44" t="s">
        <v>125</v>
      </c>
      <c r="B151" s="51" t="s">
        <v>19</v>
      </c>
      <c r="C151" s="46"/>
      <c r="D151" s="47"/>
      <c r="E151" s="48"/>
      <c r="F151" s="20">
        <v>5.2</v>
      </c>
      <c r="G151" s="21">
        <v>40.700000000000003</v>
      </c>
      <c r="H151" s="82">
        <v>4478.8999999999996</v>
      </c>
      <c r="I151" s="44">
        <v>14.53</v>
      </c>
      <c r="J151" s="21">
        <v>151.24</v>
      </c>
      <c r="K151" s="20">
        <v>7.32</v>
      </c>
      <c r="L151" s="84">
        <v>18.11</v>
      </c>
      <c r="M151" s="82">
        <v>342.98</v>
      </c>
      <c r="N151" s="44">
        <v>2.12</v>
      </c>
      <c r="O151" s="21">
        <v>146.03</v>
      </c>
      <c r="X151" s="159"/>
    </row>
    <row r="152" spans="1:24" x14ac:dyDescent="0.3">
      <c r="A152" s="44" t="s">
        <v>126</v>
      </c>
      <c r="B152" s="51" t="s">
        <v>19</v>
      </c>
      <c r="C152" s="46"/>
      <c r="D152" s="47"/>
      <c r="E152" s="48"/>
      <c r="F152" s="20">
        <v>2.6</v>
      </c>
      <c r="G152" s="21">
        <v>105.5</v>
      </c>
      <c r="H152" s="82">
        <v>4367.2</v>
      </c>
      <c r="I152" s="44">
        <v>14.88</v>
      </c>
      <c r="J152" s="21">
        <v>146.11000000000001</v>
      </c>
      <c r="K152" s="20">
        <v>1.43</v>
      </c>
      <c r="L152" s="84">
        <v>24.82</v>
      </c>
      <c r="M152" s="82">
        <v>321.45</v>
      </c>
      <c r="N152" s="44">
        <v>4.2</v>
      </c>
      <c r="O152" s="21">
        <v>146.62</v>
      </c>
      <c r="X152" s="159"/>
    </row>
    <row r="153" spans="1:24" x14ac:dyDescent="0.3">
      <c r="A153" s="44" t="s">
        <v>127</v>
      </c>
      <c r="B153" s="97" t="s">
        <v>19</v>
      </c>
      <c r="C153" s="46"/>
      <c r="D153" s="47"/>
      <c r="E153" s="48"/>
      <c r="F153" s="20">
        <v>14.2</v>
      </c>
      <c r="G153" s="21">
        <v>58.9</v>
      </c>
      <c r="H153" s="82">
        <v>4085.1</v>
      </c>
      <c r="I153" s="44">
        <v>21.71</v>
      </c>
      <c r="J153" s="21">
        <v>147.16</v>
      </c>
      <c r="K153" s="20">
        <v>13.59</v>
      </c>
      <c r="L153" s="84">
        <v>12.1</v>
      </c>
      <c r="M153" s="82">
        <v>326.37</v>
      </c>
      <c r="N153" s="44">
        <v>11.32</v>
      </c>
      <c r="O153" s="21">
        <v>332.02</v>
      </c>
      <c r="X153" s="159"/>
    </row>
    <row r="154" spans="1:24" x14ac:dyDescent="0.3">
      <c r="A154" s="44" t="s">
        <v>130</v>
      </c>
      <c r="B154" s="97" t="s">
        <v>19</v>
      </c>
      <c r="C154" s="46"/>
      <c r="D154" s="47"/>
      <c r="E154" s="48"/>
      <c r="F154" s="20">
        <v>94.9</v>
      </c>
      <c r="G154" s="21">
        <v>477.9</v>
      </c>
      <c r="H154" s="82">
        <v>5203.7</v>
      </c>
      <c r="I154" s="44">
        <v>12.03</v>
      </c>
      <c r="J154" s="21">
        <v>148.62</v>
      </c>
      <c r="K154" s="20">
        <v>9.1199999999999992</v>
      </c>
      <c r="L154" s="84">
        <v>25.47</v>
      </c>
      <c r="M154" s="82">
        <v>326.57</v>
      </c>
      <c r="N154" s="44">
        <v>1.07</v>
      </c>
      <c r="O154" s="21">
        <v>143.57</v>
      </c>
      <c r="X154" s="159"/>
    </row>
    <row r="155" spans="1:24" x14ac:dyDescent="0.3">
      <c r="A155" s="44" t="s">
        <v>131</v>
      </c>
      <c r="B155" s="97" t="s">
        <v>19</v>
      </c>
      <c r="C155" s="46"/>
      <c r="D155" s="47"/>
      <c r="E155" s="48"/>
      <c r="F155" s="20">
        <v>155.30000000000001</v>
      </c>
      <c r="G155" s="21">
        <v>385.8</v>
      </c>
      <c r="H155" s="82">
        <v>3501.4</v>
      </c>
      <c r="I155" s="44">
        <v>6.47</v>
      </c>
      <c r="J155" s="21">
        <v>147.88</v>
      </c>
      <c r="K155" s="20">
        <v>23.77</v>
      </c>
      <c r="L155" s="84">
        <v>2.23</v>
      </c>
      <c r="M155" s="82">
        <v>324.13</v>
      </c>
      <c r="N155" s="44">
        <v>3.9</v>
      </c>
      <c r="O155" s="21">
        <v>144.13</v>
      </c>
      <c r="X155" s="159"/>
    </row>
    <row r="156" spans="1:24" x14ac:dyDescent="0.3">
      <c r="A156" s="44" t="s">
        <v>132</v>
      </c>
      <c r="B156" s="97" t="s">
        <v>19</v>
      </c>
      <c r="C156" s="46"/>
      <c r="D156" s="47"/>
      <c r="E156" s="48"/>
      <c r="F156" s="20">
        <v>173.1</v>
      </c>
      <c r="G156" s="21">
        <v>233.7</v>
      </c>
      <c r="H156" s="82">
        <v>4699.3999999999996</v>
      </c>
      <c r="I156" s="44">
        <v>10.199999999999999</v>
      </c>
      <c r="J156" s="21">
        <v>146.84</v>
      </c>
      <c r="K156" s="20">
        <v>38.090000000000003</v>
      </c>
      <c r="L156" s="84">
        <v>25.74</v>
      </c>
      <c r="M156" s="82">
        <v>326.93</v>
      </c>
      <c r="N156" s="44">
        <v>17.190000000000001</v>
      </c>
      <c r="O156" s="21">
        <v>146.93</v>
      </c>
      <c r="X156" s="159"/>
    </row>
    <row r="157" spans="1:24" x14ac:dyDescent="0.3">
      <c r="A157" s="44" t="s">
        <v>134</v>
      </c>
      <c r="B157" s="97" t="s">
        <v>19</v>
      </c>
      <c r="C157" s="46"/>
      <c r="D157" s="47"/>
      <c r="E157" s="48"/>
      <c r="F157" s="20">
        <v>243.8</v>
      </c>
      <c r="G157" s="21">
        <v>309.10000000000002</v>
      </c>
      <c r="H157" s="82">
        <v>4821.5</v>
      </c>
      <c r="I157" s="44">
        <v>9.19</v>
      </c>
      <c r="J157" s="21">
        <v>152.78</v>
      </c>
      <c r="K157" s="20">
        <v>39.44</v>
      </c>
      <c r="L157" s="84">
        <v>8.1199999999999992</v>
      </c>
      <c r="M157" s="82">
        <v>158.87</v>
      </c>
      <c r="N157" s="44">
        <v>23.23</v>
      </c>
      <c r="O157" s="21">
        <v>158.87</v>
      </c>
      <c r="X157" s="159"/>
    </row>
    <row r="158" spans="1:24" x14ac:dyDescent="0.3">
      <c r="A158" s="44" t="s">
        <v>135</v>
      </c>
      <c r="B158" s="97" t="s">
        <v>19</v>
      </c>
      <c r="C158" s="46"/>
      <c r="D158" s="47"/>
      <c r="E158" s="48"/>
      <c r="F158" s="20">
        <v>140.19999999999999</v>
      </c>
      <c r="G158" s="21">
        <v>191.4</v>
      </c>
      <c r="H158" s="82">
        <v>4980.6000000000004</v>
      </c>
      <c r="I158" s="44">
        <v>13.75</v>
      </c>
      <c r="J158" s="21">
        <v>143.52000000000001</v>
      </c>
      <c r="K158" s="20">
        <v>35.74</v>
      </c>
      <c r="L158" s="84">
        <v>35.72</v>
      </c>
      <c r="M158" s="82">
        <v>333.2</v>
      </c>
      <c r="N158" s="44">
        <v>17.11</v>
      </c>
      <c r="O158" s="21">
        <v>153.19999999999999</v>
      </c>
      <c r="X158" s="159"/>
    </row>
    <row r="159" spans="1:24" x14ac:dyDescent="0.3">
      <c r="A159" s="44" t="s">
        <v>136</v>
      </c>
      <c r="B159" s="97" t="s">
        <v>19</v>
      </c>
      <c r="C159" s="46"/>
      <c r="D159" s="47"/>
      <c r="E159" s="48"/>
      <c r="F159" s="20">
        <v>6.2</v>
      </c>
      <c r="G159" s="21">
        <v>28.1</v>
      </c>
      <c r="H159" s="82">
        <v>4406</v>
      </c>
      <c r="I159" s="44">
        <v>8.9600000000000009</v>
      </c>
      <c r="J159" s="21">
        <v>156.97</v>
      </c>
      <c r="K159" s="20">
        <v>12.47</v>
      </c>
      <c r="L159" s="84">
        <v>16.27</v>
      </c>
      <c r="M159" s="82">
        <v>335.2</v>
      </c>
      <c r="N159" s="44">
        <v>1.69</v>
      </c>
      <c r="O159" s="21">
        <v>155.19999999999999</v>
      </c>
      <c r="X159" s="159"/>
    </row>
    <row r="160" spans="1:24" x14ac:dyDescent="0.3">
      <c r="A160" s="44" t="s">
        <v>190</v>
      </c>
      <c r="B160" s="97" t="s">
        <v>19</v>
      </c>
      <c r="C160" s="46"/>
      <c r="D160" s="47"/>
      <c r="E160" s="48"/>
      <c r="F160" s="20">
        <v>0.6</v>
      </c>
      <c r="G160" s="21">
        <v>20.5</v>
      </c>
      <c r="H160" s="82">
        <v>1503.3</v>
      </c>
      <c r="I160" s="44">
        <v>11.44</v>
      </c>
      <c r="J160" s="21">
        <v>150.69</v>
      </c>
      <c r="K160" s="20">
        <v>1.59</v>
      </c>
      <c r="L160" s="84">
        <v>13.18</v>
      </c>
      <c r="M160" s="82">
        <v>339.77</v>
      </c>
      <c r="N160" s="44">
        <v>18.11</v>
      </c>
      <c r="O160" s="21">
        <v>342.98</v>
      </c>
      <c r="X160" s="159"/>
    </row>
    <row r="161" spans="1:24" x14ac:dyDescent="0.3">
      <c r="A161" s="44" t="s">
        <v>196</v>
      </c>
      <c r="B161" s="97" t="s">
        <v>19</v>
      </c>
      <c r="C161" s="46"/>
      <c r="D161" s="47"/>
      <c r="E161" s="48"/>
      <c r="F161" s="20">
        <v>78.400000000000006</v>
      </c>
      <c r="G161" s="21">
        <v>79.3</v>
      </c>
      <c r="H161" s="82">
        <v>1116.5</v>
      </c>
      <c r="I161" s="44">
        <v>13.49</v>
      </c>
      <c r="J161" s="21">
        <v>144.13</v>
      </c>
      <c r="K161" s="20">
        <v>23.01</v>
      </c>
      <c r="L161" s="84">
        <v>19.809999999999999</v>
      </c>
      <c r="M161" s="82">
        <v>324.13</v>
      </c>
      <c r="N161" s="44">
        <v>2.23</v>
      </c>
      <c r="O161" s="21">
        <v>324.13</v>
      </c>
      <c r="X161" s="159"/>
    </row>
    <row r="162" spans="1:24" x14ac:dyDescent="0.3">
      <c r="A162" s="44" t="s">
        <v>186</v>
      </c>
      <c r="B162" s="97" t="s">
        <v>19</v>
      </c>
      <c r="C162" s="46"/>
      <c r="D162" s="47"/>
      <c r="E162" s="48"/>
      <c r="F162" s="20">
        <v>10.8</v>
      </c>
      <c r="G162" s="21">
        <v>13</v>
      </c>
      <c r="H162" s="82">
        <v>1429.8</v>
      </c>
      <c r="I162" s="44">
        <v>10.35</v>
      </c>
      <c r="J162" s="21">
        <v>145.81</v>
      </c>
      <c r="K162" s="20">
        <v>39.72</v>
      </c>
      <c r="L162" s="84">
        <v>10.8</v>
      </c>
      <c r="M162" s="82">
        <v>326.93</v>
      </c>
      <c r="N162" s="44">
        <v>25.74</v>
      </c>
      <c r="O162" s="21">
        <v>326.93</v>
      </c>
      <c r="X162" s="159"/>
    </row>
    <row r="163" spans="1:24" x14ac:dyDescent="0.3">
      <c r="A163" s="44" t="s">
        <v>187</v>
      </c>
      <c r="B163" s="97" t="s">
        <v>19</v>
      </c>
      <c r="C163" s="46"/>
      <c r="D163" s="47"/>
      <c r="E163" s="48"/>
      <c r="F163" s="20">
        <v>39.700000000000003</v>
      </c>
      <c r="G163" s="21">
        <v>30.2</v>
      </c>
      <c r="H163" s="82">
        <v>1240.5</v>
      </c>
      <c r="I163" s="44">
        <v>17.079999999999998</v>
      </c>
      <c r="J163" s="21">
        <v>160.72</v>
      </c>
      <c r="K163" s="20">
        <v>50.68</v>
      </c>
      <c r="L163" s="84">
        <v>25.74</v>
      </c>
      <c r="M163" s="82">
        <v>340.43</v>
      </c>
      <c r="N163" s="44">
        <v>8.1199999999999992</v>
      </c>
      <c r="O163" s="21">
        <v>158.87</v>
      </c>
      <c r="X163" s="159"/>
    </row>
    <row r="164" spans="1:24" x14ac:dyDescent="0.3">
      <c r="A164" s="44" t="s">
        <v>191</v>
      </c>
      <c r="B164" s="97" t="s">
        <v>19</v>
      </c>
      <c r="C164" s="46"/>
      <c r="D164" s="47"/>
      <c r="E164" s="48"/>
      <c r="F164" s="20">
        <v>35.200000000000003</v>
      </c>
      <c r="G164" s="21">
        <v>61.3</v>
      </c>
      <c r="H164" s="82">
        <v>1246.5</v>
      </c>
      <c r="I164" s="44">
        <v>10.59</v>
      </c>
      <c r="J164" s="21">
        <v>153.30000000000001</v>
      </c>
      <c r="K164" s="20">
        <v>35.909999999999997</v>
      </c>
      <c r="L164" s="84">
        <v>19.66</v>
      </c>
      <c r="M164" s="82">
        <v>153.22999999999999</v>
      </c>
      <c r="N164" s="44">
        <v>8.92</v>
      </c>
      <c r="O164" s="21">
        <v>153.22</v>
      </c>
      <c r="X164" s="159"/>
    </row>
    <row r="165" spans="1:24" x14ac:dyDescent="0.3">
      <c r="A165" s="44" t="s">
        <v>193</v>
      </c>
      <c r="B165" s="97" t="s">
        <v>19</v>
      </c>
      <c r="C165" s="46"/>
      <c r="D165" s="47"/>
      <c r="E165" s="48"/>
      <c r="F165" s="20">
        <v>27.5</v>
      </c>
      <c r="G165" s="21">
        <v>32.5</v>
      </c>
      <c r="H165" s="82">
        <v>1997.8</v>
      </c>
      <c r="I165" s="44">
        <v>26.78</v>
      </c>
      <c r="J165" s="21">
        <v>336.51</v>
      </c>
      <c r="K165" s="20">
        <v>43.42</v>
      </c>
      <c r="L165" s="84">
        <v>0.65</v>
      </c>
      <c r="M165" s="82">
        <v>337.63</v>
      </c>
      <c r="N165" s="44">
        <v>27.07</v>
      </c>
      <c r="O165" s="21">
        <v>347.79</v>
      </c>
      <c r="X165" s="159"/>
    </row>
    <row r="166" spans="1:24" x14ac:dyDescent="0.3">
      <c r="A166" s="44" t="s">
        <v>198</v>
      </c>
      <c r="B166" s="97" t="s">
        <v>19</v>
      </c>
      <c r="C166" s="46"/>
      <c r="D166" s="47"/>
      <c r="E166" s="48"/>
      <c r="F166" s="20">
        <v>105.4</v>
      </c>
      <c r="G166" s="21">
        <v>38.700000000000003</v>
      </c>
      <c r="H166" s="82">
        <v>1433.2</v>
      </c>
      <c r="I166" s="44">
        <v>56.79</v>
      </c>
      <c r="J166" s="21">
        <v>146</v>
      </c>
      <c r="K166" s="20">
        <v>69.819999999999993</v>
      </c>
      <c r="L166" s="84">
        <v>32.700000000000003</v>
      </c>
      <c r="M166" s="82">
        <v>145.62</v>
      </c>
      <c r="N166" s="44">
        <v>37.43</v>
      </c>
      <c r="O166" s="21">
        <v>143.13999999999999</v>
      </c>
      <c r="X166" s="159"/>
    </row>
    <row r="167" spans="1:24" x14ac:dyDescent="0.3">
      <c r="A167" s="44" t="s">
        <v>198</v>
      </c>
      <c r="B167" s="51" t="s">
        <v>19</v>
      </c>
      <c r="C167" s="46"/>
      <c r="D167" s="47"/>
      <c r="E167" s="48"/>
      <c r="F167" s="20">
        <v>105.4</v>
      </c>
      <c r="G167" s="21">
        <v>38.700000000000003</v>
      </c>
      <c r="H167" s="82">
        <v>1433.2</v>
      </c>
      <c r="I167" s="44">
        <v>56.79</v>
      </c>
      <c r="J167" s="21">
        <v>146</v>
      </c>
      <c r="K167" s="20">
        <v>71.23</v>
      </c>
      <c r="L167" s="84">
        <v>32.700000000000003</v>
      </c>
      <c r="M167" s="82">
        <v>145.62</v>
      </c>
      <c r="N167" s="44">
        <v>37.43</v>
      </c>
      <c r="O167" s="21">
        <v>143.13999999999999</v>
      </c>
      <c r="X167" s="159"/>
    </row>
    <row r="168" spans="1:24" x14ac:dyDescent="0.3">
      <c r="A168" s="44" t="s">
        <v>214</v>
      </c>
      <c r="B168" s="51" t="s">
        <v>19</v>
      </c>
      <c r="C168" s="46"/>
      <c r="D168" s="47"/>
      <c r="E168" s="48"/>
      <c r="F168" s="20">
        <v>10.1</v>
      </c>
      <c r="G168" s="21">
        <v>10.7</v>
      </c>
      <c r="H168" s="82">
        <v>467.8</v>
      </c>
      <c r="I168" s="44">
        <v>41.05</v>
      </c>
      <c r="J168" s="21">
        <v>337.63</v>
      </c>
      <c r="K168" s="20">
        <v>43.45</v>
      </c>
      <c r="L168" s="84">
        <v>7.4</v>
      </c>
      <c r="M168" s="82">
        <v>337.63</v>
      </c>
      <c r="N168" s="44">
        <v>0.65</v>
      </c>
      <c r="O168" s="21">
        <v>337.63</v>
      </c>
      <c r="X168" s="159"/>
    </row>
    <row r="169" spans="1:24" x14ac:dyDescent="0.3">
      <c r="A169" s="44" t="s">
        <v>216</v>
      </c>
      <c r="B169" s="51" t="s">
        <v>19</v>
      </c>
      <c r="C169" s="46"/>
      <c r="D169" s="47"/>
      <c r="E169" s="48"/>
      <c r="F169" s="20">
        <v>33.299999999999997</v>
      </c>
      <c r="G169" s="21">
        <v>51.1</v>
      </c>
      <c r="H169" s="82">
        <v>561.20000000000005</v>
      </c>
      <c r="I169" s="44">
        <v>34.299999999999997</v>
      </c>
      <c r="J169" s="21">
        <v>157.38999999999999</v>
      </c>
      <c r="K169" s="20">
        <v>31.16</v>
      </c>
      <c r="L169" s="84">
        <v>7.4</v>
      </c>
      <c r="M169" s="82">
        <v>337.63</v>
      </c>
      <c r="N169" s="44">
        <v>1.31</v>
      </c>
      <c r="O169" s="21">
        <v>157.79</v>
      </c>
      <c r="X169" s="159"/>
    </row>
    <row r="170" spans="1:24" x14ac:dyDescent="0.3">
      <c r="A170" s="44" t="s">
        <v>194</v>
      </c>
      <c r="B170" s="51" t="s">
        <v>19</v>
      </c>
      <c r="C170" s="46"/>
      <c r="D170" s="47"/>
      <c r="E170" s="48"/>
      <c r="F170" s="20">
        <v>16</v>
      </c>
      <c r="G170" s="21">
        <v>19.7</v>
      </c>
      <c r="H170" s="82">
        <v>1347.4</v>
      </c>
      <c r="I170" s="44">
        <v>31.72</v>
      </c>
      <c r="J170" s="21">
        <v>149.81</v>
      </c>
      <c r="K170" s="20">
        <v>39.090000000000003</v>
      </c>
      <c r="L170" s="84">
        <v>25.38</v>
      </c>
      <c r="M170" s="82">
        <v>156</v>
      </c>
      <c r="N170" s="44">
        <v>1.72</v>
      </c>
      <c r="O170" s="21">
        <v>135.21</v>
      </c>
      <c r="X170" s="159"/>
    </row>
    <row r="171" spans="1:24" x14ac:dyDescent="0.3">
      <c r="A171" s="44" t="s">
        <v>183</v>
      </c>
      <c r="B171" s="51" t="s">
        <v>17</v>
      </c>
      <c r="C171" s="46">
        <v>28</v>
      </c>
      <c r="D171" s="47">
        <v>6.6</v>
      </c>
      <c r="E171" s="48">
        <v>11.8</v>
      </c>
      <c r="F171" s="20">
        <v>34</v>
      </c>
      <c r="G171" s="21">
        <v>62</v>
      </c>
      <c r="H171" s="82">
        <v>1780.5</v>
      </c>
      <c r="I171" s="44">
        <v>30.69</v>
      </c>
      <c r="J171" s="21">
        <v>130.08000000000001</v>
      </c>
      <c r="K171" s="20">
        <v>28.76</v>
      </c>
      <c r="L171" s="84">
        <v>2.4</v>
      </c>
      <c r="M171" s="82">
        <v>334.08</v>
      </c>
      <c r="N171" s="44">
        <v>12.32</v>
      </c>
      <c r="O171" s="21">
        <v>321.77999999999997</v>
      </c>
      <c r="X171" s="159"/>
    </row>
    <row r="172" spans="1:24" x14ac:dyDescent="0.3">
      <c r="A172" s="44" t="s">
        <v>215</v>
      </c>
      <c r="B172" s="51" t="s">
        <v>17</v>
      </c>
      <c r="C172" s="46">
        <v>241.5</v>
      </c>
      <c r="D172" s="47">
        <v>25.8</v>
      </c>
      <c r="E172" s="48">
        <v>13.8</v>
      </c>
      <c r="F172" s="20">
        <v>18.2</v>
      </c>
      <c r="G172" s="21">
        <v>7.6</v>
      </c>
      <c r="H172" s="82">
        <v>324.10000000000002</v>
      </c>
      <c r="I172" s="44">
        <v>77.930000000000007</v>
      </c>
      <c r="J172" s="21">
        <v>325.62</v>
      </c>
      <c r="K172" s="20">
        <v>19.7</v>
      </c>
      <c r="L172" s="84">
        <v>28.31</v>
      </c>
      <c r="M172" s="82">
        <v>145.62</v>
      </c>
      <c r="N172" s="44">
        <v>3.73</v>
      </c>
      <c r="O172" s="21">
        <v>326.95999999999998</v>
      </c>
      <c r="X172" s="159"/>
    </row>
    <row r="173" spans="1:24" x14ac:dyDescent="0.3">
      <c r="A173" s="44" t="s">
        <v>182</v>
      </c>
      <c r="B173" s="51" t="s">
        <v>17</v>
      </c>
      <c r="C173" s="46">
        <v>241.6</v>
      </c>
      <c r="D173" s="47">
        <v>66.599999999999994</v>
      </c>
      <c r="E173" s="48">
        <v>15.9</v>
      </c>
      <c r="F173" s="20">
        <v>7.8</v>
      </c>
      <c r="G173" s="21">
        <v>13.9</v>
      </c>
      <c r="H173" s="82">
        <v>1605.5</v>
      </c>
      <c r="I173" s="44">
        <v>27.46</v>
      </c>
      <c r="J173" s="21">
        <v>129.15</v>
      </c>
      <c r="K173" s="20">
        <v>29.05</v>
      </c>
      <c r="L173" s="84">
        <v>6.08</v>
      </c>
      <c r="M173" s="82">
        <v>154.51</v>
      </c>
      <c r="N173" s="44">
        <v>2.4</v>
      </c>
      <c r="O173" s="21">
        <v>334.08</v>
      </c>
      <c r="X173" s="159"/>
    </row>
    <row r="174" spans="1:24" x14ac:dyDescent="0.3">
      <c r="A174" s="44" t="s">
        <v>225</v>
      </c>
      <c r="B174" s="51" t="s">
        <v>17</v>
      </c>
      <c r="C174" s="46">
        <v>266.8</v>
      </c>
      <c r="D174" s="47">
        <v>70.7</v>
      </c>
      <c r="E174" s="48">
        <v>21.6</v>
      </c>
      <c r="F174" s="20">
        <v>22.9</v>
      </c>
      <c r="G174" s="21">
        <v>62.5</v>
      </c>
      <c r="H174" s="82">
        <v>720.4</v>
      </c>
      <c r="I174" s="44">
        <v>14.01</v>
      </c>
      <c r="J174" s="21">
        <v>144.13</v>
      </c>
      <c r="K174" s="20">
        <v>20.13</v>
      </c>
      <c r="L174" s="84">
        <v>0.8</v>
      </c>
      <c r="M174" s="82">
        <v>144.13</v>
      </c>
      <c r="N174" s="44">
        <v>2.37</v>
      </c>
      <c r="O174" s="21">
        <v>144.13</v>
      </c>
      <c r="X174" s="159"/>
    </row>
    <row r="175" spans="1:24" x14ac:dyDescent="0.3">
      <c r="A175" s="44" t="s">
        <v>179</v>
      </c>
      <c r="B175" s="51" t="s">
        <v>17</v>
      </c>
      <c r="C175" s="46"/>
      <c r="D175" s="47">
        <v>193.1</v>
      </c>
      <c r="E175" s="48">
        <v>37.700000000000003</v>
      </c>
      <c r="F175" s="20">
        <v>51.2</v>
      </c>
      <c r="G175" s="21">
        <v>153.9</v>
      </c>
      <c r="H175" s="82">
        <v>1905.7</v>
      </c>
      <c r="I175" s="44">
        <v>34.81</v>
      </c>
      <c r="J175" s="21">
        <v>155.44999999999999</v>
      </c>
      <c r="K175" s="20">
        <v>17.88</v>
      </c>
      <c r="L175" s="84">
        <v>24.18</v>
      </c>
      <c r="M175" s="82">
        <v>319.33</v>
      </c>
      <c r="N175" s="44">
        <v>11.19</v>
      </c>
      <c r="O175" s="21">
        <v>336.01</v>
      </c>
      <c r="X175" s="159"/>
    </row>
    <row r="176" spans="1:24" x14ac:dyDescent="0.3">
      <c r="A176" s="44" t="s">
        <v>199</v>
      </c>
      <c r="B176" s="97" t="s">
        <v>17</v>
      </c>
      <c r="C176" s="46"/>
      <c r="D176" s="47">
        <v>374.2</v>
      </c>
      <c r="E176" s="48">
        <v>40.6</v>
      </c>
      <c r="F176" s="20">
        <v>11.9</v>
      </c>
      <c r="G176" s="21">
        <v>35.799999999999997</v>
      </c>
      <c r="H176" s="82">
        <v>1472.4</v>
      </c>
      <c r="I176" s="44">
        <v>36.869999999999997</v>
      </c>
      <c r="J176" s="21">
        <v>155.16</v>
      </c>
      <c r="K176" s="20">
        <v>17.89</v>
      </c>
      <c r="L176" s="84">
        <v>0.13</v>
      </c>
      <c r="M176" s="82">
        <v>146.59</v>
      </c>
      <c r="N176" s="44">
        <v>15.55</v>
      </c>
      <c r="O176" s="21">
        <v>332.21</v>
      </c>
      <c r="X176" s="159"/>
    </row>
    <row r="177" spans="1:24" x14ac:dyDescent="0.3">
      <c r="A177" s="44" t="s">
        <v>177</v>
      </c>
      <c r="B177" s="97" t="s">
        <v>17</v>
      </c>
      <c r="C177" s="46"/>
      <c r="D177" s="47">
        <v>574.4</v>
      </c>
      <c r="E177" s="48">
        <v>48.5</v>
      </c>
      <c r="F177" s="20">
        <v>32.799999999999997</v>
      </c>
      <c r="G177" s="21">
        <v>94</v>
      </c>
      <c r="H177" s="82">
        <v>1424.9</v>
      </c>
      <c r="I177" s="44">
        <v>26.83</v>
      </c>
      <c r="J177" s="21">
        <v>337.76</v>
      </c>
      <c r="K177" s="20">
        <v>19.649999999999999</v>
      </c>
      <c r="L177" s="84">
        <v>15.59</v>
      </c>
      <c r="M177" s="82">
        <v>329.49</v>
      </c>
      <c r="N177" s="44">
        <v>15.25</v>
      </c>
      <c r="O177" s="21">
        <v>331.87</v>
      </c>
      <c r="X177" s="159"/>
    </row>
    <row r="178" spans="1:24" x14ac:dyDescent="0.3">
      <c r="A178" s="44" t="s">
        <v>176</v>
      </c>
      <c r="B178" s="97" t="s">
        <v>17</v>
      </c>
      <c r="C178" s="46"/>
      <c r="D178" s="47"/>
      <c r="E178" s="48">
        <v>49.7</v>
      </c>
      <c r="F178" s="20">
        <v>27.6</v>
      </c>
      <c r="G178" s="21">
        <v>76.599999999999994</v>
      </c>
      <c r="H178" s="82">
        <v>2034.2</v>
      </c>
      <c r="I178" s="44">
        <v>36.24</v>
      </c>
      <c r="J178" s="21">
        <v>154.55000000000001</v>
      </c>
      <c r="K178" s="20">
        <v>19.37</v>
      </c>
      <c r="L178" s="84">
        <v>2.34</v>
      </c>
      <c r="M178" s="82">
        <v>326.27999999999997</v>
      </c>
      <c r="N178" s="44">
        <v>12.12</v>
      </c>
      <c r="O178" s="21">
        <v>332.23</v>
      </c>
      <c r="X178" s="159"/>
    </row>
    <row r="179" spans="1:24" x14ac:dyDescent="0.3">
      <c r="A179" s="44" t="s">
        <v>184</v>
      </c>
      <c r="B179" s="97" t="s">
        <v>17</v>
      </c>
      <c r="C179" s="46"/>
      <c r="D179" s="47"/>
      <c r="E179" s="48">
        <v>60.1</v>
      </c>
      <c r="F179" s="20">
        <v>58.2</v>
      </c>
      <c r="G179" s="21">
        <v>47.8</v>
      </c>
      <c r="H179" s="82">
        <v>2101.6</v>
      </c>
      <c r="I179" s="44">
        <v>32.21</v>
      </c>
      <c r="J179" s="21">
        <v>335.93</v>
      </c>
      <c r="K179" s="20">
        <v>39.4</v>
      </c>
      <c r="L179" s="84">
        <v>12.23</v>
      </c>
      <c r="M179" s="82">
        <v>342.64</v>
      </c>
      <c r="N179" s="44">
        <v>16.55</v>
      </c>
      <c r="O179" s="21">
        <v>328.28</v>
      </c>
      <c r="X179" s="159"/>
    </row>
    <row r="180" spans="1:24" x14ac:dyDescent="0.3">
      <c r="A180" s="44" t="s">
        <v>213</v>
      </c>
      <c r="B180" s="97" t="s">
        <v>17</v>
      </c>
      <c r="C180" s="46"/>
      <c r="D180" s="47"/>
      <c r="E180" s="48">
        <v>75.400000000000006</v>
      </c>
      <c r="F180" s="20">
        <v>80.2</v>
      </c>
      <c r="G180" s="21">
        <v>94.8</v>
      </c>
      <c r="H180" s="82">
        <v>968.4</v>
      </c>
      <c r="I180" s="44">
        <v>15.77</v>
      </c>
      <c r="J180" s="21">
        <v>155.16</v>
      </c>
      <c r="K180" s="20">
        <v>40.17</v>
      </c>
      <c r="L180" s="84">
        <v>12.9</v>
      </c>
      <c r="M180" s="82">
        <v>335.2</v>
      </c>
      <c r="N180" s="44">
        <v>8.86</v>
      </c>
      <c r="O180" s="21">
        <v>335.2</v>
      </c>
      <c r="X180" s="159"/>
    </row>
    <row r="181" spans="1:24" x14ac:dyDescent="0.3">
      <c r="A181" s="44" t="s">
        <v>125</v>
      </c>
      <c r="B181" s="97" t="s">
        <v>17</v>
      </c>
      <c r="C181" s="46"/>
      <c r="D181" s="47"/>
      <c r="E181" s="48">
        <v>76.400000000000006</v>
      </c>
      <c r="F181" s="20">
        <v>7.3</v>
      </c>
      <c r="G181" s="21">
        <v>59.7</v>
      </c>
      <c r="H181" s="82">
        <v>4478.8999999999996</v>
      </c>
      <c r="I181" s="44">
        <v>14.53</v>
      </c>
      <c r="J181" s="21">
        <v>151.24</v>
      </c>
      <c r="K181" s="20">
        <v>6.98</v>
      </c>
      <c r="L181" s="84">
        <v>0.65</v>
      </c>
      <c r="M181" s="82">
        <v>340.4</v>
      </c>
      <c r="N181" s="44">
        <v>2.23</v>
      </c>
      <c r="O181" s="21">
        <v>146.97999999999999</v>
      </c>
      <c r="X181" s="159"/>
    </row>
    <row r="182" spans="1:24" x14ac:dyDescent="0.3">
      <c r="A182" s="44" t="s">
        <v>126</v>
      </c>
      <c r="B182" s="51" t="s">
        <v>17</v>
      </c>
      <c r="C182" s="46"/>
      <c r="D182" s="47"/>
      <c r="E182" s="48">
        <v>81.400000000000006</v>
      </c>
      <c r="F182" s="20">
        <v>1.2</v>
      </c>
      <c r="G182" s="21">
        <v>49.7</v>
      </c>
      <c r="H182" s="82">
        <v>4367.2</v>
      </c>
      <c r="I182" s="44">
        <v>14.88</v>
      </c>
      <c r="J182" s="21">
        <v>146.11000000000001</v>
      </c>
      <c r="K182" s="20">
        <v>1.43</v>
      </c>
      <c r="L182" s="84">
        <v>29.38</v>
      </c>
      <c r="M182" s="82">
        <v>321.35000000000002</v>
      </c>
      <c r="N182" s="44">
        <v>0.13</v>
      </c>
      <c r="O182" s="21">
        <v>146.59</v>
      </c>
      <c r="X182" s="159"/>
    </row>
    <row r="183" spans="1:24" x14ac:dyDescent="0.3">
      <c r="A183" s="44" t="s">
        <v>127</v>
      </c>
      <c r="B183" s="51" t="s">
        <v>17</v>
      </c>
      <c r="C183" s="46"/>
      <c r="D183" s="47"/>
      <c r="E183" s="48">
        <v>92.9</v>
      </c>
      <c r="F183" s="20">
        <v>11.4</v>
      </c>
      <c r="G183" s="21">
        <v>47.2</v>
      </c>
      <c r="H183" s="82">
        <v>4085.1</v>
      </c>
      <c r="I183" s="44">
        <v>21.71</v>
      </c>
      <c r="J183" s="21">
        <v>147.16</v>
      </c>
      <c r="K183" s="20">
        <v>13.59</v>
      </c>
      <c r="L183" s="84">
        <v>8.0299999999999994</v>
      </c>
      <c r="M183" s="82">
        <v>326.07</v>
      </c>
      <c r="N183" s="44">
        <v>0.1</v>
      </c>
      <c r="O183" s="21">
        <v>326.63</v>
      </c>
      <c r="X183" s="159"/>
    </row>
    <row r="184" spans="1:24" x14ac:dyDescent="0.3">
      <c r="A184" s="44" t="s">
        <v>130</v>
      </c>
      <c r="B184" s="51" t="s">
        <v>17</v>
      </c>
      <c r="C184" s="46"/>
      <c r="D184" s="47"/>
      <c r="E184" s="48">
        <v>99.6</v>
      </c>
      <c r="F184" s="20">
        <v>120.2</v>
      </c>
      <c r="G184" s="21">
        <v>559.70000000000005</v>
      </c>
      <c r="H184" s="82">
        <v>5203.7</v>
      </c>
      <c r="I184" s="44">
        <v>12.03</v>
      </c>
      <c r="J184" s="21">
        <v>148.62</v>
      </c>
      <c r="K184" s="20">
        <v>11.7</v>
      </c>
      <c r="L184" s="84">
        <v>28.45</v>
      </c>
      <c r="M184" s="82">
        <v>333.56</v>
      </c>
      <c r="N184" s="44">
        <v>8.06</v>
      </c>
      <c r="O184" s="21">
        <v>329.47</v>
      </c>
      <c r="X184" s="159"/>
    </row>
    <row r="185" spans="1:24" x14ac:dyDescent="0.3">
      <c r="A185" s="44" t="s">
        <v>131</v>
      </c>
      <c r="B185" s="51" t="s">
        <v>17</v>
      </c>
      <c r="C185" s="46"/>
      <c r="D185" s="47"/>
      <c r="E185" s="48">
        <v>124.2</v>
      </c>
      <c r="F185" s="20">
        <v>155.1</v>
      </c>
      <c r="G185" s="21">
        <v>339.9</v>
      </c>
      <c r="H185" s="82">
        <v>3501.4</v>
      </c>
      <c r="I185" s="44">
        <v>6.47</v>
      </c>
      <c r="J185" s="21">
        <v>147.88</v>
      </c>
      <c r="K185" s="20">
        <v>29.85</v>
      </c>
      <c r="L185" s="84">
        <v>7.74</v>
      </c>
      <c r="M185" s="82">
        <v>324.13</v>
      </c>
      <c r="N185" s="44">
        <v>3.91</v>
      </c>
      <c r="O185" s="21">
        <v>144.13</v>
      </c>
      <c r="X185" s="159"/>
    </row>
    <row r="186" spans="1:24" x14ac:dyDescent="0.3">
      <c r="A186" s="44" t="s">
        <v>132</v>
      </c>
      <c r="B186" s="51" t="s">
        <v>17</v>
      </c>
      <c r="C186" s="46"/>
      <c r="D186" s="47"/>
      <c r="E186" s="48">
        <v>162.19999999999999</v>
      </c>
      <c r="F186" s="20">
        <v>165.1</v>
      </c>
      <c r="G186" s="21">
        <v>221.3</v>
      </c>
      <c r="H186" s="82">
        <v>4699.3999999999996</v>
      </c>
      <c r="I186" s="44">
        <v>10.199999999999999</v>
      </c>
      <c r="J186" s="21">
        <v>146.84</v>
      </c>
      <c r="K186" s="20">
        <v>34.549999999999997</v>
      </c>
      <c r="L186" s="84">
        <v>46.94</v>
      </c>
      <c r="M186" s="82">
        <v>326.93</v>
      </c>
      <c r="N186" s="44">
        <v>10.84</v>
      </c>
      <c r="O186" s="21">
        <v>146.93</v>
      </c>
      <c r="X186" s="159"/>
    </row>
    <row r="187" spans="1:24" x14ac:dyDescent="0.3">
      <c r="A187" s="44" t="s">
        <v>134</v>
      </c>
      <c r="B187" s="51" t="s">
        <v>17</v>
      </c>
      <c r="C187" s="46"/>
      <c r="D187" s="47"/>
      <c r="E187" s="48">
        <v>276.2</v>
      </c>
      <c r="F187" s="20">
        <v>208.7</v>
      </c>
      <c r="G187" s="21">
        <v>313.3</v>
      </c>
      <c r="H187" s="82">
        <v>4821.5</v>
      </c>
      <c r="I187" s="44">
        <v>9.19</v>
      </c>
      <c r="J187" s="21">
        <v>152.78</v>
      </c>
      <c r="K187" s="20">
        <v>26.22</v>
      </c>
      <c r="L187" s="84">
        <v>4.8099999999999996</v>
      </c>
      <c r="M187" s="82">
        <v>158.87</v>
      </c>
      <c r="N187" s="44">
        <v>4.17</v>
      </c>
      <c r="O187" s="21">
        <v>157.6</v>
      </c>
      <c r="X187" s="159"/>
    </row>
    <row r="188" spans="1:24" x14ac:dyDescent="0.3">
      <c r="A188" s="44" t="s">
        <v>135</v>
      </c>
      <c r="B188" s="51" t="s">
        <v>17</v>
      </c>
      <c r="C188" s="46"/>
      <c r="D188" s="47"/>
      <c r="E188" s="48">
        <v>385.5</v>
      </c>
      <c r="F188" s="20">
        <v>106.8</v>
      </c>
      <c r="G188" s="21">
        <v>160.9</v>
      </c>
      <c r="H188" s="82">
        <v>4980.6000000000004</v>
      </c>
      <c r="I188" s="44">
        <v>13.75</v>
      </c>
      <c r="J188" s="21">
        <v>143.52000000000001</v>
      </c>
      <c r="K188" s="20">
        <v>32.21</v>
      </c>
      <c r="L188" s="84">
        <v>4.7</v>
      </c>
      <c r="M188" s="82">
        <v>153.22</v>
      </c>
      <c r="N188" s="44">
        <v>15.2</v>
      </c>
      <c r="O188" s="21">
        <v>153.21</v>
      </c>
      <c r="X188" s="159"/>
    </row>
    <row r="189" spans="1:24" x14ac:dyDescent="0.3">
      <c r="A189" s="44" t="s">
        <v>136</v>
      </c>
      <c r="B189" s="51" t="s">
        <v>17</v>
      </c>
      <c r="C189" s="46"/>
      <c r="D189" s="47"/>
      <c r="E189" s="48"/>
      <c r="F189" s="20">
        <v>13.8</v>
      </c>
      <c r="G189" s="21">
        <v>75.099999999999994</v>
      </c>
      <c r="H189" s="82">
        <v>4406</v>
      </c>
      <c r="I189" s="44">
        <v>8.9600000000000009</v>
      </c>
      <c r="J189" s="21">
        <v>156.97</v>
      </c>
      <c r="K189" s="20">
        <v>7.5</v>
      </c>
      <c r="L189" s="84">
        <v>8.86</v>
      </c>
      <c r="M189" s="82">
        <v>335.2</v>
      </c>
      <c r="N189" s="44">
        <v>0.56000000000000005</v>
      </c>
      <c r="O189" s="21">
        <v>335.2</v>
      </c>
      <c r="X189" s="159"/>
    </row>
    <row r="190" spans="1:24" x14ac:dyDescent="0.3">
      <c r="A190" s="44" t="s">
        <v>190</v>
      </c>
      <c r="B190" s="51" t="s">
        <v>17</v>
      </c>
      <c r="C190" s="46"/>
      <c r="D190" s="47"/>
      <c r="E190" s="48"/>
      <c r="F190" s="20">
        <v>171.9</v>
      </c>
      <c r="G190" s="21">
        <v>203.8</v>
      </c>
      <c r="H190" s="82">
        <v>1503.3</v>
      </c>
      <c r="I190" s="44">
        <v>11.44</v>
      </c>
      <c r="J190" s="21">
        <v>150.69</v>
      </c>
      <c r="K190" s="20">
        <v>46.87</v>
      </c>
      <c r="L190" s="84">
        <v>23.69</v>
      </c>
      <c r="M190" s="82">
        <v>327.81</v>
      </c>
      <c r="N190" s="44">
        <v>0.65</v>
      </c>
      <c r="O190" s="21">
        <v>340.4</v>
      </c>
      <c r="X190" s="159"/>
    </row>
    <row r="191" spans="1:24" x14ac:dyDescent="0.3">
      <c r="A191" s="44" t="s">
        <v>196</v>
      </c>
      <c r="B191" s="97" t="s">
        <v>17</v>
      </c>
      <c r="C191" s="46"/>
      <c r="D191" s="47"/>
      <c r="E191" s="48"/>
      <c r="F191" s="20">
        <v>3.9</v>
      </c>
      <c r="G191" s="21">
        <v>25.5</v>
      </c>
      <c r="H191" s="82">
        <v>1116.5</v>
      </c>
      <c r="I191" s="44">
        <v>13.49</v>
      </c>
      <c r="J191" s="21">
        <v>144.13</v>
      </c>
      <c r="K191" s="20">
        <v>8.6300000000000008</v>
      </c>
      <c r="L191" s="84">
        <v>43.9</v>
      </c>
      <c r="M191" s="82">
        <v>324.13</v>
      </c>
      <c r="N191" s="44">
        <v>7.74</v>
      </c>
      <c r="O191" s="21">
        <v>324.13</v>
      </c>
      <c r="X191" s="159"/>
    </row>
    <row r="192" spans="1:24" x14ac:dyDescent="0.3">
      <c r="A192" s="44" t="s">
        <v>186</v>
      </c>
      <c r="B192" s="97" t="s">
        <v>17</v>
      </c>
      <c r="C192" s="46"/>
      <c r="D192" s="47"/>
      <c r="E192" s="48"/>
      <c r="F192" s="20">
        <v>11.7</v>
      </c>
      <c r="G192" s="21">
        <v>18.2</v>
      </c>
      <c r="H192" s="82">
        <v>1429.8</v>
      </c>
      <c r="I192" s="44">
        <v>10.35</v>
      </c>
      <c r="J192" s="21">
        <v>145.81</v>
      </c>
      <c r="K192" s="53">
        <v>32.69</v>
      </c>
      <c r="L192" s="84">
        <v>4.88</v>
      </c>
      <c r="M192" s="82">
        <v>146.93</v>
      </c>
      <c r="N192" s="44">
        <v>46.94</v>
      </c>
      <c r="O192" s="21">
        <v>326.93</v>
      </c>
      <c r="X192" s="159"/>
    </row>
    <row r="193" spans="1:24" x14ac:dyDescent="0.3">
      <c r="A193" s="44" t="s">
        <v>187</v>
      </c>
      <c r="B193" s="97" t="s">
        <v>17</v>
      </c>
      <c r="C193" s="46"/>
      <c r="D193" s="47"/>
      <c r="E193" s="48"/>
      <c r="F193" s="20">
        <v>60.1</v>
      </c>
      <c r="G193" s="21">
        <v>70.8</v>
      </c>
      <c r="H193" s="82">
        <v>1240.5</v>
      </c>
      <c r="I193" s="44">
        <v>17.079999999999998</v>
      </c>
      <c r="J193" s="21">
        <v>160.72</v>
      </c>
      <c r="K193" s="20">
        <v>37.07</v>
      </c>
      <c r="L193" s="84">
        <v>3.56</v>
      </c>
      <c r="M193" s="82">
        <v>159.72999999999999</v>
      </c>
      <c r="N193" s="44">
        <v>4.8099999999999996</v>
      </c>
      <c r="O193" s="21">
        <v>158.87</v>
      </c>
      <c r="X193" s="159"/>
    </row>
    <row r="194" spans="1:24" x14ac:dyDescent="0.3">
      <c r="A194" s="44" t="s">
        <v>191</v>
      </c>
      <c r="B194" s="97" t="s">
        <v>17</v>
      </c>
      <c r="C194" s="46"/>
      <c r="D194" s="47"/>
      <c r="E194" s="48"/>
      <c r="F194" s="20">
        <v>4.4000000000000004</v>
      </c>
      <c r="G194" s="21">
        <v>4.9000000000000004</v>
      </c>
      <c r="H194" s="82">
        <v>1246.5</v>
      </c>
      <c r="I194" s="44">
        <v>10.59</v>
      </c>
      <c r="J194" s="21">
        <v>153.30000000000001</v>
      </c>
      <c r="K194" s="20">
        <v>41.82</v>
      </c>
      <c r="L194" s="84">
        <v>33.65</v>
      </c>
      <c r="M194" s="82">
        <v>333.23</v>
      </c>
      <c r="N194" s="44">
        <v>4.7</v>
      </c>
      <c r="O194" s="21">
        <v>153.22</v>
      </c>
      <c r="X194" s="159"/>
    </row>
    <row r="195" spans="1:24" x14ac:dyDescent="0.3">
      <c r="A195" s="44" t="s">
        <v>198</v>
      </c>
      <c r="B195" s="51" t="s">
        <v>17</v>
      </c>
      <c r="C195" s="46"/>
      <c r="D195" s="47"/>
      <c r="E195" s="48"/>
      <c r="F195" s="20">
        <v>211</v>
      </c>
      <c r="G195" s="21">
        <v>117.5</v>
      </c>
      <c r="H195" s="82">
        <v>1433.2</v>
      </c>
      <c r="I195" s="44">
        <v>56.79</v>
      </c>
      <c r="J195" s="21">
        <v>146</v>
      </c>
      <c r="K195" s="20">
        <v>60.89</v>
      </c>
      <c r="L195" s="84">
        <v>28.45</v>
      </c>
      <c r="M195" s="82">
        <v>145.62</v>
      </c>
      <c r="N195" s="44">
        <v>8.0299999999999994</v>
      </c>
      <c r="O195" s="21">
        <v>326.07</v>
      </c>
      <c r="X195" s="159"/>
    </row>
    <row r="196" spans="1:24" x14ac:dyDescent="0.3">
      <c r="A196" s="44" t="s">
        <v>198</v>
      </c>
      <c r="B196" s="51" t="s">
        <v>17</v>
      </c>
      <c r="C196" s="46"/>
      <c r="D196" s="47"/>
      <c r="E196" s="48"/>
      <c r="F196" s="20">
        <v>211</v>
      </c>
      <c r="G196" s="21">
        <v>117.5</v>
      </c>
      <c r="H196" s="82">
        <v>1433.2</v>
      </c>
      <c r="I196" s="44">
        <v>56.79</v>
      </c>
      <c r="J196" s="21">
        <v>146</v>
      </c>
      <c r="K196" s="20">
        <v>62.65</v>
      </c>
      <c r="L196" s="84">
        <v>28.45</v>
      </c>
      <c r="M196" s="82">
        <v>145.62</v>
      </c>
      <c r="N196" s="44">
        <v>8.0299999999999994</v>
      </c>
      <c r="O196" s="21">
        <v>326.07</v>
      </c>
      <c r="X196" s="159"/>
    </row>
    <row r="197" spans="1:24" x14ac:dyDescent="0.3">
      <c r="A197" s="44" t="s">
        <v>214</v>
      </c>
      <c r="B197" s="51" t="s">
        <v>17</v>
      </c>
      <c r="C197" s="46"/>
      <c r="D197" s="47"/>
      <c r="E197" s="48"/>
      <c r="F197" s="20">
        <v>10.199999999999999</v>
      </c>
      <c r="G197" s="21">
        <v>9.1999999999999993</v>
      </c>
      <c r="H197" s="82">
        <v>467.8</v>
      </c>
      <c r="I197" s="44">
        <v>41.05</v>
      </c>
      <c r="J197" s="21">
        <v>337.63</v>
      </c>
      <c r="K197" s="20">
        <v>47.83</v>
      </c>
      <c r="L197" s="84">
        <v>19.29</v>
      </c>
      <c r="M197" s="82">
        <v>337.63</v>
      </c>
      <c r="N197" s="44">
        <v>9.58</v>
      </c>
      <c r="O197" s="21">
        <v>342.31</v>
      </c>
      <c r="X197" s="159"/>
    </row>
    <row r="198" spans="1:24" x14ac:dyDescent="0.3">
      <c r="A198" s="44" t="s">
        <v>216</v>
      </c>
      <c r="B198" s="51" t="s">
        <v>17</v>
      </c>
      <c r="C198" s="46"/>
      <c r="D198" s="47"/>
      <c r="E198" s="48"/>
      <c r="F198" s="20">
        <v>6.1</v>
      </c>
      <c r="G198" s="21">
        <v>10.1</v>
      </c>
      <c r="H198" s="82">
        <v>561.20000000000005</v>
      </c>
      <c r="I198" s="44">
        <v>34.299999999999997</v>
      </c>
      <c r="J198" s="21">
        <v>157.38999999999999</v>
      </c>
      <c r="K198" s="20">
        <v>30.96</v>
      </c>
      <c r="L198" s="84">
        <v>19.29</v>
      </c>
      <c r="M198" s="82">
        <v>337.63</v>
      </c>
      <c r="N198" s="44">
        <v>9.0299999999999994</v>
      </c>
      <c r="O198" s="21">
        <v>331.33</v>
      </c>
      <c r="X198" s="159"/>
    </row>
    <row r="199" spans="1:24" x14ac:dyDescent="0.3">
      <c r="A199" s="44" t="s">
        <v>194</v>
      </c>
      <c r="B199" s="51" t="s">
        <v>17</v>
      </c>
      <c r="C199" s="46"/>
      <c r="D199" s="47"/>
      <c r="E199" s="48"/>
      <c r="F199" s="20">
        <v>34.9</v>
      </c>
      <c r="G199" s="21">
        <v>20.6</v>
      </c>
      <c r="H199" s="82">
        <v>1347.4</v>
      </c>
      <c r="I199" s="44">
        <v>31.72</v>
      </c>
      <c r="J199" s="21">
        <v>149.81</v>
      </c>
      <c r="K199" s="20">
        <v>59.97</v>
      </c>
      <c r="L199" s="84">
        <v>4.9000000000000004</v>
      </c>
      <c r="M199" s="82">
        <v>336.2</v>
      </c>
      <c r="N199" s="44">
        <v>31.02</v>
      </c>
      <c r="O199" s="21">
        <v>141.79</v>
      </c>
      <c r="X199" s="159"/>
    </row>
    <row r="200" spans="1:24" x14ac:dyDescent="0.3">
      <c r="A200" s="44" t="s">
        <v>183</v>
      </c>
      <c r="B200" s="96" t="s">
        <v>18</v>
      </c>
      <c r="C200" s="46"/>
      <c r="D200" s="47">
        <v>8.1999999999999993</v>
      </c>
      <c r="E200" s="48">
        <v>17</v>
      </c>
      <c r="F200" s="20">
        <v>19.7</v>
      </c>
      <c r="G200" s="21">
        <v>30.3</v>
      </c>
      <c r="H200" s="82">
        <v>1780.5</v>
      </c>
      <c r="I200" s="44">
        <v>30.69</v>
      </c>
      <c r="J200" s="21">
        <v>130.08000000000001</v>
      </c>
      <c r="K200" s="20">
        <v>32.99</v>
      </c>
      <c r="L200" s="84">
        <v>1.05</v>
      </c>
      <c r="M200" s="82">
        <v>334.89</v>
      </c>
      <c r="N200" s="44">
        <v>12.93</v>
      </c>
      <c r="O200" s="21">
        <v>322.14</v>
      </c>
      <c r="X200" s="159"/>
    </row>
    <row r="201" spans="1:24" x14ac:dyDescent="0.3">
      <c r="A201" s="44" t="s">
        <v>179</v>
      </c>
      <c r="B201" s="96" t="s">
        <v>18</v>
      </c>
      <c r="C201" s="46"/>
      <c r="D201" s="47">
        <v>16</v>
      </c>
      <c r="E201" s="48">
        <v>25</v>
      </c>
      <c r="F201" s="20">
        <v>10.7</v>
      </c>
      <c r="G201" s="21">
        <v>36.799999999999997</v>
      </c>
      <c r="H201" s="82">
        <v>1905.7</v>
      </c>
      <c r="I201" s="44">
        <v>34.81</v>
      </c>
      <c r="J201" s="21">
        <v>155.44999999999999</v>
      </c>
      <c r="K201" s="20">
        <v>15.47</v>
      </c>
      <c r="L201" s="84">
        <v>1.28</v>
      </c>
      <c r="M201" s="82">
        <v>327.60000000000002</v>
      </c>
      <c r="N201" s="44">
        <v>11.72</v>
      </c>
      <c r="O201" s="21">
        <v>335.21</v>
      </c>
      <c r="X201" s="159"/>
    </row>
    <row r="202" spans="1:24" x14ac:dyDescent="0.3">
      <c r="A202" s="44" t="s">
        <v>176</v>
      </c>
      <c r="B202" s="96" t="s">
        <v>18</v>
      </c>
      <c r="C202" s="46"/>
      <c r="D202" s="47">
        <v>114.5</v>
      </c>
      <c r="E202" s="48">
        <v>36.1</v>
      </c>
      <c r="F202" s="20">
        <v>6.2</v>
      </c>
      <c r="G202" s="21">
        <v>15.8</v>
      </c>
      <c r="H202" s="82">
        <v>2034.2</v>
      </c>
      <c r="I202" s="44">
        <v>36.24</v>
      </c>
      <c r="J202" s="21">
        <v>154.55000000000001</v>
      </c>
      <c r="K202" s="20">
        <v>26.52</v>
      </c>
      <c r="L202" s="84">
        <v>2.19</v>
      </c>
      <c r="M202" s="82">
        <v>328.67</v>
      </c>
      <c r="N202" s="44">
        <v>12.42</v>
      </c>
      <c r="O202" s="21">
        <v>331.68</v>
      </c>
      <c r="X202" s="159"/>
    </row>
    <row r="203" spans="1:24" x14ac:dyDescent="0.3">
      <c r="A203" s="44" t="s">
        <v>125</v>
      </c>
      <c r="B203" s="96" t="s">
        <v>18</v>
      </c>
      <c r="C203" s="46"/>
      <c r="D203" s="47">
        <v>114.5</v>
      </c>
      <c r="E203" s="48">
        <v>38.1</v>
      </c>
      <c r="F203" s="20">
        <v>6.7</v>
      </c>
      <c r="G203" s="21">
        <v>90.5</v>
      </c>
      <c r="H203" s="82">
        <v>4478.8999999999996</v>
      </c>
      <c r="I203" s="44">
        <v>14.53</v>
      </c>
      <c r="J203" s="21">
        <v>151.24</v>
      </c>
      <c r="K203" s="20">
        <v>1.71</v>
      </c>
      <c r="L203" s="84">
        <v>8</v>
      </c>
      <c r="M203" s="82">
        <v>156</v>
      </c>
      <c r="N203" s="44">
        <v>1.28</v>
      </c>
      <c r="O203" s="21">
        <v>327.60000000000002</v>
      </c>
      <c r="X203" s="159"/>
    </row>
    <row r="204" spans="1:24" x14ac:dyDescent="0.3">
      <c r="A204" s="44" t="s">
        <v>126</v>
      </c>
      <c r="B204" s="96" t="s">
        <v>18</v>
      </c>
      <c r="C204" s="46"/>
      <c r="D204" s="47">
        <v>298.7</v>
      </c>
      <c r="E204" s="48">
        <v>52.1</v>
      </c>
      <c r="F204" s="20">
        <v>2.6</v>
      </c>
      <c r="G204" s="21">
        <v>105.5</v>
      </c>
      <c r="H204" s="82">
        <v>4367.2</v>
      </c>
      <c r="I204" s="44">
        <v>14.88</v>
      </c>
      <c r="J204" s="21">
        <v>146.11000000000001</v>
      </c>
      <c r="K204" s="20">
        <v>1.43</v>
      </c>
      <c r="L204" s="84">
        <v>16.600000000000001</v>
      </c>
      <c r="M204" s="82">
        <v>321.48</v>
      </c>
      <c r="N204" s="44">
        <v>6.08</v>
      </c>
      <c r="O204" s="21">
        <v>328.33</v>
      </c>
      <c r="X204" s="159"/>
    </row>
    <row r="205" spans="1:24" x14ac:dyDescent="0.3">
      <c r="A205" s="44" t="s">
        <v>127</v>
      </c>
      <c r="B205" s="96" t="s">
        <v>18</v>
      </c>
      <c r="C205" s="46"/>
      <c r="D205" s="47">
        <v>299.5</v>
      </c>
      <c r="E205" s="48">
        <v>58.3</v>
      </c>
      <c r="F205" s="20">
        <v>9.6999999999999993</v>
      </c>
      <c r="G205" s="21">
        <v>51.2</v>
      </c>
      <c r="H205" s="82">
        <v>4085.1</v>
      </c>
      <c r="I205" s="44">
        <v>21.71</v>
      </c>
      <c r="J205" s="21">
        <v>147.16</v>
      </c>
      <c r="K205" s="20">
        <v>10.74</v>
      </c>
      <c r="L205" s="84">
        <v>3.06</v>
      </c>
      <c r="M205" s="82">
        <v>325.60000000000002</v>
      </c>
      <c r="N205" s="44">
        <v>0.55000000000000004</v>
      </c>
      <c r="O205" s="21">
        <v>326.73</v>
      </c>
      <c r="X205" s="159"/>
    </row>
    <row r="206" spans="1:24" x14ac:dyDescent="0.3">
      <c r="A206" s="44" t="s">
        <v>130</v>
      </c>
      <c r="B206" s="96" t="s">
        <v>18</v>
      </c>
      <c r="C206" s="46"/>
      <c r="D206" s="47">
        <v>335.9</v>
      </c>
      <c r="E206" s="48">
        <v>58.9</v>
      </c>
      <c r="F206" s="20">
        <v>73.2</v>
      </c>
      <c r="G206" s="21">
        <v>503.2</v>
      </c>
      <c r="H206" s="82">
        <v>5203.7</v>
      </c>
      <c r="I206" s="44">
        <v>12.03</v>
      </c>
      <c r="J206" s="21">
        <v>148.62</v>
      </c>
      <c r="K206" s="20">
        <v>5.97</v>
      </c>
      <c r="L206" s="84">
        <v>45.29</v>
      </c>
      <c r="M206" s="82">
        <v>349.48</v>
      </c>
      <c r="N206" s="44">
        <v>1.27</v>
      </c>
      <c r="O206" s="21">
        <v>327.7</v>
      </c>
      <c r="X206" s="159"/>
    </row>
    <row r="207" spans="1:24" x14ac:dyDescent="0.3">
      <c r="A207" s="44" t="s">
        <v>131</v>
      </c>
      <c r="B207" s="83" t="s">
        <v>18</v>
      </c>
      <c r="C207" s="46"/>
      <c r="D207" s="47"/>
      <c r="E207" s="48">
        <v>78.400000000000006</v>
      </c>
      <c r="F207" s="20">
        <v>96.1</v>
      </c>
      <c r="G207" s="21">
        <v>496.7</v>
      </c>
      <c r="H207" s="82">
        <v>3501.4</v>
      </c>
      <c r="I207" s="44">
        <v>6.47</v>
      </c>
      <c r="J207" s="21">
        <v>147.88</v>
      </c>
      <c r="K207" s="20">
        <v>11.97</v>
      </c>
      <c r="L207" s="84">
        <v>5.18</v>
      </c>
      <c r="M207" s="82">
        <v>324.13</v>
      </c>
      <c r="N207" s="44">
        <v>6.57</v>
      </c>
      <c r="O207" s="21">
        <v>330.39</v>
      </c>
      <c r="X207" s="159"/>
    </row>
    <row r="208" spans="1:24" x14ac:dyDescent="0.3">
      <c r="A208" s="44" t="s">
        <v>132</v>
      </c>
      <c r="B208" s="96" t="s">
        <v>18</v>
      </c>
      <c r="C208" s="46"/>
      <c r="D208" s="47"/>
      <c r="E208" s="48">
        <v>90.8</v>
      </c>
      <c r="F208" s="20">
        <v>164.7</v>
      </c>
      <c r="G208" s="21">
        <v>597.79999999999995</v>
      </c>
      <c r="H208" s="82">
        <v>4699.3999999999996</v>
      </c>
      <c r="I208" s="44">
        <v>10.199999999999999</v>
      </c>
      <c r="J208" s="21">
        <v>146.84</v>
      </c>
      <c r="K208" s="20">
        <v>4.84</v>
      </c>
      <c r="L208" s="84">
        <v>8.93</v>
      </c>
      <c r="M208" s="82">
        <v>326.93</v>
      </c>
      <c r="N208" s="44">
        <v>5.63</v>
      </c>
      <c r="O208" s="21">
        <v>333.42</v>
      </c>
      <c r="X208" s="159"/>
    </row>
    <row r="209" spans="1:24" x14ac:dyDescent="0.3">
      <c r="A209" s="44" t="s">
        <v>134</v>
      </c>
      <c r="B209" s="96" t="s">
        <v>18</v>
      </c>
      <c r="C209" s="46"/>
      <c r="D209" s="47"/>
      <c r="E209" s="48">
        <v>105.6</v>
      </c>
      <c r="F209" s="20">
        <v>153.69999999999999</v>
      </c>
      <c r="G209" s="21">
        <v>697.2</v>
      </c>
      <c r="H209" s="82">
        <v>4821.5</v>
      </c>
      <c r="I209" s="44">
        <v>9.19</v>
      </c>
      <c r="J209" s="21">
        <v>152.78</v>
      </c>
      <c r="K209" s="20">
        <v>6.82</v>
      </c>
      <c r="L209" s="84">
        <v>1.21</v>
      </c>
      <c r="M209" s="82">
        <v>159.55000000000001</v>
      </c>
      <c r="N209" s="44">
        <v>0.99</v>
      </c>
      <c r="O209" s="21">
        <v>340.61</v>
      </c>
      <c r="X209" s="159"/>
    </row>
    <row r="210" spans="1:24" x14ac:dyDescent="0.3">
      <c r="A210" s="44" t="s">
        <v>135</v>
      </c>
      <c r="B210" s="96" t="s">
        <v>18</v>
      </c>
      <c r="C210" s="46"/>
      <c r="D210" s="47"/>
      <c r="E210" s="48">
        <v>304.5</v>
      </c>
      <c r="F210" s="20">
        <v>183.1</v>
      </c>
      <c r="G210" s="21">
        <v>578.5</v>
      </c>
      <c r="H210" s="82">
        <v>4980.6000000000004</v>
      </c>
      <c r="I210" s="44">
        <v>13.75</v>
      </c>
      <c r="J210" s="21">
        <v>143.52000000000001</v>
      </c>
      <c r="K210" s="20">
        <v>0.64</v>
      </c>
      <c r="L210" s="84">
        <v>1.28</v>
      </c>
      <c r="M210" s="82">
        <v>153.22999999999999</v>
      </c>
      <c r="N210" s="44">
        <v>6.15</v>
      </c>
      <c r="O210" s="21">
        <v>163.81</v>
      </c>
      <c r="X210" s="159"/>
    </row>
    <row r="211" spans="1:24" x14ac:dyDescent="0.3">
      <c r="A211" s="44" t="s">
        <v>136</v>
      </c>
      <c r="B211" s="96" t="s">
        <v>18</v>
      </c>
      <c r="C211" s="46"/>
      <c r="D211" s="47"/>
      <c r="E211" s="48">
        <v>508.9</v>
      </c>
      <c r="F211" s="20">
        <v>33.299999999999997</v>
      </c>
      <c r="G211" s="21">
        <v>290.2</v>
      </c>
      <c r="H211" s="82">
        <v>4406</v>
      </c>
      <c r="I211" s="44">
        <v>8.9600000000000009</v>
      </c>
      <c r="J211" s="21">
        <v>156.97</v>
      </c>
      <c r="K211" s="20">
        <v>31.37</v>
      </c>
      <c r="L211" s="84">
        <v>4.22</v>
      </c>
      <c r="M211" s="82">
        <v>335.2</v>
      </c>
      <c r="N211" s="44">
        <v>2.19</v>
      </c>
      <c r="O211" s="21">
        <v>328.67</v>
      </c>
      <c r="X211" s="159"/>
    </row>
    <row r="212" spans="1:24" x14ac:dyDescent="0.3">
      <c r="A212" s="44" t="s">
        <v>192</v>
      </c>
      <c r="B212" s="96" t="s">
        <v>18</v>
      </c>
      <c r="C212" s="46"/>
      <c r="D212" s="47"/>
      <c r="E212" s="48">
        <v>532.20000000000005</v>
      </c>
      <c r="F212" s="20">
        <v>79.8</v>
      </c>
      <c r="G212" s="21">
        <v>82.1</v>
      </c>
      <c r="H212" s="82">
        <v>555.4</v>
      </c>
      <c r="I212" s="44">
        <v>46.93</v>
      </c>
      <c r="J212" s="21">
        <v>332.46</v>
      </c>
      <c r="K212" s="20">
        <v>43.74</v>
      </c>
      <c r="L212" s="84">
        <v>25.78</v>
      </c>
      <c r="M212" s="82">
        <v>332.32</v>
      </c>
      <c r="N212" s="44">
        <v>10.8</v>
      </c>
      <c r="O212" s="21">
        <v>141.44</v>
      </c>
      <c r="X212" s="159"/>
    </row>
    <row r="213" spans="1:24" x14ac:dyDescent="0.3">
      <c r="A213" s="44" t="s">
        <v>190</v>
      </c>
      <c r="B213" s="96" t="s">
        <v>18</v>
      </c>
      <c r="C213" s="46"/>
      <c r="D213" s="47"/>
      <c r="E213" s="48">
        <v>614.5</v>
      </c>
      <c r="F213" s="20">
        <v>223.7</v>
      </c>
      <c r="G213" s="21">
        <v>249.4</v>
      </c>
      <c r="H213" s="82">
        <v>1503.3</v>
      </c>
      <c r="I213" s="44">
        <v>11.44</v>
      </c>
      <c r="J213" s="21">
        <v>150.69</v>
      </c>
      <c r="K213" s="20">
        <v>37.369999999999997</v>
      </c>
      <c r="L213" s="84">
        <v>22.76</v>
      </c>
      <c r="M213" s="82">
        <v>326.64</v>
      </c>
      <c r="N213" s="44">
        <v>7.99</v>
      </c>
      <c r="O213" s="21">
        <v>156</v>
      </c>
      <c r="X213" s="159"/>
    </row>
    <row r="214" spans="1:24" x14ac:dyDescent="0.3">
      <c r="A214" s="44" t="s">
        <v>189</v>
      </c>
      <c r="B214" s="96" t="s">
        <v>18</v>
      </c>
      <c r="C214" s="46"/>
      <c r="D214" s="47"/>
      <c r="E214" s="48">
        <v>632.6</v>
      </c>
      <c r="F214" s="20">
        <v>5.9</v>
      </c>
      <c r="G214" s="21">
        <v>58.6</v>
      </c>
      <c r="H214" s="82">
        <v>685.8</v>
      </c>
      <c r="I214" s="44">
        <v>1.85</v>
      </c>
      <c r="J214" s="21">
        <v>141.24</v>
      </c>
      <c r="K214" s="20">
        <v>5.71</v>
      </c>
      <c r="L214" s="84">
        <v>44.39</v>
      </c>
      <c r="M214" s="82">
        <v>321.25</v>
      </c>
      <c r="N214" s="44">
        <v>16.600000000000001</v>
      </c>
      <c r="O214" s="21">
        <v>321.48</v>
      </c>
      <c r="X214" s="159"/>
    </row>
    <row r="215" spans="1:24" x14ac:dyDescent="0.3">
      <c r="A215" s="44" t="s">
        <v>196</v>
      </c>
      <c r="B215" s="96" t="s">
        <v>18</v>
      </c>
      <c r="C215" s="46"/>
      <c r="D215" s="47"/>
      <c r="E215" s="48">
        <v>728.3</v>
      </c>
      <c r="F215" s="20">
        <v>2.7</v>
      </c>
      <c r="G215" s="21">
        <v>15.8</v>
      </c>
      <c r="H215" s="82">
        <v>1116.5</v>
      </c>
      <c r="I215" s="44">
        <v>13.49</v>
      </c>
      <c r="J215" s="21">
        <v>144.13</v>
      </c>
      <c r="K215" s="20">
        <v>9.64</v>
      </c>
      <c r="L215" s="84">
        <v>26.07</v>
      </c>
      <c r="M215" s="82">
        <v>325.52999999999997</v>
      </c>
      <c r="N215" s="44">
        <v>80.16</v>
      </c>
      <c r="O215" s="21">
        <v>324.13</v>
      </c>
      <c r="X215" s="159"/>
    </row>
    <row r="216" spans="1:24" x14ac:dyDescent="0.3">
      <c r="A216" s="44" t="s">
        <v>186</v>
      </c>
      <c r="B216" s="96" t="s">
        <v>18</v>
      </c>
      <c r="C216" s="46"/>
      <c r="D216" s="47"/>
      <c r="E216" s="48"/>
      <c r="F216" s="20">
        <v>9.6</v>
      </c>
      <c r="G216" s="21">
        <v>22.9</v>
      </c>
      <c r="H216" s="82">
        <v>1429.8</v>
      </c>
      <c r="I216" s="44">
        <v>10.35</v>
      </c>
      <c r="J216" s="21">
        <v>145.81</v>
      </c>
      <c r="K216" s="20">
        <v>25.82</v>
      </c>
      <c r="L216" s="84">
        <v>42.93</v>
      </c>
      <c r="M216" s="82">
        <v>326.93</v>
      </c>
      <c r="N216" s="44">
        <v>8.93</v>
      </c>
      <c r="O216" s="21">
        <v>326.93</v>
      </c>
      <c r="X216" s="159"/>
    </row>
    <row r="217" spans="1:24" x14ac:dyDescent="0.3">
      <c r="A217" s="44" t="s">
        <v>187</v>
      </c>
      <c r="B217" s="96" t="s">
        <v>18</v>
      </c>
      <c r="C217" s="46"/>
      <c r="D217" s="47"/>
      <c r="E217" s="48"/>
      <c r="F217" s="20">
        <v>21.1</v>
      </c>
      <c r="G217" s="21">
        <v>54.4</v>
      </c>
      <c r="H217" s="82">
        <v>1240.5</v>
      </c>
      <c r="I217" s="44">
        <v>17.079999999999998</v>
      </c>
      <c r="J217" s="21">
        <v>160.72</v>
      </c>
      <c r="K217" s="20">
        <v>21.8</v>
      </c>
      <c r="L217" s="84">
        <v>44.91</v>
      </c>
      <c r="M217" s="82">
        <v>341.94</v>
      </c>
      <c r="N217" s="44">
        <v>1.21</v>
      </c>
      <c r="O217" s="21">
        <v>159.55000000000001</v>
      </c>
      <c r="X217" s="159"/>
    </row>
    <row r="218" spans="1:24" x14ac:dyDescent="0.3">
      <c r="A218" s="44" t="s">
        <v>191</v>
      </c>
      <c r="B218" s="96" t="s">
        <v>18</v>
      </c>
      <c r="C218" s="46"/>
      <c r="D218" s="47"/>
      <c r="E218" s="48"/>
      <c r="F218" s="20">
        <v>2.1</v>
      </c>
      <c r="G218" s="21">
        <v>8</v>
      </c>
      <c r="H218" s="82">
        <v>1246.5</v>
      </c>
      <c r="I218" s="44">
        <v>10.59</v>
      </c>
      <c r="J218" s="21">
        <v>153.30000000000001</v>
      </c>
      <c r="K218" s="20">
        <v>14.8</v>
      </c>
      <c r="L218" s="84">
        <v>72.2</v>
      </c>
      <c r="M218" s="82">
        <v>333.23</v>
      </c>
      <c r="N218" s="44">
        <v>1.28</v>
      </c>
      <c r="O218" s="21">
        <v>153.22999999999999</v>
      </c>
      <c r="X218" s="159"/>
    </row>
    <row r="219" spans="1:24" x14ac:dyDescent="0.3">
      <c r="A219" s="44" t="s">
        <v>195</v>
      </c>
      <c r="B219" s="96" t="s">
        <v>18</v>
      </c>
      <c r="C219" s="46"/>
      <c r="D219" s="47"/>
      <c r="E219" s="48"/>
      <c r="F219" s="20">
        <v>21.7</v>
      </c>
      <c r="G219" s="21">
        <v>74</v>
      </c>
      <c r="H219" s="82">
        <v>968.4</v>
      </c>
      <c r="I219" s="44">
        <v>15.77</v>
      </c>
      <c r="J219" s="21">
        <v>155.16</v>
      </c>
      <c r="K219" s="20">
        <v>8.43</v>
      </c>
      <c r="L219" s="84">
        <v>35.17</v>
      </c>
      <c r="M219" s="82">
        <v>335.08</v>
      </c>
      <c r="N219" s="44">
        <v>4.22</v>
      </c>
      <c r="O219" s="21">
        <v>335.2</v>
      </c>
      <c r="X219" s="159"/>
    </row>
    <row r="220" spans="1:24" x14ac:dyDescent="0.3">
      <c r="A220" s="44" t="s">
        <v>197</v>
      </c>
      <c r="B220" s="96" t="s">
        <v>18</v>
      </c>
      <c r="C220" s="46"/>
      <c r="D220" s="47"/>
      <c r="E220" s="48"/>
      <c r="F220" s="20">
        <v>247.5</v>
      </c>
      <c r="G220" s="21">
        <v>157.19999999999999</v>
      </c>
      <c r="H220" s="82">
        <v>1433.2</v>
      </c>
      <c r="I220" s="44">
        <v>56.79</v>
      </c>
      <c r="J220" s="21">
        <v>146</v>
      </c>
      <c r="K220" s="20">
        <v>35.54</v>
      </c>
      <c r="L220" s="84">
        <v>5.62</v>
      </c>
      <c r="M220" s="82">
        <v>325.62</v>
      </c>
      <c r="N220" s="44">
        <v>10.8</v>
      </c>
      <c r="O220" s="21">
        <v>141.44</v>
      </c>
      <c r="X220" s="159"/>
    </row>
    <row r="221" spans="1:24" x14ac:dyDescent="0.3">
      <c r="A221" s="44" t="s">
        <v>198</v>
      </c>
      <c r="B221" s="83" t="s">
        <v>18</v>
      </c>
      <c r="C221" s="46"/>
      <c r="D221" s="47"/>
      <c r="E221" s="48"/>
      <c r="F221" s="20">
        <v>247.5</v>
      </c>
      <c r="G221" s="21">
        <v>157.19999999999999</v>
      </c>
      <c r="H221" s="82">
        <v>1433.2</v>
      </c>
      <c r="I221" s="44">
        <v>56.79</v>
      </c>
      <c r="J221" s="21">
        <v>146</v>
      </c>
      <c r="K221" s="20">
        <v>66.86</v>
      </c>
      <c r="L221" s="84">
        <v>5.62</v>
      </c>
      <c r="M221" s="82">
        <v>325.62</v>
      </c>
      <c r="N221" s="44">
        <v>3.06</v>
      </c>
      <c r="O221" s="21">
        <v>325.60000000000002</v>
      </c>
      <c r="X221" s="159"/>
    </row>
    <row r="222" spans="1:24" x14ac:dyDescent="0.3">
      <c r="A222" s="44" t="s">
        <v>198</v>
      </c>
      <c r="B222" s="96" t="s">
        <v>18</v>
      </c>
      <c r="C222" s="46"/>
      <c r="D222" s="47"/>
      <c r="E222" s="48"/>
      <c r="F222" s="20">
        <v>80.8</v>
      </c>
      <c r="G222" s="21">
        <v>83.2</v>
      </c>
      <c r="H222" s="82">
        <v>555.4</v>
      </c>
      <c r="I222" s="44">
        <v>46.93</v>
      </c>
      <c r="J222" s="21">
        <v>332.46</v>
      </c>
      <c r="K222" s="20">
        <v>43.74</v>
      </c>
      <c r="L222" s="84">
        <v>25.78</v>
      </c>
      <c r="M222" s="82">
        <v>332.32</v>
      </c>
      <c r="N222" s="44">
        <v>10.8</v>
      </c>
      <c r="O222" s="21">
        <v>141.44</v>
      </c>
      <c r="X222" s="159"/>
    </row>
    <row r="223" spans="1:24" x14ac:dyDescent="0.3">
      <c r="A223" s="44" t="s">
        <v>183</v>
      </c>
      <c r="B223" s="51" t="s">
        <v>16</v>
      </c>
      <c r="C223" s="46"/>
      <c r="D223" s="47">
        <v>35.5</v>
      </c>
      <c r="E223" s="48">
        <v>22.6</v>
      </c>
      <c r="F223" s="20">
        <v>11.6</v>
      </c>
      <c r="G223" s="21">
        <v>19.399999999999999</v>
      </c>
      <c r="H223" s="82">
        <v>1780.5</v>
      </c>
      <c r="I223" s="44">
        <v>30.69</v>
      </c>
      <c r="J223" s="21">
        <v>130.08000000000001</v>
      </c>
      <c r="K223" s="20">
        <v>30.91</v>
      </c>
      <c r="L223" s="84">
        <v>0.56999999999999995</v>
      </c>
      <c r="M223" s="82">
        <v>330.58</v>
      </c>
      <c r="N223" s="44">
        <v>12.82</v>
      </c>
      <c r="O223" s="21">
        <v>322.45</v>
      </c>
      <c r="X223" s="159"/>
    </row>
    <row r="224" spans="1:24" x14ac:dyDescent="0.3">
      <c r="A224" s="44" t="s">
        <v>213</v>
      </c>
      <c r="B224" s="51" t="s">
        <v>16</v>
      </c>
      <c r="C224" s="46"/>
      <c r="D224" s="47">
        <v>39.9</v>
      </c>
      <c r="E224" s="48">
        <v>23.5</v>
      </c>
      <c r="F224" s="20">
        <v>6.7</v>
      </c>
      <c r="G224" s="21">
        <v>94.6</v>
      </c>
      <c r="H224" s="82">
        <v>968.4</v>
      </c>
      <c r="I224" s="44">
        <v>15.77</v>
      </c>
      <c r="J224" s="21">
        <v>155.16</v>
      </c>
      <c r="K224" s="20">
        <v>0.83</v>
      </c>
      <c r="L224" s="84">
        <v>34.57</v>
      </c>
      <c r="M224" s="82">
        <v>335.1</v>
      </c>
      <c r="N224" s="44">
        <v>5.68</v>
      </c>
      <c r="O224" s="21">
        <v>335.2</v>
      </c>
      <c r="X224" s="159"/>
    </row>
    <row r="225" spans="1:24" x14ac:dyDescent="0.3">
      <c r="A225" s="44" t="s">
        <v>125</v>
      </c>
      <c r="B225" s="51" t="s">
        <v>16</v>
      </c>
      <c r="C225" s="46"/>
      <c r="D225" s="47">
        <v>66.7</v>
      </c>
      <c r="E225" s="48">
        <v>58.7</v>
      </c>
      <c r="F225" s="20">
        <v>79.3</v>
      </c>
      <c r="G225" s="21">
        <v>132.30000000000001</v>
      </c>
      <c r="H225" s="82">
        <v>4478.8999999999996</v>
      </c>
      <c r="I225" s="44">
        <v>14.53</v>
      </c>
      <c r="J225" s="21">
        <v>151.24</v>
      </c>
      <c r="K225" s="20">
        <v>34.08</v>
      </c>
      <c r="L225" s="84">
        <v>10.039999999999999</v>
      </c>
      <c r="M225" s="82">
        <v>152.05000000000001</v>
      </c>
      <c r="N225" s="44">
        <v>9</v>
      </c>
      <c r="O225" s="21">
        <v>342.99</v>
      </c>
      <c r="X225" s="159"/>
    </row>
    <row r="226" spans="1:24" x14ac:dyDescent="0.3">
      <c r="A226" s="44" t="s">
        <v>126</v>
      </c>
      <c r="B226" s="51" t="s">
        <v>16</v>
      </c>
      <c r="C226" s="46"/>
      <c r="D226" s="47">
        <v>196.5</v>
      </c>
      <c r="E226" s="48">
        <v>66.7</v>
      </c>
      <c r="F226" s="20">
        <v>108.5</v>
      </c>
      <c r="G226" s="21">
        <v>175.7</v>
      </c>
      <c r="H226" s="82">
        <v>4367.2</v>
      </c>
      <c r="I226" s="44">
        <v>14.88</v>
      </c>
      <c r="J226" s="21">
        <v>146.11000000000001</v>
      </c>
      <c r="K226" s="53">
        <v>48.5</v>
      </c>
      <c r="L226" s="84">
        <v>22.19</v>
      </c>
      <c r="M226" s="82">
        <v>321.48</v>
      </c>
      <c r="N226" s="44">
        <v>10.45</v>
      </c>
      <c r="O226" s="21">
        <v>321.45</v>
      </c>
      <c r="X226" s="159"/>
    </row>
    <row r="227" spans="1:24" x14ac:dyDescent="0.3">
      <c r="A227" s="44" t="s">
        <v>127</v>
      </c>
      <c r="B227" s="51" t="s">
        <v>16</v>
      </c>
      <c r="C227" s="46"/>
      <c r="D227" s="47">
        <v>196.5</v>
      </c>
      <c r="E227" s="48">
        <v>72.400000000000006</v>
      </c>
      <c r="F227" s="20">
        <v>9.4</v>
      </c>
      <c r="G227" s="21">
        <v>135.5</v>
      </c>
      <c r="H227" s="82">
        <v>4085.1</v>
      </c>
      <c r="I227" s="44">
        <v>21.71</v>
      </c>
      <c r="J227" s="21">
        <v>147.16</v>
      </c>
      <c r="K227" s="20">
        <v>3.99</v>
      </c>
      <c r="L227" s="84">
        <v>2.93</v>
      </c>
      <c r="M227" s="82">
        <v>325.29000000000002</v>
      </c>
      <c r="N227" s="44">
        <v>12.62</v>
      </c>
      <c r="O227" s="21">
        <v>332</v>
      </c>
      <c r="X227" s="159"/>
    </row>
    <row r="228" spans="1:24" x14ac:dyDescent="0.3">
      <c r="A228" s="44" t="s">
        <v>130</v>
      </c>
      <c r="B228" s="97" t="s">
        <v>16</v>
      </c>
      <c r="C228" s="46"/>
      <c r="D228" s="47">
        <v>222.4</v>
      </c>
      <c r="E228" s="48">
        <v>95.3</v>
      </c>
      <c r="F228" s="20">
        <v>27</v>
      </c>
      <c r="G228" s="21">
        <v>541</v>
      </c>
      <c r="H228" s="82">
        <v>5203.7</v>
      </c>
      <c r="I228" s="44">
        <v>12.03</v>
      </c>
      <c r="J228" s="21">
        <v>148.62</v>
      </c>
      <c r="K228" s="20">
        <v>27</v>
      </c>
      <c r="L228" s="84">
        <v>45.29</v>
      </c>
      <c r="M228" s="82">
        <v>349.48</v>
      </c>
      <c r="N228" s="44">
        <v>1.27</v>
      </c>
      <c r="O228" s="21">
        <v>327.7</v>
      </c>
      <c r="X228" s="159"/>
    </row>
    <row r="229" spans="1:24" x14ac:dyDescent="0.3">
      <c r="A229" s="44" t="s">
        <v>131</v>
      </c>
      <c r="B229" s="97" t="s">
        <v>16</v>
      </c>
      <c r="C229" s="46"/>
      <c r="D229" s="47">
        <v>554.20000000000005</v>
      </c>
      <c r="E229" s="48">
        <v>135.4</v>
      </c>
      <c r="F229" s="20">
        <v>35.6</v>
      </c>
      <c r="G229" s="21">
        <v>503.1</v>
      </c>
      <c r="H229" s="82">
        <v>3501.4</v>
      </c>
      <c r="I229" s="44">
        <v>6.47</v>
      </c>
      <c r="J229" s="21">
        <v>147.88</v>
      </c>
      <c r="K229" s="20">
        <v>10.96</v>
      </c>
      <c r="L229" s="84">
        <v>40.729999999999997</v>
      </c>
      <c r="M229" s="82">
        <v>324.13</v>
      </c>
      <c r="N229" s="44">
        <v>7.08</v>
      </c>
      <c r="O229" s="21">
        <v>330.32</v>
      </c>
      <c r="X229" s="159"/>
    </row>
    <row r="230" spans="1:24" x14ac:dyDescent="0.3">
      <c r="A230" s="44" t="s">
        <v>132</v>
      </c>
      <c r="B230" s="97" t="s">
        <v>16</v>
      </c>
      <c r="C230" s="46"/>
      <c r="D230" s="47"/>
      <c r="E230" s="48">
        <v>155</v>
      </c>
      <c r="F230" s="20">
        <v>99.4</v>
      </c>
      <c r="G230" s="21">
        <v>632.4</v>
      </c>
      <c r="H230" s="82">
        <v>4699.3999999999996</v>
      </c>
      <c r="I230" s="44">
        <v>10.199999999999999</v>
      </c>
      <c r="J230" s="21">
        <v>146.84</v>
      </c>
      <c r="K230" s="20">
        <v>32.97</v>
      </c>
      <c r="L230" s="84">
        <v>57.18</v>
      </c>
      <c r="M230" s="82">
        <v>326.93</v>
      </c>
      <c r="N230" s="44">
        <v>2.52</v>
      </c>
      <c r="O230" s="21">
        <v>326.93</v>
      </c>
      <c r="X230" s="159"/>
    </row>
    <row r="231" spans="1:24" x14ac:dyDescent="0.3">
      <c r="A231" s="44" t="s">
        <v>134</v>
      </c>
      <c r="B231" s="97" t="s">
        <v>16</v>
      </c>
      <c r="C231" s="46"/>
      <c r="D231" s="47"/>
      <c r="E231" s="48">
        <v>222.7</v>
      </c>
      <c r="F231" s="20">
        <v>71.099999999999994</v>
      </c>
      <c r="G231" s="21">
        <v>720.4</v>
      </c>
      <c r="H231" s="82">
        <v>4821.5</v>
      </c>
      <c r="I231" s="44">
        <v>9.19</v>
      </c>
      <c r="J231" s="21">
        <v>152.78</v>
      </c>
      <c r="K231" s="20">
        <v>30.62</v>
      </c>
      <c r="L231" s="84">
        <v>0.82</v>
      </c>
      <c r="M231" s="82">
        <v>340.32</v>
      </c>
      <c r="N231" s="44">
        <v>2.63</v>
      </c>
      <c r="O231" s="21">
        <v>338.16</v>
      </c>
      <c r="X231" s="159"/>
    </row>
    <row r="232" spans="1:24" x14ac:dyDescent="0.3">
      <c r="A232" s="44" t="s">
        <v>135</v>
      </c>
      <c r="B232" s="97" t="s">
        <v>16</v>
      </c>
      <c r="C232" s="46"/>
      <c r="D232" s="47"/>
      <c r="E232" s="48">
        <v>399.7</v>
      </c>
      <c r="F232" s="20">
        <v>20.9</v>
      </c>
      <c r="G232" s="21">
        <v>851.7</v>
      </c>
      <c r="H232" s="82">
        <v>4980.6000000000004</v>
      </c>
      <c r="I232" s="44">
        <v>13.75</v>
      </c>
      <c r="J232" s="21">
        <v>143.52000000000001</v>
      </c>
      <c r="K232" s="20">
        <v>43.48</v>
      </c>
      <c r="L232" s="84">
        <v>76.290000000000006</v>
      </c>
      <c r="M232" s="82">
        <v>333.23</v>
      </c>
      <c r="N232" s="44">
        <v>1.47</v>
      </c>
      <c r="O232" s="21">
        <v>333.23</v>
      </c>
      <c r="X232" s="159"/>
    </row>
    <row r="233" spans="1:24" x14ac:dyDescent="0.3">
      <c r="A233" s="44" t="s">
        <v>136</v>
      </c>
      <c r="B233" s="97" t="s">
        <v>16</v>
      </c>
      <c r="C233" s="46"/>
      <c r="D233" s="47"/>
      <c r="E233" s="48">
        <v>528.20000000000005</v>
      </c>
      <c r="F233" s="20">
        <v>197.7</v>
      </c>
      <c r="G233" s="21">
        <v>322.8</v>
      </c>
      <c r="H233" s="82">
        <v>4406</v>
      </c>
      <c r="I233" s="44">
        <v>8.9600000000000009</v>
      </c>
      <c r="J233" s="21">
        <v>156.97</v>
      </c>
      <c r="K233" s="20">
        <v>43.96</v>
      </c>
      <c r="L233" s="84">
        <v>5.68</v>
      </c>
      <c r="M233" s="82">
        <v>335.2</v>
      </c>
      <c r="N233" s="44">
        <v>5.48</v>
      </c>
      <c r="O233" s="21">
        <v>330.06</v>
      </c>
      <c r="X233" s="159"/>
    </row>
    <row r="234" spans="1:24" x14ac:dyDescent="0.3">
      <c r="A234" s="44" t="s">
        <v>192</v>
      </c>
      <c r="B234" s="51" t="s">
        <v>16</v>
      </c>
      <c r="C234" s="46"/>
      <c r="D234" s="47"/>
      <c r="E234" s="48">
        <v>657.4</v>
      </c>
      <c r="F234" s="20">
        <v>39.200000000000003</v>
      </c>
      <c r="G234" s="21">
        <v>54</v>
      </c>
      <c r="H234" s="82">
        <v>555.4</v>
      </c>
      <c r="I234" s="44">
        <v>46.93</v>
      </c>
      <c r="J234" s="21">
        <v>332.46</v>
      </c>
      <c r="K234" s="20">
        <v>35.94</v>
      </c>
      <c r="L234" s="84">
        <v>27.19</v>
      </c>
      <c r="M234" s="82">
        <v>332.35</v>
      </c>
      <c r="N234" s="44">
        <v>8.8800000000000008</v>
      </c>
      <c r="O234" s="21">
        <v>142.05000000000001</v>
      </c>
      <c r="X234" s="159"/>
    </row>
    <row r="235" spans="1:24" x14ac:dyDescent="0.3">
      <c r="A235" s="44" t="s">
        <v>228</v>
      </c>
      <c r="B235" s="51" t="s">
        <v>16</v>
      </c>
      <c r="C235" s="46"/>
      <c r="D235" s="47"/>
      <c r="E235" s="48">
        <v>754.8</v>
      </c>
      <c r="F235" s="20">
        <v>39.200000000000003</v>
      </c>
      <c r="G235" s="21">
        <v>54</v>
      </c>
      <c r="H235" s="82">
        <v>555.4</v>
      </c>
      <c r="I235" s="44">
        <v>46.93</v>
      </c>
      <c r="J235" s="21">
        <v>332.46</v>
      </c>
      <c r="K235" s="20">
        <v>35.94</v>
      </c>
      <c r="L235" s="84">
        <v>27.19</v>
      </c>
      <c r="M235" s="82">
        <v>332.35</v>
      </c>
      <c r="N235" s="44">
        <v>8.8800000000000008</v>
      </c>
      <c r="O235" s="21">
        <v>142.05000000000001</v>
      </c>
      <c r="X235" s="159"/>
    </row>
    <row r="236" spans="1:24" x14ac:dyDescent="0.3">
      <c r="A236" s="44" t="s">
        <v>190</v>
      </c>
      <c r="B236" s="51" t="s">
        <v>16</v>
      </c>
      <c r="C236" s="46"/>
      <c r="D236" s="47"/>
      <c r="E236" s="48">
        <v>921.4</v>
      </c>
      <c r="F236" s="20">
        <v>128.9</v>
      </c>
      <c r="G236" s="21">
        <v>172.4</v>
      </c>
      <c r="H236" s="82">
        <v>1503.3</v>
      </c>
      <c r="I236" s="44">
        <v>11.44</v>
      </c>
      <c r="J236" s="21">
        <v>150.69</v>
      </c>
      <c r="K236" s="20">
        <v>6.01</v>
      </c>
      <c r="L236" s="84">
        <v>25.96</v>
      </c>
      <c r="M236" s="82">
        <v>326.23</v>
      </c>
      <c r="N236" s="44">
        <v>10.039999999999999</v>
      </c>
      <c r="O236" s="21">
        <v>152.05000000000001</v>
      </c>
      <c r="X236" s="159"/>
    </row>
    <row r="237" spans="1:24" x14ac:dyDescent="0.3">
      <c r="A237" s="44" t="s">
        <v>189</v>
      </c>
      <c r="B237" s="51" t="s">
        <v>16</v>
      </c>
      <c r="C237" s="46"/>
      <c r="D237" s="47"/>
      <c r="E237" s="48"/>
      <c r="F237" s="20">
        <v>5.9</v>
      </c>
      <c r="G237" s="21">
        <v>58.4</v>
      </c>
      <c r="H237" s="82">
        <v>685.8</v>
      </c>
      <c r="I237" s="44">
        <v>1.85</v>
      </c>
      <c r="J237" s="21">
        <v>141.24</v>
      </c>
      <c r="K237" s="20">
        <v>5.86</v>
      </c>
      <c r="L237" s="84">
        <v>47</v>
      </c>
      <c r="M237" s="82">
        <v>321.26</v>
      </c>
      <c r="N237" s="44">
        <v>22.19</v>
      </c>
      <c r="O237" s="21">
        <v>321.48</v>
      </c>
      <c r="X237" s="159"/>
    </row>
    <row r="238" spans="1:24" x14ac:dyDescent="0.3">
      <c r="A238" s="44" t="s">
        <v>196</v>
      </c>
      <c r="B238" s="51" t="s">
        <v>16</v>
      </c>
      <c r="C238" s="46"/>
      <c r="D238" s="47"/>
      <c r="E238" s="48"/>
      <c r="F238" s="20">
        <v>5.3</v>
      </c>
      <c r="G238" s="21">
        <v>33.1</v>
      </c>
      <c r="H238" s="82">
        <v>1116.5</v>
      </c>
      <c r="I238" s="44">
        <v>13.49</v>
      </c>
      <c r="J238" s="21">
        <v>144.13</v>
      </c>
      <c r="K238" s="20">
        <v>9.14</v>
      </c>
      <c r="L238" s="84">
        <v>25.13</v>
      </c>
      <c r="M238" s="82">
        <v>326.45999999999998</v>
      </c>
      <c r="N238" s="44">
        <v>40.729999999999997</v>
      </c>
      <c r="O238" s="21">
        <v>324.13</v>
      </c>
      <c r="X238" s="159"/>
    </row>
    <row r="239" spans="1:24" x14ac:dyDescent="0.3">
      <c r="A239" s="44" t="s">
        <v>186</v>
      </c>
      <c r="B239" s="51" t="s">
        <v>16</v>
      </c>
      <c r="C239" s="46"/>
      <c r="D239" s="47"/>
      <c r="E239" s="48"/>
      <c r="F239" s="20">
        <v>23.6</v>
      </c>
      <c r="G239" s="21">
        <v>67.599999999999994</v>
      </c>
      <c r="H239" s="82">
        <v>1429.8</v>
      </c>
      <c r="I239" s="44">
        <v>10.35</v>
      </c>
      <c r="J239" s="21">
        <v>145.81</v>
      </c>
      <c r="K239" s="20">
        <v>1.79</v>
      </c>
      <c r="L239" s="84">
        <v>57.18</v>
      </c>
      <c r="M239" s="82">
        <v>326.93</v>
      </c>
      <c r="N239" s="44">
        <v>2.52</v>
      </c>
      <c r="O239" s="21">
        <v>326.93</v>
      </c>
      <c r="X239" s="159"/>
    </row>
    <row r="240" spans="1:24" x14ac:dyDescent="0.3">
      <c r="A240" s="44" t="s">
        <v>187</v>
      </c>
      <c r="B240" s="97" t="s">
        <v>16</v>
      </c>
      <c r="C240" s="46"/>
      <c r="D240" s="47"/>
      <c r="E240" s="48"/>
      <c r="F240" s="20">
        <v>1.1000000000000001</v>
      </c>
      <c r="G240" s="21">
        <v>23.5</v>
      </c>
      <c r="H240" s="82">
        <v>1240.5</v>
      </c>
      <c r="I240" s="44">
        <v>17.079999999999998</v>
      </c>
      <c r="J240" s="21">
        <v>160.72</v>
      </c>
      <c r="K240" s="20">
        <v>2.62</v>
      </c>
      <c r="L240" s="84">
        <v>56.81</v>
      </c>
      <c r="M240" s="82">
        <v>341.86</v>
      </c>
      <c r="N240" s="44">
        <v>0.82</v>
      </c>
      <c r="O240" s="21">
        <v>340.32</v>
      </c>
      <c r="X240" s="159"/>
    </row>
    <row r="241" spans="1:24" x14ac:dyDescent="0.3">
      <c r="A241" s="44" t="s">
        <v>191</v>
      </c>
      <c r="B241" s="97" t="s">
        <v>16</v>
      </c>
      <c r="C241" s="46"/>
      <c r="D241" s="47"/>
      <c r="E241" s="48"/>
      <c r="F241" s="20">
        <v>0.3</v>
      </c>
      <c r="G241" s="21">
        <v>39.9</v>
      </c>
      <c r="H241" s="82">
        <v>1246.5</v>
      </c>
      <c r="I241" s="44">
        <v>10.59</v>
      </c>
      <c r="J241" s="21">
        <v>153.30000000000001</v>
      </c>
      <c r="K241" s="20">
        <v>3.49</v>
      </c>
      <c r="L241" s="84">
        <v>76.290000000000006</v>
      </c>
      <c r="M241" s="82">
        <v>333.23</v>
      </c>
      <c r="N241" s="44">
        <v>1.47</v>
      </c>
      <c r="O241" s="21">
        <v>333.23</v>
      </c>
      <c r="X241" s="159"/>
    </row>
    <row r="242" spans="1:24" x14ac:dyDescent="0.3">
      <c r="A242" s="44" t="s">
        <v>198</v>
      </c>
      <c r="B242" s="97" t="s">
        <v>16</v>
      </c>
      <c r="C242" s="46"/>
      <c r="D242" s="47"/>
      <c r="E242" s="48"/>
      <c r="F242" s="20">
        <v>147.9</v>
      </c>
      <c r="G242" s="21">
        <v>122</v>
      </c>
      <c r="H242" s="82">
        <v>1433.2</v>
      </c>
      <c r="I242" s="44">
        <v>56.79</v>
      </c>
      <c r="J242" s="21">
        <v>146</v>
      </c>
      <c r="K242" s="20">
        <v>42.39</v>
      </c>
      <c r="L242" s="84">
        <v>18.93</v>
      </c>
      <c r="M242" s="82">
        <v>326.66000000000003</v>
      </c>
      <c r="N242" s="44">
        <v>2.93</v>
      </c>
      <c r="O242" s="21">
        <v>325.29000000000002</v>
      </c>
      <c r="X242" s="159"/>
    </row>
    <row r="243" spans="1:24" x14ac:dyDescent="0.3">
      <c r="A243" s="44" t="s">
        <v>198</v>
      </c>
      <c r="B243" s="97" t="s">
        <v>16</v>
      </c>
      <c r="C243" s="46"/>
      <c r="D243" s="47"/>
      <c r="E243" s="48"/>
      <c r="F243" s="20">
        <v>147.9</v>
      </c>
      <c r="G243" s="21">
        <v>122</v>
      </c>
      <c r="H243" s="82">
        <v>1433.2</v>
      </c>
      <c r="I243" s="44">
        <v>56.79</v>
      </c>
      <c r="J243" s="21">
        <v>146</v>
      </c>
      <c r="K243" s="20">
        <v>42.39</v>
      </c>
      <c r="L243" s="84">
        <v>18.93</v>
      </c>
      <c r="M243" s="82">
        <v>326.66000000000003</v>
      </c>
      <c r="N243" s="44">
        <v>8.8800000000000008</v>
      </c>
      <c r="O243" s="21">
        <v>142.05000000000001</v>
      </c>
      <c r="X243" s="159"/>
    </row>
    <row r="244" spans="1:24" x14ac:dyDescent="0.3">
      <c r="A244" s="44" t="s">
        <v>213</v>
      </c>
      <c r="B244" s="97" t="s">
        <v>76</v>
      </c>
      <c r="C244" s="46"/>
      <c r="D244" s="47">
        <v>7</v>
      </c>
      <c r="E244" s="48">
        <v>6.2</v>
      </c>
      <c r="F244" s="20">
        <v>1.1000000000000001</v>
      </c>
      <c r="G244" s="21">
        <v>74.400000000000006</v>
      </c>
      <c r="H244" s="82">
        <v>968.4</v>
      </c>
      <c r="I244" s="44">
        <v>15.77</v>
      </c>
      <c r="J244" s="21">
        <v>155.16</v>
      </c>
      <c r="K244" s="20">
        <v>0.83</v>
      </c>
      <c r="L244" s="84">
        <v>32.69</v>
      </c>
      <c r="M244" s="82">
        <v>335.23</v>
      </c>
      <c r="N244" s="44">
        <v>38.4</v>
      </c>
      <c r="O244" s="21">
        <v>334.98</v>
      </c>
      <c r="X244" s="159"/>
    </row>
    <row r="245" spans="1:24" x14ac:dyDescent="0.3">
      <c r="A245" s="44" t="s">
        <v>125</v>
      </c>
      <c r="B245" s="97" t="s">
        <v>76</v>
      </c>
      <c r="C245" s="46"/>
      <c r="D245" s="47">
        <v>49.8</v>
      </c>
      <c r="E245" s="48">
        <v>21.6</v>
      </c>
      <c r="F245" s="20">
        <v>42.8</v>
      </c>
      <c r="G245" s="21">
        <v>223.3</v>
      </c>
      <c r="H245" s="82">
        <v>4478.8999999999996</v>
      </c>
      <c r="I245" s="44">
        <v>14.53</v>
      </c>
      <c r="J245" s="21">
        <v>151.24</v>
      </c>
      <c r="K245" s="20">
        <v>25.02</v>
      </c>
      <c r="L245" s="84">
        <v>18.829999999999998</v>
      </c>
      <c r="M245" s="82">
        <v>326.19</v>
      </c>
      <c r="N245" s="44">
        <v>4.34</v>
      </c>
      <c r="O245" s="21">
        <v>339.16</v>
      </c>
      <c r="X245" s="159"/>
    </row>
    <row r="246" spans="1:24" x14ac:dyDescent="0.3">
      <c r="A246" s="44" t="s">
        <v>126</v>
      </c>
      <c r="B246" s="51" t="s">
        <v>76</v>
      </c>
      <c r="C246" s="46"/>
      <c r="D246" s="47">
        <v>59</v>
      </c>
      <c r="E246" s="48">
        <v>56.3</v>
      </c>
      <c r="F246" s="20">
        <v>117.3</v>
      </c>
      <c r="G246" s="21">
        <v>168</v>
      </c>
      <c r="H246" s="82">
        <v>4367.2</v>
      </c>
      <c r="I246" s="44">
        <v>14.88</v>
      </c>
      <c r="J246" s="21">
        <v>146.11000000000001</v>
      </c>
      <c r="K246" s="20">
        <v>34.93</v>
      </c>
      <c r="L246" s="84">
        <v>56.21</v>
      </c>
      <c r="M246" s="82">
        <v>321.42</v>
      </c>
      <c r="N246" s="44">
        <v>18.28</v>
      </c>
      <c r="O246" s="21">
        <v>321.45</v>
      </c>
      <c r="X246" s="159"/>
    </row>
    <row r="247" spans="1:24" x14ac:dyDescent="0.3">
      <c r="A247" s="44" t="s">
        <v>127</v>
      </c>
      <c r="B247" s="51" t="s">
        <v>76</v>
      </c>
      <c r="C247" s="46"/>
      <c r="D247" s="47">
        <v>129.80000000000001</v>
      </c>
      <c r="E247" s="48">
        <v>69.900000000000006</v>
      </c>
      <c r="F247" s="20">
        <v>5.3</v>
      </c>
      <c r="G247" s="21">
        <v>71</v>
      </c>
      <c r="H247" s="82">
        <v>4085.1</v>
      </c>
      <c r="I247" s="44">
        <v>21.71</v>
      </c>
      <c r="J247" s="21">
        <v>147.16</v>
      </c>
      <c r="K247" s="20">
        <v>4.24</v>
      </c>
      <c r="L247" s="84">
        <v>1.75</v>
      </c>
      <c r="M247" s="82">
        <v>324.79000000000002</v>
      </c>
      <c r="N247" s="44">
        <v>13.74</v>
      </c>
      <c r="O247" s="21">
        <v>332.02</v>
      </c>
      <c r="X247" s="159"/>
    </row>
    <row r="248" spans="1:24" x14ac:dyDescent="0.3">
      <c r="A248" s="44" t="s">
        <v>130</v>
      </c>
      <c r="B248" s="97" t="s">
        <v>76</v>
      </c>
      <c r="C248" s="46"/>
      <c r="D248" s="47">
        <v>135.80000000000001</v>
      </c>
      <c r="E248" s="48">
        <v>71.2</v>
      </c>
      <c r="F248" s="20">
        <v>68.099999999999994</v>
      </c>
      <c r="G248" s="21">
        <v>607.29999999999995</v>
      </c>
      <c r="H248" s="82">
        <v>5203.7</v>
      </c>
      <c r="I248" s="44">
        <v>12.03</v>
      </c>
      <c r="J248" s="21">
        <v>148.62</v>
      </c>
      <c r="K248" s="20">
        <v>22.2</v>
      </c>
      <c r="L248" s="84">
        <v>42.9</v>
      </c>
      <c r="M248" s="82">
        <v>355.59</v>
      </c>
      <c r="N248" s="44">
        <v>43.21</v>
      </c>
      <c r="O248" s="21">
        <v>51.03</v>
      </c>
      <c r="X248" s="159"/>
    </row>
    <row r="249" spans="1:24" x14ac:dyDescent="0.3">
      <c r="A249" s="44" t="s">
        <v>131</v>
      </c>
      <c r="B249" s="51" t="s">
        <v>76</v>
      </c>
      <c r="C249" s="46"/>
      <c r="D249" s="47">
        <v>247.8</v>
      </c>
      <c r="E249" s="48">
        <v>74.400000000000006</v>
      </c>
      <c r="F249" s="20">
        <v>57.6</v>
      </c>
      <c r="G249" s="21">
        <v>391.4</v>
      </c>
      <c r="H249" s="82">
        <v>3501.4</v>
      </c>
      <c r="I249" s="44">
        <v>6.47</v>
      </c>
      <c r="J249" s="21">
        <v>147.88</v>
      </c>
      <c r="K249" s="20">
        <v>10.71</v>
      </c>
      <c r="L249" s="84">
        <v>64.78</v>
      </c>
      <c r="M249" s="82">
        <v>324.13</v>
      </c>
      <c r="N249" s="44">
        <v>7.85</v>
      </c>
      <c r="O249" s="21">
        <v>330.28</v>
      </c>
      <c r="X249" s="159"/>
    </row>
    <row r="250" spans="1:24" x14ac:dyDescent="0.3">
      <c r="A250" s="44" t="s">
        <v>132</v>
      </c>
      <c r="B250" s="51" t="s">
        <v>76</v>
      </c>
      <c r="C250" s="46"/>
      <c r="D250" s="47">
        <v>632.79999999999995</v>
      </c>
      <c r="E250" s="48">
        <v>77.8</v>
      </c>
      <c r="F250" s="20">
        <v>69.900000000000006</v>
      </c>
      <c r="G250" s="21">
        <v>451.1</v>
      </c>
      <c r="H250" s="82">
        <v>4699.3999999999996</v>
      </c>
      <c r="I250" s="44">
        <v>10.199999999999999</v>
      </c>
      <c r="J250" s="21">
        <v>146.84</v>
      </c>
      <c r="K250" s="20">
        <v>34.99</v>
      </c>
      <c r="L250" s="84">
        <v>65.3</v>
      </c>
      <c r="M250" s="82">
        <v>326.93</v>
      </c>
      <c r="N250" s="44">
        <v>23.3</v>
      </c>
      <c r="O250" s="21">
        <v>326.93</v>
      </c>
      <c r="X250" s="159"/>
    </row>
    <row r="251" spans="1:24" x14ac:dyDescent="0.3">
      <c r="A251" s="44" t="s">
        <v>134</v>
      </c>
      <c r="B251" s="51" t="s">
        <v>76</v>
      </c>
      <c r="C251" s="46"/>
      <c r="D251" s="47"/>
      <c r="E251" s="48">
        <v>204.9</v>
      </c>
      <c r="F251" s="20">
        <v>128.6</v>
      </c>
      <c r="G251" s="21">
        <v>469.7</v>
      </c>
      <c r="H251" s="82">
        <v>4821.5</v>
      </c>
      <c r="I251" s="44">
        <v>9.19</v>
      </c>
      <c r="J251" s="21">
        <v>152.78</v>
      </c>
      <c r="K251" s="20">
        <v>39.14</v>
      </c>
      <c r="L251" s="84">
        <v>27.4</v>
      </c>
      <c r="M251" s="82">
        <v>342</v>
      </c>
      <c r="N251" s="44">
        <v>7.77</v>
      </c>
      <c r="O251" s="21">
        <v>330.39</v>
      </c>
      <c r="X251" s="159"/>
    </row>
    <row r="252" spans="1:24" x14ac:dyDescent="0.3">
      <c r="A252" s="44" t="s">
        <v>135</v>
      </c>
      <c r="B252" s="51" t="s">
        <v>76</v>
      </c>
      <c r="C252" s="46"/>
      <c r="D252" s="47"/>
      <c r="E252" s="48">
        <v>252.1</v>
      </c>
      <c r="F252" s="20">
        <v>217.6</v>
      </c>
      <c r="G252" s="21">
        <v>591</v>
      </c>
      <c r="H252" s="82">
        <v>4980.6000000000004</v>
      </c>
      <c r="I252" s="44">
        <v>13.75</v>
      </c>
      <c r="J252" s="21">
        <v>143.52000000000001</v>
      </c>
      <c r="K252" s="20">
        <v>39.81</v>
      </c>
      <c r="L252" s="84">
        <v>38.4</v>
      </c>
      <c r="M252" s="82">
        <v>333.23</v>
      </c>
      <c r="N252" s="44">
        <v>7.58</v>
      </c>
      <c r="O252" s="21">
        <v>331.63</v>
      </c>
      <c r="X252" s="159"/>
    </row>
    <row r="253" spans="1:24" x14ac:dyDescent="0.3">
      <c r="A253" s="44" t="s">
        <v>136</v>
      </c>
      <c r="B253" s="97" t="s">
        <v>76</v>
      </c>
      <c r="C253" s="46"/>
      <c r="D253" s="47"/>
      <c r="E253" s="48">
        <v>398</v>
      </c>
      <c r="F253" s="20">
        <v>87.5</v>
      </c>
      <c r="G253" s="21">
        <v>373.6</v>
      </c>
      <c r="H253" s="82">
        <v>4406</v>
      </c>
      <c r="I253" s="44">
        <v>8.9600000000000009</v>
      </c>
      <c r="J253" s="21">
        <v>156.97</v>
      </c>
      <c r="K253" s="20">
        <v>32.06</v>
      </c>
      <c r="L253" s="84">
        <v>38.4</v>
      </c>
      <c r="M253" s="82">
        <v>334.98</v>
      </c>
      <c r="N253" s="44">
        <v>6.64</v>
      </c>
      <c r="O253" s="21">
        <v>330.24</v>
      </c>
      <c r="X253" s="159"/>
    </row>
    <row r="254" spans="1:24" x14ac:dyDescent="0.3">
      <c r="A254" s="44" t="s">
        <v>192</v>
      </c>
      <c r="B254" s="51" t="s">
        <v>76</v>
      </c>
      <c r="C254" s="46"/>
      <c r="D254" s="47"/>
      <c r="E254" s="48">
        <v>455</v>
      </c>
      <c r="F254" s="20">
        <v>4.5</v>
      </c>
      <c r="G254" s="21">
        <v>4.2</v>
      </c>
      <c r="H254" s="82">
        <v>555.4</v>
      </c>
      <c r="I254" s="44">
        <v>46.93</v>
      </c>
      <c r="J254" s="21">
        <v>332.46</v>
      </c>
      <c r="K254" s="20">
        <v>46.58</v>
      </c>
      <c r="L254" s="84">
        <v>35.950000000000003</v>
      </c>
      <c r="M254" s="82">
        <v>332.46</v>
      </c>
      <c r="N254" s="44">
        <v>8.59</v>
      </c>
      <c r="O254" s="21">
        <v>142.52000000000001</v>
      </c>
      <c r="X254" s="159"/>
    </row>
    <row r="255" spans="1:24" x14ac:dyDescent="0.3">
      <c r="A255" s="44" t="s">
        <v>228</v>
      </c>
      <c r="B255" s="51" t="s">
        <v>76</v>
      </c>
      <c r="C255" s="46"/>
      <c r="D255" s="47"/>
      <c r="E255" s="48">
        <v>490.1</v>
      </c>
      <c r="F255" s="20">
        <v>4.5</v>
      </c>
      <c r="G255" s="21">
        <v>4.2</v>
      </c>
      <c r="H255" s="82">
        <v>555.4</v>
      </c>
      <c r="I255" s="44">
        <v>46.93</v>
      </c>
      <c r="J255" s="21">
        <v>332.46</v>
      </c>
      <c r="K255" s="20">
        <v>46.58</v>
      </c>
      <c r="L255" s="84">
        <v>32.909999999999997</v>
      </c>
      <c r="M255" s="82">
        <v>332.45</v>
      </c>
      <c r="N255" s="44">
        <v>8.59</v>
      </c>
      <c r="O255" s="21">
        <v>142.52000000000001</v>
      </c>
      <c r="X255" s="159"/>
    </row>
    <row r="256" spans="1:24" x14ac:dyDescent="0.3">
      <c r="A256" s="44" t="s">
        <v>190</v>
      </c>
      <c r="B256" s="51" t="s">
        <v>76</v>
      </c>
      <c r="C256" s="46"/>
      <c r="D256" s="47"/>
      <c r="E256" s="48">
        <v>512.29999999999995</v>
      </c>
      <c r="F256" s="20">
        <v>20</v>
      </c>
      <c r="G256" s="21">
        <v>241.5</v>
      </c>
      <c r="H256" s="82">
        <v>1503.3</v>
      </c>
      <c r="I256" s="44">
        <v>11.44</v>
      </c>
      <c r="J256" s="21">
        <v>150.69</v>
      </c>
      <c r="K256" s="20">
        <v>2.2599999999999998</v>
      </c>
      <c r="L256" s="84">
        <v>25.41</v>
      </c>
      <c r="M256" s="82">
        <v>326.92</v>
      </c>
      <c r="N256" s="44">
        <v>18.829999999999998</v>
      </c>
      <c r="O256" s="21">
        <v>326.19</v>
      </c>
      <c r="X256" s="159"/>
    </row>
    <row r="257" spans="1:24" x14ac:dyDescent="0.3">
      <c r="A257" s="44" t="s">
        <v>189</v>
      </c>
      <c r="B257" s="51" t="s">
        <v>76</v>
      </c>
      <c r="C257" s="46"/>
      <c r="D257" s="47"/>
      <c r="E257" s="48">
        <v>663.5</v>
      </c>
      <c r="F257" s="20">
        <v>5.8</v>
      </c>
      <c r="G257" s="21">
        <v>56</v>
      </c>
      <c r="H257" s="82">
        <v>685.8</v>
      </c>
      <c r="I257" s="44">
        <v>1.85</v>
      </c>
      <c r="J257" s="21">
        <v>141.24</v>
      </c>
      <c r="K257" s="20">
        <v>5.86</v>
      </c>
      <c r="L257" s="84">
        <v>10.220000000000001</v>
      </c>
      <c r="M257" s="82">
        <v>328.62</v>
      </c>
      <c r="N257" s="44">
        <v>54.55</v>
      </c>
      <c r="O257" s="21">
        <v>321.43</v>
      </c>
      <c r="X257" s="159"/>
    </row>
    <row r="258" spans="1:24" x14ac:dyDescent="0.3">
      <c r="A258" s="44" t="s">
        <v>222</v>
      </c>
      <c r="B258" s="51" t="s">
        <v>76</v>
      </c>
      <c r="C258" s="46"/>
      <c r="D258" s="47"/>
      <c r="E258" s="48"/>
      <c r="F258" s="20">
        <v>62.7</v>
      </c>
      <c r="G258" s="21">
        <v>36.9</v>
      </c>
      <c r="H258" s="82">
        <v>704.7</v>
      </c>
      <c r="I258" s="44">
        <v>15.92</v>
      </c>
      <c r="J258" s="21">
        <v>152.46</v>
      </c>
      <c r="K258" s="20">
        <v>59.49</v>
      </c>
      <c r="L258" s="84">
        <v>35.950000000000003</v>
      </c>
      <c r="M258" s="82">
        <v>332.46</v>
      </c>
      <c r="N258" s="44">
        <v>6.23</v>
      </c>
      <c r="O258" s="21">
        <v>332.44</v>
      </c>
      <c r="X258" s="159"/>
    </row>
    <row r="259" spans="1:24" x14ac:dyDescent="0.3">
      <c r="A259" s="44" t="s">
        <v>196</v>
      </c>
      <c r="B259" s="97" t="s">
        <v>76</v>
      </c>
      <c r="C259" s="46"/>
      <c r="D259" s="47"/>
      <c r="E259" s="48"/>
      <c r="F259" s="20">
        <v>9.6999999999999993</v>
      </c>
      <c r="G259" s="21">
        <v>58.2</v>
      </c>
      <c r="H259" s="82">
        <v>1116.5</v>
      </c>
      <c r="I259" s="44">
        <v>13.49</v>
      </c>
      <c r="J259" s="21">
        <v>144.13</v>
      </c>
      <c r="K259" s="20">
        <v>9.58</v>
      </c>
      <c r="L259" s="84">
        <v>66.89</v>
      </c>
      <c r="M259" s="82">
        <v>324.13</v>
      </c>
      <c r="N259" s="44">
        <v>38.33</v>
      </c>
      <c r="O259" s="21">
        <v>324.13</v>
      </c>
      <c r="X259" s="159"/>
    </row>
    <row r="260" spans="1:24" x14ac:dyDescent="0.3">
      <c r="A260" s="44" t="s">
        <v>186</v>
      </c>
      <c r="B260" s="51" t="s">
        <v>76</v>
      </c>
      <c r="C260" s="46"/>
      <c r="D260" s="47"/>
      <c r="E260" s="48"/>
      <c r="F260" s="20">
        <v>16.7</v>
      </c>
      <c r="G260" s="21">
        <v>67.900000000000006</v>
      </c>
      <c r="H260" s="82">
        <v>1429.8</v>
      </c>
      <c r="I260" s="44">
        <v>10.35</v>
      </c>
      <c r="J260" s="21">
        <v>145.81</v>
      </c>
      <c r="K260" s="20">
        <v>14.29</v>
      </c>
      <c r="L260" s="84">
        <v>65.3</v>
      </c>
      <c r="M260" s="82">
        <v>326.93</v>
      </c>
      <c r="N260" s="44">
        <v>23.3</v>
      </c>
      <c r="O260" s="21">
        <v>326.93</v>
      </c>
      <c r="X260" s="159"/>
    </row>
    <row r="261" spans="1:24" x14ac:dyDescent="0.3">
      <c r="A261" s="44" t="s">
        <v>187</v>
      </c>
      <c r="B261" s="51" t="s">
        <v>76</v>
      </c>
      <c r="C261" s="46"/>
      <c r="D261" s="47"/>
      <c r="E261" s="48"/>
      <c r="F261" s="20">
        <v>2.6</v>
      </c>
      <c r="G261" s="21">
        <v>21.4</v>
      </c>
      <c r="H261" s="82">
        <v>1240.5</v>
      </c>
      <c r="I261" s="44">
        <v>17.079999999999998</v>
      </c>
      <c r="J261" s="21">
        <v>160.72</v>
      </c>
      <c r="K261" s="20">
        <v>6.87</v>
      </c>
      <c r="L261" s="84">
        <v>58.01</v>
      </c>
      <c r="M261" s="82">
        <v>341.77</v>
      </c>
      <c r="N261" s="44">
        <v>27.4</v>
      </c>
      <c r="O261" s="21">
        <v>342</v>
      </c>
      <c r="X261" s="159"/>
    </row>
    <row r="262" spans="1:24" x14ac:dyDescent="0.3">
      <c r="A262" s="44" t="s">
        <v>191</v>
      </c>
      <c r="B262" s="51" t="s">
        <v>76</v>
      </c>
      <c r="C262" s="46"/>
      <c r="D262" s="47"/>
      <c r="E262" s="48"/>
      <c r="F262" s="20">
        <v>11.2</v>
      </c>
      <c r="G262" s="21">
        <v>48</v>
      </c>
      <c r="H262" s="82">
        <v>1246.5</v>
      </c>
      <c r="I262" s="44">
        <v>10.59</v>
      </c>
      <c r="J262" s="21">
        <v>153.30000000000001</v>
      </c>
      <c r="K262" s="20">
        <v>19.649999999999999</v>
      </c>
      <c r="L262" s="84">
        <v>84.36</v>
      </c>
      <c r="M262" s="82">
        <v>333.23</v>
      </c>
      <c r="N262" s="44">
        <v>26.16</v>
      </c>
      <c r="O262" s="21">
        <v>333.23</v>
      </c>
      <c r="X262" s="159"/>
    </row>
    <row r="263" spans="1:24" x14ac:dyDescent="0.3">
      <c r="A263" s="44" t="s">
        <v>198</v>
      </c>
      <c r="B263" s="51" t="s">
        <v>76</v>
      </c>
      <c r="C263" s="46"/>
      <c r="D263" s="47"/>
      <c r="E263" s="48"/>
      <c r="F263" s="20">
        <v>103.5</v>
      </c>
      <c r="G263" s="21">
        <v>76.5</v>
      </c>
      <c r="H263" s="82">
        <v>1433.2</v>
      </c>
      <c r="I263" s="44">
        <v>56.79</v>
      </c>
      <c r="J263" s="21">
        <v>146</v>
      </c>
      <c r="K263" s="20">
        <v>58.42</v>
      </c>
      <c r="L263" s="84">
        <v>19.809999999999999</v>
      </c>
      <c r="M263" s="82">
        <v>326.88</v>
      </c>
      <c r="N263" s="44">
        <v>8.59</v>
      </c>
      <c r="O263" s="21">
        <v>142.52000000000001</v>
      </c>
      <c r="X263" s="159"/>
    </row>
    <row r="264" spans="1:24" x14ac:dyDescent="0.3">
      <c r="A264" s="44" t="s">
        <v>198</v>
      </c>
      <c r="B264" s="97" t="s">
        <v>76</v>
      </c>
      <c r="C264" s="46"/>
      <c r="D264" s="47"/>
      <c r="E264" s="48"/>
      <c r="F264" s="20">
        <v>103.5</v>
      </c>
      <c r="G264" s="21">
        <v>76.5</v>
      </c>
      <c r="H264" s="82">
        <v>1433.2</v>
      </c>
      <c r="I264" s="44">
        <v>56.79</v>
      </c>
      <c r="J264" s="21">
        <v>146</v>
      </c>
      <c r="K264" s="20">
        <v>58.42</v>
      </c>
      <c r="L264" s="84">
        <v>19.809999999999999</v>
      </c>
      <c r="M264" s="82">
        <v>326.88</v>
      </c>
      <c r="N264" s="44">
        <v>1.75</v>
      </c>
      <c r="O264" s="21">
        <v>324.79000000000002</v>
      </c>
      <c r="X264" s="159"/>
    </row>
    <row r="265" spans="1:24" x14ac:dyDescent="0.3">
      <c r="A265" s="44" t="s">
        <v>125</v>
      </c>
      <c r="B265" s="51" t="s">
        <v>77</v>
      </c>
      <c r="C265" s="46"/>
      <c r="D265" s="47">
        <v>307.60000000000002</v>
      </c>
      <c r="E265" s="48">
        <v>13.4</v>
      </c>
      <c r="F265" s="20">
        <v>25.3</v>
      </c>
      <c r="G265" s="21">
        <v>299.5</v>
      </c>
      <c r="H265" s="82">
        <v>4478.8999999999996</v>
      </c>
      <c r="I265" s="44">
        <v>14.53</v>
      </c>
      <c r="J265" s="21">
        <v>151.24</v>
      </c>
      <c r="K265" s="20">
        <v>4.99</v>
      </c>
      <c r="L265" s="84">
        <v>16.64</v>
      </c>
      <c r="M265" s="82">
        <v>327.97</v>
      </c>
      <c r="N265" s="44">
        <v>40.6</v>
      </c>
      <c r="O265" s="21">
        <v>326.14</v>
      </c>
      <c r="X265" s="159"/>
    </row>
    <row r="266" spans="1:24" x14ac:dyDescent="0.3">
      <c r="A266" s="44" t="s">
        <v>126</v>
      </c>
      <c r="B266" s="51" t="s">
        <v>77</v>
      </c>
      <c r="C266" s="46"/>
      <c r="D266" s="47">
        <v>968</v>
      </c>
      <c r="E266" s="48">
        <v>18.100000000000001</v>
      </c>
      <c r="F266" s="20">
        <v>3.9</v>
      </c>
      <c r="G266" s="21">
        <v>235.8</v>
      </c>
      <c r="H266" s="82">
        <v>4367.2</v>
      </c>
      <c r="I266" s="44">
        <v>14.88</v>
      </c>
      <c r="J266" s="21">
        <v>146.11000000000001</v>
      </c>
      <c r="K266" s="20">
        <v>0.95</v>
      </c>
      <c r="L266" s="84">
        <v>5.05</v>
      </c>
      <c r="M266" s="82">
        <v>330.46</v>
      </c>
      <c r="N266" s="44">
        <v>44.52</v>
      </c>
      <c r="O266" s="21">
        <v>324.39999999999998</v>
      </c>
      <c r="X266" s="159"/>
    </row>
    <row r="267" spans="1:24" x14ac:dyDescent="0.3">
      <c r="A267" s="44" t="s">
        <v>127</v>
      </c>
      <c r="B267" s="51" t="s">
        <v>77</v>
      </c>
      <c r="C267" s="46"/>
      <c r="D267" s="47">
        <v>985.9</v>
      </c>
      <c r="E267" s="48">
        <v>41</v>
      </c>
      <c r="F267" s="20">
        <v>89.8</v>
      </c>
      <c r="G267" s="21">
        <v>153.6</v>
      </c>
      <c r="H267" s="82">
        <v>4085.1</v>
      </c>
      <c r="I267" s="44">
        <v>21.71</v>
      </c>
      <c r="J267" s="21">
        <v>147.16</v>
      </c>
      <c r="K267" s="20">
        <v>30.31</v>
      </c>
      <c r="L267" s="84">
        <v>0.73</v>
      </c>
      <c r="M267" s="82">
        <v>323.27</v>
      </c>
      <c r="N267" s="44">
        <v>14.66</v>
      </c>
      <c r="O267" s="21">
        <v>332.14</v>
      </c>
      <c r="X267" s="159"/>
    </row>
    <row r="268" spans="1:24" x14ac:dyDescent="0.3">
      <c r="A268" s="44" t="s">
        <v>130</v>
      </c>
      <c r="B268" s="51" t="s">
        <v>77</v>
      </c>
      <c r="C268" s="46"/>
      <c r="D268" s="47"/>
      <c r="E268" s="48">
        <v>79</v>
      </c>
      <c r="F268" s="20">
        <v>93.7</v>
      </c>
      <c r="G268" s="21">
        <v>937.6</v>
      </c>
      <c r="H268" s="82">
        <v>5203.7</v>
      </c>
      <c r="I268" s="44">
        <v>12.03</v>
      </c>
      <c r="J268" s="21">
        <v>148.62</v>
      </c>
      <c r="K268" s="20">
        <v>14.13</v>
      </c>
      <c r="L268" s="84">
        <v>41.84</v>
      </c>
      <c r="M268" s="82">
        <v>11.63</v>
      </c>
      <c r="N268" s="44">
        <v>49.32</v>
      </c>
      <c r="O268" s="21">
        <v>29.16</v>
      </c>
      <c r="X268" s="159"/>
    </row>
    <row r="269" spans="1:24" x14ac:dyDescent="0.3">
      <c r="A269" s="44" t="s">
        <v>131</v>
      </c>
      <c r="B269" s="51" t="s">
        <v>77</v>
      </c>
      <c r="C269" s="46"/>
      <c r="D269" s="47"/>
      <c r="E269" s="48">
        <v>129.30000000000001</v>
      </c>
      <c r="F269" s="20">
        <v>38.4</v>
      </c>
      <c r="G269" s="21">
        <v>265.7</v>
      </c>
      <c r="H269" s="82">
        <v>3501.4</v>
      </c>
      <c r="I269" s="44">
        <v>6.47</v>
      </c>
      <c r="J269" s="21">
        <v>147.88</v>
      </c>
      <c r="K269" s="20">
        <v>0.81</v>
      </c>
      <c r="L269" s="84">
        <v>80.36</v>
      </c>
      <c r="M269" s="82">
        <v>324.13</v>
      </c>
      <c r="N269" s="44">
        <v>8.83</v>
      </c>
      <c r="O269" s="21">
        <v>330.85</v>
      </c>
      <c r="X269" s="159"/>
    </row>
    <row r="270" spans="1:24" x14ac:dyDescent="0.3">
      <c r="A270" s="44" t="s">
        <v>132</v>
      </c>
      <c r="B270" s="97" t="s">
        <v>77</v>
      </c>
      <c r="C270" s="46"/>
      <c r="D270" s="47"/>
      <c r="E270" s="48">
        <v>131.5</v>
      </c>
      <c r="F270" s="20">
        <v>106.2</v>
      </c>
      <c r="G270" s="21">
        <v>337</v>
      </c>
      <c r="H270" s="82">
        <v>4699.3999999999996</v>
      </c>
      <c r="I270" s="44">
        <v>10.199999999999999</v>
      </c>
      <c r="J270" s="21">
        <v>146.84</v>
      </c>
      <c r="K270" s="20">
        <v>3.01</v>
      </c>
      <c r="L270" s="84">
        <v>63.07</v>
      </c>
      <c r="M270" s="82">
        <v>326.93</v>
      </c>
      <c r="N270" s="44">
        <v>9.2799999999999994</v>
      </c>
      <c r="O270" s="21">
        <v>332.66</v>
      </c>
      <c r="X270" s="159"/>
    </row>
    <row r="271" spans="1:24" x14ac:dyDescent="0.3">
      <c r="A271" s="44" t="s">
        <v>134</v>
      </c>
      <c r="B271" s="51" t="s">
        <v>77</v>
      </c>
      <c r="C271" s="46"/>
      <c r="D271" s="47"/>
      <c r="E271" s="48">
        <v>177.9</v>
      </c>
      <c r="F271" s="20">
        <v>62</v>
      </c>
      <c r="G271" s="21">
        <v>501.9</v>
      </c>
      <c r="H271" s="82">
        <v>4821.5</v>
      </c>
      <c r="I271" s="44">
        <v>9.19</v>
      </c>
      <c r="J271" s="21">
        <v>152.78</v>
      </c>
      <c r="K271" s="20">
        <v>1.47</v>
      </c>
      <c r="L271" s="84">
        <v>62.68</v>
      </c>
      <c r="M271" s="82">
        <v>341.43</v>
      </c>
      <c r="N271" s="44">
        <v>9.51</v>
      </c>
      <c r="O271" s="21">
        <v>330.83</v>
      </c>
      <c r="X271" s="159"/>
    </row>
    <row r="272" spans="1:24" x14ac:dyDescent="0.3">
      <c r="A272" s="44" t="s">
        <v>135</v>
      </c>
      <c r="B272" s="51" t="s">
        <v>77</v>
      </c>
      <c r="C272" s="46"/>
      <c r="D272" s="47"/>
      <c r="E272" s="48">
        <v>235.8</v>
      </c>
      <c r="F272" s="20">
        <v>12.9</v>
      </c>
      <c r="G272" s="21">
        <v>480.7</v>
      </c>
      <c r="H272" s="82">
        <v>4980.6000000000004</v>
      </c>
      <c r="I272" s="44">
        <v>13.75</v>
      </c>
      <c r="J272" s="21">
        <v>143.52000000000001</v>
      </c>
      <c r="K272" s="20">
        <v>1.94</v>
      </c>
      <c r="L272" s="84">
        <v>27</v>
      </c>
      <c r="M272" s="82">
        <v>350.7</v>
      </c>
      <c r="N272" s="44">
        <v>9</v>
      </c>
      <c r="O272" s="21">
        <v>332.32</v>
      </c>
      <c r="X272" s="159"/>
    </row>
    <row r="273" spans="1:24" x14ac:dyDescent="0.3">
      <c r="A273" s="44" t="s">
        <v>136</v>
      </c>
      <c r="B273" s="51" t="s">
        <v>77</v>
      </c>
      <c r="C273" s="46"/>
      <c r="D273" s="47"/>
      <c r="E273" s="48">
        <v>269.8</v>
      </c>
      <c r="F273" s="20">
        <v>19.7</v>
      </c>
      <c r="G273" s="21">
        <v>448.6</v>
      </c>
      <c r="H273" s="82">
        <v>4406</v>
      </c>
      <c r="I273" s="44">
        <v>8.9600000000000009</v>
      </c>
      <c r="J273" s="21">
        <v>156.97</v>
      </c>
      <c r="K273" s="20">
        <v>2.08</v>
      </c>
      <c r="L273" s="84">
        <v>30.82</v>
      </c>
      <c r="M273" s="82">
        <v>336.93</v>
      </c>
      <c r="N273" s="44">
        <v>8.86</v>
      </c>
      <c r="O273" s="21">
        <v>332.72</v>
      </c>
      <c r="X273" s="159"/>
    </row>
    <row r="274" spans="1:24" x14ac:dyDescent="0.3">
      <c r="A274" s="44" t="s">
        <v>190</v>
      </c>
      <c r="B274" s="51" t="s">
        <v>77</v>
      </c>
      <c r="C274" s="46"/>
      <c r="D274" s="47"/>
      <c r="E274" s="48">
        <v>300.5</v>
      </c>
      <c r="F274" s="20">
        <v>25.3</v>
      </c>
      <c r="G274" s="21">
        <v>299.5</v>
      </c>
      <c r="H274" s="82">
        <v>1503.3</v>
      </c>
      <c r="I274" s="44">
        <v>11.44</v>
      </c>
      <c r="J274" s="21">
        <v>150.69</v>
      </c>
      <c r="K274" s="20">
        <v>1.99</v>
      </c>
      <c r="L274" s="84">
        <v>16.64</v>
      </c>
      <c r="M274" s="82">
        <v>327.97</v>
      </c>
      <c r="N274" s="44">
        <v>40.6</v>
      </c>
      <c r="O274" s="21">
        <v>326.14</v>
      </c>
      <c r="Q274" t="s">
        <v>286</v>
      </c>
      <c r="T274" t="s">
        <v>287</v>
      </c>
      <c r="X274" s="159"/>
    </row>
    <row r="275" spans="1:24" x14ac:dyDescent="0.3">
      <c r="A275" s="44" t="s">
        <v>222</v>
      </c>
      <c r="B275" s="51" t="s">
        <v>77</v>
      </c>
      <c r="C275" s="46"/>
      <c r="D275" s="47"/>
      <c r="E275" s="48">
        <v>359.9</v>
      </c>
      <c r="F275" s="20">
        <v>13.6</v>
      </c>
      <c r="G275" s="21">
        <v>77.8</v>
      </c>
      <c r="H275" s="82">
        <v>704.7</v>
      </c>
      <c r="I275" s="44">
        <v>15.92</v>
      </c>
      <c r="J275" s="21">
        <v>152.46</v>
      </c>
      <c r="K275" s="20">
        <v>9.89</v>
      </c>
      <c r="L275" s="84">
        <v>2.27</v>
      </c>
      <c r="M275" s="82">
        <v>143.22</v>
      </c>
      <c r="N275" s="44">
        <v>16.23</v>
      </c>
      <c r="O275" s="21">
        <v>332.13</v>
      </c>
      <c r="P275" s="1" t="s">
        <v>55</v>
      </c>
      <c r="Q275" s="1"/>
      <c r="R275" s="47">
        <v>23.1</v>
      </c>
      <c r="S275" s="1"/>
      <c r="T275" s="1" t="s">
        <v>55</v>
      </c>
      <c r="U275" s="47">
        <v>7.5</v>
      </c>
      <c r="V275" s="1"/>
      <c r="W275" s="1"/>
      <c r="X275" s="159"/>
    </row>
    <row r="276" spans="1:24" x14ac:dyDescent="0.3">
      <c r="A276" s="44" t="s">
        <v>196</v>
      </c>
      <c r="B276" s="51" t="s">
        <v>77</v>
      </c>
      <c r="C276" s="46"/>
      <c r="D276" s="47"/>
      <c r="E276" s="48">
        <v>449</v>
      </c>
      <c r="F276" s="20">
        <v>2.6</v>
      </c>
      <c r="G276" s="21">
        <v>17.899999999999999</v>
      </c>
      <c r="H276" s="82">
        <v>1116.5</v>
      </c>
      <c r="I276" s="44">
        <v>13.49</v>
      </c>
      <c r="J276" s="21">
        <v>144.13</v>
      </c>
      <c r="K276" s="20">
        <v>8.32</v>
      </c>
      <c r="L276" s="84">
        <v>24.27</v>
      </c>
      <c r="M276" s="82">
        <v>326.10000000000002</v>
      </c>
      <c r="N276" s="44">
        <v>80.36</v>
      </c>
      <c r="O276" s="21">
        <v>324.13</v>
      </c>
      <c r="P276" s="1" t="s">
        <v>56</v>
      </c>
      <c r="Q276" s="1"/>
      <c r="R276" s="47">
        <v>330.3</v>
      </c>
      <c r="S276" s="1"/>
      <c r="T276" s="1" t="s">
        <v>56</v>
      </c>
      <c r="U276" s="1"/>
      <c r="V276" s="47">
        <v>17.100000000000001</v>
      </c>
      <c r="W276" s="1"/>
      <c r="X276" s="159"/>
    </row>
    <row r="277" spans="1:24" x14ac:dyDescent="0.3">
      <c r="A277" s="44" t="s">
        <v>186</v>
      </c>
      <c r="B277" s="97" t="s">
        <v>77</v>
      </c>
      <c r="C277" s="46"/>
      <c r="D277" s="47"/>
      <c r="E277" s="48">
        <v>487.7</v>
      </c>
      <c r="F277" s="20">
        <v>7.5</v>
      </c>
      <c r="G277" s="21">
        <v>39.6</v>
      </c>
      <c r="H277" s="82">
        <v>1429.8</v>
      </c>
      <c r="I277" s="44">
        <v>10.35</v>
      </c>
      <c r="J277" s="21">
        <v>145.81</v>
      </c>
      <c r="K277" s="20">
        <v>10.77</v>
      </c>
      <c r="L277" s="84">
        <v>30.63</v>
      </c>
      <c r="M277" s="82">
        <v>316.51</v>
      </c>
      <c r="N277" s="44">
        <v>63.07</v>
      </c>
      <c r="O277" s="21">
        <v>326.93</v>
      </c>
      <c r="P277" s="1" t="s">
        <v>24</v>
      </c>
      <c r="Q277" s="1"/>
      <c r="S277" s="1"/>
      <c r="T277" s="1" t="s">
        <v>24</v>
      </c>
      <c r="U277" s="1"/>
      <c r="V277" s="47">
        <v>4.9000000000000004</v>
      </c>
      <c r="W277" s="1"/>
      <c r="X277" s="159"/>
    </row>
    <row r="278" spans="1:24" x14ac:dyDescent="0.3">
      <c r="A278" s="44" t="s">
        <v>187</v>
      </c>
      <c r="B278" s="51" t="s">
        <v>77</v>
      </c>
      <c r="C278" s="46"/>
      <c r="D278" s="47"/>
      <c r="E278" s="48">
        <v>517.1</v>
      </c>
      <c r="F278" s="20">
        <v>4.8</v>
      </c>
      <c r="G278" s="21" t="s">
        <v>220</v>
      </c>
      <c r="H278" s="82">
        <v>1240.5</v>
      </c>
      <c r="I278" s="44">
        <v>17.079999999999998</v>
      </c>
      <c r="J278" s="21">
        <v>160.72</v>
      </c>
      <c r="K278" s="20">
        <v>20.81</v>
      </c>
      <c r="L278" s="84">
        <v>62.68</v>
      </c>
      <c r="M278" s="82">
        <v>341.43</v>
      </c>
      <c r="N278" s="44">
        <v>64.83</v>
      </c>
      <c r="O278" s="21">
        <v>341.43</v>
      </c>
      <c r="P278" s="1" t="s">
        <v>23</v>
      </c>
      <c r="Q278" s="1"/>
      <c r="R278" s="47">
        <v>333.7</v>
      </c>
      <c r="S278" s="1"/>
      <c r="T278" s="1" t="s">
        <v>23</v>
      </c>
      <c r="U278" s="1"/>
      <c r="V278" s="47">
        <v>33.9</v>
      </c>
      <c r="W278" s="1"/>
      <c r="X278" s="159"/>
    </row>
    <row r="279" spans="1:24" x14ac:dyDescent="0.3">
      <c r="A279" s="44" t="s">
        <v>198</v>
      </c>
      <c r="B279" s="51" t="s">
        <v>77</v>
      </c>
      <c r="C279" s="46"/>
      <c r="D279" s="47"/>
      <c r="E279" s="48"/>
      <c r="F279" s="20">
        <v>103.3</v>
      </c>
      <c r="G279" s="21">
        <v>77.7</v>
      </c>
      <c r="H279" s="82">
        <v>1433.2</v>
      </c>
      <c r="I279" s="44">
        <v>56.79</v>
      </c>
      <c r="J279" s="21">
        <v>146</v>
      </c>
      <c r="K279" s="20">
        <v>53.03</v>
      </c>
      <c r="L279" s="84">
        <v>0.89</v>
      </c>
      <c r="M279" s="82">
        <v>323.89</v>
      </c>
      <c r="N279" s="44">
        <v>2.27</v>
      </c>
      <c r="O279" s="21">
        <v>143.22</v>
      </c>
      <c r="P279" s="1" t="s">
        <v>154</v>
      </c>
      <c r="Q279" s="1"/>
      <c r="R279" s="1"/>
      <c r="S279" s="1"/>
      <c r="T279" s="1" t="s">
        <v>154</v>
      </c>
      <c r="U279" s="1"/>
      <c r="V279" s="1"/>
      <c r="W279" s="1"/>
      <c r="X279" s="159"/>
    </row>
    <row r="280" spans="1:24" x14ac:dyDescent="0.3">
      <c r="A280" s="44" t="s">
        <v>198</v>
      </c>
      <c r="B280" s="51" t="s">
        <v>77</v>
      </c>
      <c r="C280" s="46"/>
      <c r="D280" s="47"/>
      <c r="E280" s="48"/>
      <c r="F280" s="20">
        <v>103.3</v>
      </c>
      <c r="G280" s="21">
        <v>77.7</v>
      </c>
      <c r="H280" s="82">
        <v>1433.2</v>
      </c>
      <c r="I280" s="44">
        <v>56.79</v>
      </c>
      <c r="J280" s="21">
        <v>146</v>
      </c>
      <c r="K280" s="20">
        <v>49.4</v>
      </c>
      <c r="L280" s="84">
        <v>0.89</v>
      </c>
      <c r="M280" s="82">
        <v>323.89</v>
      </c>
      <c r="N280" s="44">
        <v>6.56</v>
      </c>
      <c r="O280" s="21">
        <v>327.31</v>
      </c>
      <c r="P280" s="1" t="s">
        <v>4</v>
      </c>
      <c r="Q280" s="1"/>
      <c r="R280" s="47">
        <v>347.5</v>
      </c>
      <c r="S280" s="81"/>
      <c r="T280" s="1" t="s">
        <v>4</v>
      </c>
      <c r="U280" s="1"/>
      <c r="V280" s="47">
        <v>17.7</v>
      </c>
      <c r="W280" s="81"/>
      <c r="X280" s="159"/>
    </row>
    <row r="281" spans="1:24" x14ac:dyDescent="0.3">
      <c r="A281" s="44" t="s">
        <v>210</v>
      </c>
      <c r="B281" s="51" t="s">
        <v>77</v>
      </c>
      <c r="C281" s="46"/>
      <c r="D281" s="47"/>
      <c r="E281" s="48"/>
      <c r="F281" s="20">
        <v>186.3</v>
      </c>
      <c r="G281" s="21">
        <v>901</v>
      </c>
      <c r="H281" s="82">
        <v>2938.9</v>
      </c>
      <c r="I281" s="44">
        <v>4.7699999999999996</v>
      </c>
      <c r="J281" s="21">
        <v>323.20999999999998</v>
      </c>
      <c r="K281" s="20">
        <v>44.02</v>
      </c>
      <c r="L281" s="84">
        <v>57.55</v>
      </c>
      <c r="M281" s="82">
        <v>323.10000000000002</v>
      </c>
      <c r="N281" s="44">
        <v>24.7</v>
      </c>
      <c r="O281" s="21">
        <v>143.1</v>
      </c>
      <c r="P281" s="1" t="s">
        <v>20</v>
      </c>
      <c r="Q281" s="1"/>
      <c r="R281" s="47">
        <v>457.8</v>
      </c>
      <c r="S281" s="81"/>
      <c r="T281" s="1" t="s">
        <v>20</v>
      </c>
      <c r="U281" s="46">
        <v>29.3</v>
      </c>
      <c r="V281" s="1"/>
      <c r="W281" s="81"/>
      <c r="X281" s="159"/>
    </row>
    <row r="282" spans="1:24" x14ac:dyDescent="0.3">
      <c r="A282" s="44" t="s">
        <v>211</v>
      </c>
      <c r="B282" s="45" t="s">
        <v>78</v>
      </c>
      <c r="C282" s="46"/>
      <c r="D282" s="47">
        <v>23.8</v>
      </c>
      <c r="E282" s="48">
        <v>108.2</v>
      </c>
      <c r="F282" s="20">
        <v>15.1</v>
      </c>
      <c r="G282" s="21">
        <v>18.3</v>
      </c>
      <c r="H282" s="82">
        <v>492.8</v>
      </c>
      <c r="I282" s="44">
        <v>45.12</v>
      </c>
      <c r="J282" s="21">
        <v>323.10000000000002</v>
      </c>
      <c r="K282" s="20">
        <v>39.61</v>
      </c>
      <c r="L282" s="84">
        <v>14.47</v>
      </c>
      <c r="M282" s="82">
        <v>323.10000000000002</v>
      </c>
      <c r="N282" s="44">
        <v>0.06</v>
      </c>
      <c r="O282" s="21">
        <v>143.1</v>
      </c>
      <c r="P282" s="1" t="s">
        <v>21</v>
      </c>
      <c r="Q282" s="46">
        <v>150.30000000000001</v>
      </c>
      <c r="S282" s="81"/>
      <c r="T282" s="1" t="s">
        <v>21</v>
      </c>
      <c r="U282" s="46">
        <v>43.6</v>
      </c>
      <c r="V282" s="1"/>
      <c r="W282" s="81"/>
      <c r="X282" s="159"/>
    </row>
    <row r="283" spans="1:24" x14ac:dyDescent="0.3">
      <c r="A283" s="44" t="s">
        <v>123</v>
      </c>
      <c r="B283" s="45" t="s">
        <v>78</v>
      </c>
      <c r="C283" s="46"/>
      <c r="D283" s="47">
        <v>437.9</v>
      </c>
      <c r="E283" s="48">
        <v>108.2</v>
      </c>
      <c r="F283" s="20">
        <v>201.8</v>
      </c>
      <c r="G283" s="21">
        <v>644.79999999999995</v>
      </c>
      <c r="H283" s="82">
        <v>2756.8</v>
      </c>
      <c r="I283" s="44">
        <v>1.8</v>
      </c>
      <c r="J283" s="21">
        <v>157.75</v>
      </c>
      <c r="K283" s="20">
        <v>15.84</v>
      </c>
      <c r="L283" s="84">
        <v>4.92</v>
      </c>
      <c r="M283" s="82">
        <v>337.79</v>
      </c>
      <c r="N283" s="44">
        <v>14.01</v>
      </c>
      <c r="O283" s="21">
        <v>324.63</v>
      </c>
      <c r="P283" s="1" t="s">
        <v>5</v>
      </c>
      <c r="Q283" s="1"/>
      <c r="R283" s="1"/>
      <c r="S283" s="48">
        <v>273.89999999999998</v>
      </c>
      <c r="T283" s="1" t="s">
        <v>5</v>
      </c>
      <c r="U283" s="1"/>
      <c r="V283" s="1"/>
      <c r="W283" s="48">
        <v>4.8</v>
      </c>
      <c r="X283" s="159"/>
    </row>
    <row r="284" spans="1:24" x14ac:dyDescent="0.3">
      <c r="A284" s="44" t="s">
        <v>125</v>
      </c>
      <c r="B284" s="45" t="s">
        <v>78</v>
      </c>
      <c r="C284" s="46"/>
      <c r="D284" s="47">
        <v>514.4</v>
      </c>
      <c r="E284" s="48">
        <v>179.8</v>
      </c>
      <c r="F284" s="20">
        <v>85.7</v>
      </c>
      <c r="G284" s="21">
        <v>389.9</v>
      </c>
      <c r="H284" s="82">
        <v>4478.8999999999996</v>
      </c>
      <c r="I284" s="44">
        <v>14.53</v>
      </c>
      <c r="J284" s="21">
        <v>151.24</v>
      </c>
      <c r="K284" s="20">
        <v>5.88</v>
      </c>
      <c r="L284" s="84">
        <v>3.54</v>
      </c>
      <c r="M284" s="82">
        <v>328.37</v>
      </c>
      <c r="N284" s="44">
        <v>39.85</v>
      </c>
      <c r="O284" s="21">
        <v>326.25</v>
      </c>
      <c r="P284" s="1" t="s">
        <v>6</v>
      </c>
      <c r="R284" s="47">
        <v>292.5</v>
      </c>
      <c r="S284" s="1"/>
      <c r="T284" s="1" t="s">
        <v>6</v>
      </c>
      <c r="U284" s="1"/>
      <c r="V284" s="47">
        <v>5.2</v>
      </c>
      <c r="W284" s="1"/>
      <c r="X284" s="159"/>
    </row>
    <row r="285" spans="1:24" x14ac:dyDescent="0.3">
      <c r="A285" s="44" t="s">
        <v>126</v>
      </c>
      <c r="B285" s="45" t="s">
        <v>78</v>
      </c>
      <c r="C285" s="46"/>
      <c r="D285" s="47">
        <v>535.79999999999995</v>
      </c>
      <c r="E285" s="48">
        <v>302</v>
      </c>
      <c r="F285" s="20">
        <v>0</v>
      </c>
      <c r="G285" s="21">
        <v>179.8</v>
      </c>
      <c r="H285" s="82">
        <v>4367.2</v>
      </c>
      <c r="I285" s="44">
        <v>14.88</v>
      </c>
      <c r="J285" s="21">
        <v>146.11000000000001</v>
      </c>
      <c r="K285" s="20">
        <v>0</v>
      </c>
      <c r="L285" s="84">
        <v>1.76</v>
      </c>
      <c r="M285" s="82">
        <v>328.34</v>
      </c>
      <c r="N285" s="44">
        <v>44.96</v>
      </c>
      <c r="O285" s="21">
        <v>328.26</v>
      </c>
      <c r="P285" s="1" t="s">
        <v>7</v>
      </c>
      <c r="Q285" s="1"/>
      <c r="R285" s="47">
        <v>376</v>
      </c>
      <c r="S285" s="1"/>
      <c r="T285" s="1" t="s">
        <v>7</v>
      </c>
      <c r="U285" s="1"/>
      <c r="V285" s="47">
        <v>2.1</v>
      </c>
      <c r="W285" s="1"/>
      <c r="X285" s="159"/>
    </row>
    <row r="286" spans="1:24" x14ac:dyDescent="0.3">
      <c r="A286" s="44" t="s">
        <v>127</v>
      </c>
      <c r="B286" s="45" t="s">
        <v>78</v>
      </c>
      <c r="C286" s="46"/>
      <c r="D286" s="47">
        <v>659.8</v>
      </c>
      <c r="E286" s="48">
        <v>392.1</v>
      </c>
      <c r="F286" s="20">
        <v>65</v>
      </c>
      <c r="G286" s="21">
        <v>294.89999999999998</v>
      </c>
      <c r="H286" s="82">
        <v>4085.1</v>
      </c>
      <c r="I286" s="44">
        <v>21.71</v>
      </c>
      <c r="J286" s="21">
        <v>147.16</v>
      </c>
      <c r="K286" s="20">
        <v>12.95</v>
      </c>
      <c r="L286" s="84">
        <v>6.27</v>
      </c>
      <c r="M286" s="82">
        <v>142.22999999999999</v>
      </c>
      <c r="N286" s="44">
        <v>15.62</v>
      </c>
      <c r="O286" s="21">
        <v>332.19</v>
      </c>
      <c r="P286" s="1" t="s">
        <v>19</v>
      </c>
      <c r="Q286" s="1"/>
      <c r="R286" s="47">
        <v>464.6</v>
      </c>
      <c r="S286" s="1"/>
      <c r="T286" s="1" t="s">
        <v>19</v>
      </c>
      <c r="U286" s="1"/>
      <c r="V286" s="1"/>
      <c r="W286" s="48">
        <v>8.9</v>
      </c>
      <c r="X286" s="159"/>
    </row>
    <row r="287" spans="1:24" x14ac:dyDescent="0.3">
      <c r="A287" s="44" t="s">
        <v>128</v>
      </c>
      <c r="B287" s="45" t="s">
        <v>78</v>
      </c>
      <c r="C287" s="46"/>
      <c r="D287" s="47">
        <v>842</v>
      </c>
      <c r="E287" s="48">
        <v>403.8</v>
      </c>
      <c r="F287" s="20">
        <v>178</v>
      </c>
      <c r="G287" s="21">
        <v>505</v>
      </c>
      <c r="H287" s="82">
        <v>3551.6</v>
      </c>
      <c r="I287" s="44">
        <v>8.5</v>
      </c>
      <c r="J287" s="21">
        <v>149.6</v>
      </c>
      <c r="K287" s="20">
        <v>15.19</v>
      </c>
      <c r="L287" s="84">
        <v>9.92</v>
      </c>
      <c r="M287" s="82">
        <v>334.46</v>
      </c>
      <c r="N287" s="44">
        <v>21.26</v>
      </c>
      <c r="O287" s="21">
        <v>334.33</v>
      </c>
      <c r="P287" s="1" t="s">
        <v>17</v>
      </c>
      <c r="Q287" s="1"/>
      <c r="R287" s="47">
        <v>574.4</v>
      </c>
      <c r="S287" s="1"/>
      <c r="T287" s="1" t="s">
        <v>17</v>
      </c>
      <c r="U287" s="1"/>
      <c r="V287" s="47">
        <v>6.6</v>
      </c>
      <c r="W287" s="1"/>
      <c r="X287" s="159"/>
    </row>
    <row r="288" spans="1:24" x14ac:dyDescent="0.3">
      <c r="A288" s="44" t="s">
        <v>129</v>
      </c>
      <c r="B288" s="45" t="s">
        <v>78</v>
      </c>
      <c r="C288" s="46"/>
      <c r="D288" s="47">
        <v>935</v>
      </c>
      <c r="E288" s="48">
        <v>610.1</v>
      </c>
      <c r="F288" s="20">
        <v>273.3</v>
      </c>
      <c r="G288" s="21">
        <v>886.2</v>
      </c>
      <c r="H288" s="82">
        <v>2539.3000000000002</v>
      </c>
      <c r="I288" s="44">
        <v>1.66</v>
      </c>
      <c r="J288" s="21">
        <v>325.04000000000002</v>
      </c>
      <c r="K288" s="20">
        <v>14.04</v>
      </c>
      <c r="L288" s="84">
        <v>2</v>
      </c>
      <c r="M288" s="82">
        <v>325.23</v>
      </c>
      <c r="N288" s="44">
        <v>18.28</v>
      </c>
      <c r="O288" s="21">
        <v>323.47000000000003</v>
      </c>
      <c r="P288" s="1" t="s">
        <v>18</v>
      </c>
      <c r="Q288" s="1"/>
      <c r="S288" s="48">
        <v>728.3</v>
      </c>
      <c r="T288" s="1" t="s">
        <v>18</v>
      </c>
      <c r="U288" s="1"/>
      <c r="V288" s="47">
        <v>8.1999999999999993</v>
      </c>
      <c r="W288" s="1"/>
      <c r="X288" s="159"/>
    </row>
    <row r="289" spans="1:24" x14ac:dyDescent="0.3">
      <c r="A289" s="44" t="s">
        <v>130</v>
      </c>
      <c r="B289" s="45" t="s">
        <v>78</v>
      </c>
      <c r="C289" s="46"/>
      <c r="D289" s="47">
        <v>1154.3</v>
      </c>
      <c r="E289" s="48">
        <v>675.9</v>
      </c>
      <c r="F289" s="20">
        <v>180.9</v>
      </c>
      <c r="G289" s="21">
        <v>814.1</v>
      </c>
      <c r="H289" s="82">
        <v>5203.7</v>
      </c>
      <c r="I289" s="44">
        <v>12.03</v>
      </c>
      <c r="J289" s="21">
        <v>148.62</v>
      </c>
      <c r="K289" s="20">
        <v>12.31</v>
      </c>
      <c r="L289" s="84">
        <v>2.9</v>
      </c>
      <c r="M289" s="82">
        <v>323.38</v>
      </c>
      <c r="N289" s="44">
        <v>21.31</v>
      </c>
      <c r="O289" s="21">
        <v>323.49</v>
      </c>
      <c r="P289" s="1" t="s">
        <v>16</v>
      </c>
      <c r="Q289" s="1"/>
      <c r="S289" s="48">
        <v>921.4</v>
      </c>
      <c r="T289" s="1" t="s">
        <v>16</v>
      </c>
      <c r="U289" s="1"/>
      <c r="V289" s="1"/>
      <c r="W289" s="48">
        <v>22.6</v>
      </c>
      <c r="X289" s="160" t="s">
        <v>229</v>
      </c>
    </row>
    <row r="290" spans="1:24" x14ac:dyDescent="0.3">
      <c r="A290" s="44" t="s">
        <v>131</v>
      </c>
      <c r="B290" s="45" t="s">
        <v>78</v>
      </c>
      <c r="C290" s="46"/>
      <c r="D290" s="47"/>
      <c r="E290" s="48"/>
      <c r="F290" s="20">
        <v>22</v>
      </c>
      <c r="G290" s="21">
        <v>391.4</v>
      </c>
      <c r="H290" s="82">
        <v>3501.4</v>
      </c>
      <c r="I290" s="44">
        <v>6.47</v>
      </c>
      <c r="J290" s="21">
        <v>147.88</v>
      </c>
      <c r="K290" s="20">
        <v>3.32</v>
      </c>
      <c r="L290" s="84">
        <v>64.459999999999994</v>
      </c>
      <c r="M290" s="82">
        <v>330.67</v>
      </c>
      <c r="N290" s="44">
        <v>16.27</v>
      </c>
      <c r="O290" s="21">
        <v>329.03</v>
      </c>
      <c r="P290" s="1" t="s">
        <v>76</v>
      </c>
      <c r="Q290" s="1"/>
      <c r="R290" s="1"/>
      <c r="S290" s="48">
        <v>663.5</v>
      </c>
      <c r="T290" s="1" t="s">
        <v>76</v>
      </c>
      <c r="U290" s="1"/>
      <c r="V290" s="1"/>
      <c r="W290" s="48">
        <v>6.2</v>
      </c>
      <c r="X290" s="161"/>
    </row>
    <row r="291" spans="1:24" x14ac:dyDescent="0.3">
      <c r="A291" s="44" t="s">
        <v>132</v>
      </c>
      <c r="B291" s="45" t="s">
        <v>78</v>
      </c>
      <c r="C291" s="46"/>
      <c r="D291" s="47"/>
      <c r="E291" s="48"/>
      <c r="F291" s="20">
        <v>25.3</v>
      </c>
      <c r="G291" s="21">
        <v>513</v>
      </c>
      <c r="H291" s="82">
        <v>4699.3999999999996</v>
      </c>
      <c r="I291" s="44">
        <v>10.199999999999999</v>
      </c>
      <c r="J291" s="21">
        <v>146.84</v>
      </c>
      <c r="K291" s="20">
        <v>12.09</v>
      </c>
      <c r="L291" s="84">
        <v>16.829999999999998</v>
      </c>
      <c r="M291" s="82">
        <v>329.9</v>
      </c>
      <c r="N291" s="44">
        <v>9.5299999999999994</v>
      </c>
      <c r="O291" s="21">
        <v>332.85</v>
      </c>
      <c r="P291" s="1" t="s">
        <v>77</v>
      </c>
      <c r="Q291" s="1"/>
      <c r="R291" s="47">
        <v>985.9</v>
      </c>
      <c r="S291" s="1"/>
      <c r="T291" s="1" t="s">
        <v>77</v>
      </c>
      <c r="U291" s="1"/>
      <c r="V291" s="1"/>
      <c r="W291" s="48">
        <v>13.4</v>
      </c>
      <c r="X291" s="161"/>
    </row>
    <row r="292" spans="1:24" x14ac:dyDescent="0.3">
      <c r="A292" s="44" t="s">
        <v>134</v>
      </c>
      <c r="B292" s="45" t="s">
        <v>78</v>
      </c>
      <c r="C292" s="46"/>
      <c r="D292" s="47"/>
      <c r="E292" s="48"/>
      <c r="F292" s="20">
        <v>39.5</v>
      </c>
      <c r="G292" s="21">
        <v>608.6</v>
      </c>
      <c r="H292" s="82">
        <v>4821.5</v>
      </c>
      <c r="I292" s="44">
        <v>9.19</v>
      </c>
      <c r="J292" s="21">
        <v>152.78</v>
      </c>
      <c r="K292" s="20">
        <v>5.17</v>
      </c>
      <c r="L292" s="84">
        <v>27.58</v>
      </c>
      <c r="M292" s="82">
        <v>326.76</v>
      </c>
      <c r="N292" s="44">
        <v>10.050000000000001</v>
      </c>
      <c r="O292" s="21">
        <v>330.79</v>
      </c>
      <c r="P292" s="1" t="s">
        <v>78</v>
      </c>
      <c r="R292" s="47">
        <v>1154.3</v>
      </c>
      <c r="S292" s="1"/>
      <c r="T292" s="1" t="s">
        <v>78</v>
      </c>
      <c r="U292" s="1"/>
      <c r="V292" s="47">
        <v>23.8</v>
      </c>
      <c r="W292" s="1"/>
      <c r="X292" s="161"/>
    </row>
    <row r="293" spans="1:24" x14ac:dyDescent="0.3">
      <c r="A293" s="44" t="s">
        <v>135</v>
      </c>
      <c r="B293" s="45" t="s">
        <v>78</v>
      </c>
      <c r="C293" s="46"/>
      <c r="D293" s="47"/>
      <c r="E293" s="48"/>
      <c r="F293" s="20">
        <v>57.1</v>
      </c>
      <c r="G293" s="21">
        <v>657</v>
      </c>
      <c r="H293" s="82">
        <v>4980.6000000000004</v>
      </c>
      <c r="I293" s="44">
        <v>13.75</v>
      </c>
      <c r="J293" s="21">
        <v>143.52000000000001</v>
      </c>
      <c r="K293" s="20">
        <v>5.16</v>
      </c>
      <c r="L293" s="84">
        <v>32.270000000000003</v>
      </c>
      <c r="M293" s="82">
        <v>332.1</v>
      </c>
      <c r="N293" s="44">
        <v>10.94</v>
      </c>
      <c r="O293" s="21">
        <v>335.57</v>
      </c>
      <c r="P293" s="1" t="s">
        <v>117</v>
      </c>
      <c r="Q293" s="46">
        <v>935</v>
      </c>
      <c r="S293" s="1"/>
      <c r="T293" s="1" t="s">
        <v>117</v>
      </c>
      <c r="U293" s="1"/>
      <c r="V293" s="1"/>
      <c r="W293" s="48">
        <v>719.4</v>
      </c>
      <c r="X293" s="161"/>
    </row>
    <row r="294" spans="1:24" x14ac:dyDescent="0.3">
      <c r="A294" s="44" t="s">
        <v>136</v>
      </c>
      <c r="B294" s="45" t="s">
        <v>78</v>
      </c>
      <c r="C294" s="46"/>
      <c r="D294" s="47"/>
      <c r="E294" s="48"/>
      <c r="F294" s="20">
        <v>20.9</v>
      </c>
      <c r="G294" s="21">
        <v>437.9</v>
      </c>
      <c r="H294" s="82">
        <v>4406</v>
      </c>
      <c r="I294" s="44">
        <v>8.9600000000000009</v>
      </c>
      <c r="J294" s="21">
        <v>156.97</v>
      </c>
      <c r="K294" s="20">
        <v>2.89</v>
      </c>
      <c r="L294" s="84">
        <v>23.51</v>
      </c>
      <c r="M294" s="82">
        <v>339.43</v>
      </c>
      <c r="N294" s="44">
        <v>8.6999999999999993</v>
      </c>
      <c r="O294" s="21">
        <v>331.21</v>
      </c>
      <c r="P294" s="1" t="s">
        <v>124</v>
      </c>
      <c r="Q294" s="1"/>
      <c r="R294" s="47">
        <v>627.1</v>
      </c>
      <c r="S294" s="1"/>
      <c r="T294" s="1" t="s">
        <v>124</v>
      </c>
      <c r="U294" s="1"/>
      <c r="V294" s="1"/>
      <c r="W294" s="48">
        <v>26.9</v>
      </c>
      <c r="X294" s="161"/>
    </row>
    <row r="295" spans="1:24" x14ac:dyDescent="0.3">
      <c r="A295" s="44" t="s">
        <v>198</v>
      </c>
      <c r="B295" s="45" t="s">
        <v>78</v>
      </c>
      <c r="C295" s="46"/>
      <c r="D295" s="47"/>
      <c r="E295" s="48"/>
      <c r="F295" s="20">
        <v>65.5</v>
      </c>
      <c r="G295" s="21">
        <v>65.5</v>
      </c>
      <c r="H295" s="82">
        <v>1433.2</v>
      </c>
      <c r="I295" s="44">
        <v>56.79</v>
      </c>
      <c r="J295" s="21">
        <v>146</v>
      </c>
      <c r="K295" s="20">
        <v>45</v>
      </c>
      <c r="L295" s="84">
        <v>0.42</v>
      </c>
      <c r="M295" s="82">
        <v>324.73</v>
      </c>
      <c r="N295" s="44">
        <v>7.05</v>
      </c>
      <c r="O295" s="21">
        <v>327.3</v>
      </c>
      <c r="P295" s="1" t="s">
        <v>118</v>
      </c>
      <c r="Q295" s="1"/>
      <c r="R295" s="47">
        <v>911.9</v>
      </c>
      <c r="S295" s="1"/>
      <c r="T295" s="1" t="s">
        <v>118</v>
      </c>
      <c r="U295" s="46">
        <v>10.52</v>
      </c>
      <c r="V295" s="1"/>
      <c r="W295" s="1"/>
      <c r="X295" s="161"/>
    </row>
    <row r="296" spans="1:24" x14ac:dyDescent="0.3">
      <c r="A296" s="44" t="s">
        <v>197</v>
      </c>
      <c r="B296" s="45" t="s">
        <v>78</v>
      </c>
      <c r="C296" s="46"/>
      <c r="D296" s="47"/>
      <c r="E296" s="48"/>
      <c r="F296" s="20">
        <v>65.5</v>
      </c>
      <c r="G296" s="21">
        <v>65.5</v>
      </c>
      <c r="H296" s="82">
        <v>1433.2</v>
      </c>
      <c r="I296" s="44">
        <v>56.79</v>
      </c>
      <c r="J296" s="21">
        <v>146</v>
      </c>
      <c r="K296" s="20">
        <v>45</v>
      </c>
      <c r="L296" s="84">
        <v>0.42</v>
      </c>
      <c r="M296" s="82">
        <v>324.73</v>
      </c>
      <c r="N296" s="44">
        <v>7.05</v>
      </c>
      <c r="O296" s="21">
        <v>327.3</v>
      </c>
      <c r="P296" s="1" t="s">
        <v>120</v>
      </c>
      <c r="Q296" s="1"/>
      <c r="R296" s="47">
        <v>939</v>
      </c>
      <c r="S296" s="1"/>
      <c r="T296" s="1" t="s">
        <v>120</v>
      </c>
      <c r="U296" s="1"/>
      <c r="V296" s="1"/>
      <c r="W296" s="48">
        <v>262.2</v>
      </c>
      <c r="X296" s="161"/>
    </row>
    <row r="297" spans="1:24" x14ac:dyDescent="0.3">
      <c r="A297" s="44" t="s">
        <v>210</v>
      </c>
      <c r="B297" s="45" t="s">
        <v>78</v>
      </c>
      <c r="C297" s="46"/>
      <c r="D297" s="47"/>
      <c r="E297" s="48"/>
      <c r="F297" s="20">
        <v>308.3</v>
      </c>
      <c r="G297" s="21">
        <v>978.4</v>
      </c>
      <c r="H297" s="82">
        <v>2938.9</v>
      </c>
      <c r="I297" s="44">
        <v>4.7699999999999996</v>
      </c>
      <c r="J297" s="21">
        <v>323.20999999999998</v>
      </c>
      <c r="K297" s="20">
        <v>29.89</v>
      </c>
      <c r="L297" s="84">
        <v>30.41</v>
      </c>
      <c r="M297" s="82">
        <v>323.10000000000002</v>
      </c>
      <c r="N297" s="44">
        <v>0.06</v>
      </c>
      <c r="O297" s="21">
        <v>143.1</v>
      </c>
      <c r="P297" s="1" t="s">
        <v>121</v>
      </c>
      <c r="Q297" s="1"/>
      <c r="S297" s="48">
        <v>648.20000000000005</v>
      </c>
      <c r="T297" s="1" t="s">
        <v>121</v>
      </c>
      <c r="U297" s="1"/>
      <c r="V297" s="1"/>
      <c r="W297" s="48">
        <v>191.8</v>
      </c>
      <c r="X297" s="161"/>
    </row>
    <row r="298" spans="1:24" x14ac:dyDescent="0.3">
      <c r="A298" s="44" t="s">
        <v>128</v>
      </c>
      <c r="B298" s="49" t="s">
        <v>117</v>
      </c>
      <c r="C298" s="46"/>
      <c r="D298" s="47"/>
      <c r="E298" s="48">
        <v>719.4</v>
      </c>
      <c r="F298" s="20">
        <v>137.69999999999999</v>
      </c>
      <c r="G298" s="21">
        <v>687.4</v>
      </c>
      <c r="H298" s="82">
        <v>3551.6</v>
      </c>
      <c r="I298" s="44">
        <v>8.5</v>
      </c>
      <c r="J298" s="21">
        <v>149.6</v>
      </c>
      <c r="K298" s="20">
        <v>26.57</v>
      </c>
      <c r="L298" s="84">
        <v>8.93</v>
      </c>
      <c r="M298" s="82">
        <v>334.51</v>
      </c>
      <c r="N298" s="44">
        <v>21.26</v>
      </c>
      <c r="O298" s="21">
        <v>334.33</v>
      </c>
      <c r="P298" s="1" t="s">
        <v>122</v>
      </c>
      <c r="Q298" s="1"/>
      <c r="R298" s="1"/>
      <c r="S298" s="48">
        <v>678.7</v>
      </c>
      <c r="T298" s="1" t="s">
        <v>122</v>
      </c>
      <c r="U298" s="1"/>
      <c r="V298" s="1"/>
      <c r="W298" s="48">
        <v>126.7</v>
      </c>
      <c r="X298" s="161"/>
    </row>
    <row r="299" spans="1:24" x14ac:dyDescent="0.3">
      <c r="A299" s="44" t="s">
        <v>129</v>
      </c>
      <c r="B299" s="49" t="s">
        <v>117</v>
      </c>
      <c r="C299" s="46">
        <v>935</v>
      </c>
      <c r="D299" s="47"/>
      <c r="E299" s="48"/>
      <c r="F299" s="20">
        <v>273.3</v>
      </c>
      <c r="G299" s="21">
        <v>886</v>
      </c>
      <c r="H299" s="82">
        <v>2539.3000000000002</v>
      </c>
      <c r="I299" s="44">
        <v>1.66</v>
      </c>
      <c r="J299" s="21">
        <v>325.04000000000002</v>
      </c>
      <c r="K299" s="20">
        <v>14.04</v>
      </c>
      <c r="L299" s="84">
        <v>2</v>
      </c>
      <c r="M299" s="82">
        <v>325.23</v>
      </c>
      <c r="N299" s="44">
        <v>18.28</v>
      </c>
      <c r="O299" s="21">
        <v>323.47000000000003</v>
      </c>
      <c r="P299" s="1" t="s">
        <v>155</v>
      </c>
      <c r="Q299" s="1"/>
      <c r="R299" s="1"/>
      <c r="S299" s="1"/>
      <c r="T299" s="1" t="s">
        <v>155</v>
      </c>
      <c r="U299" s="1"/>
      <c r="V299" s="1"/>
      <c r="W299" s="1"/>
      <c r="X299" s="161"/>
    </row>
    <row r="300" spans="1:24" x14ac:dyDescent="0.3">
      <c r="A300" s="44" t="s">
        <v>181</v>
      </c>
      <c r="B300" s="51" t="s">
        <v>57</v>
      </c>
      <c r="C300" s="46"/>
      <c r="D300" s="47"/>
      <c r="E300" s="48">
        <v>26.9</v>
      </c>
      <c r="F300" s="20">
        <v>11.1</v>
      </c>
      <c r="G300" s="21">
        <v>24.5</v>
      </c>
      <c r="H300" s="82">
        <v>1485.2</v>
      </c>
      <c r="I300" s="44">
        <v>27.23</v>
      </c>
      <c r="J300" s="21">
        <v>154.28</v>
      </c>
      <c r="K300" s="20">
        <v>23.86</v>
      </c>
      <c r="L300" s="84">
        <v>2.8</v>
      </c>
      <c r="M300" s="82">
        <v>159.93</v>
      </c>
      <c r="N300" s="44">
        <v>4.9800000000000004</v>
      </c>
      <c r="O300" s="21">
        <v>338.45</v>
      </c>
      <c r="X300" s="161"/>
    </row>
    <row r="301" spans="1:24" x14ac:dyDescent="0.3">
      <c r="A301" s="44" t="s">
        <v>123</v>
      </c>
      <c r="B301" s="49" t="s">
        <v>124</v>
      </c>
      <c r="C301" s="46"/>
      <c r="D301" s="47">
        <v>627.1</v>
      </c>
      <c r="E301" s="48"/>
      <c r="F301" s="20">
        <v>123.1</v>
      </c>
      <c r="G301" s="21">
        <v>600.20000000000005</v>
      </c>
      <c r="H301" s="82">
        <v>2756.8</v>
      </c>
      <c r="I301" s="44">
        <v>1.8</v>
      </c>
      <c r="J301" s="21">
        <v>157.75</v>
      </c>
      <c r="K301" s="20">
        <v>41.47</v>
      </c>
      <c r="L301" s="84">
        <v>12.69</v>
      </c>
      <c r="M301" s="82">
        <v>338.37</v>
      </c>
      <c r="N301" s="44">
        <v>9.26</v>
      </c>
      <c r="O301" s="21">
        <v>338.47</v>
      </c>
      <c r="X301" s="161"/>
    </row>
    <row r="302" spans="1:24" x14ac:dyDescent="0.3">
      <c r="A302" s="44" t="s">
        <v>211</v>
      </c>
      <c r="B302" s="49" t="s">
        <v>118</v>
      </c>
      <c r="C302" s="46">
        <v>10.52</v>
      </c>
      <c r="D302" s="47">
        <v>612.79999999999995</v>
      </c>
      <c r="E302" s="48">
        <v>36.200000000000003</v>
      </c>
      <c r="F302" s="20">
        <v>27.4</v>
      </c>
      <c r="G302" s="21">
        <v>23.6</v>
      </c>
      <c r="H302" s="82">
        <v>492.8</v>
      </c>
      <c r="I302" s="44">
        <v>45.12</v>
      </c>
      <c r="J302" s="21">
        <v>323.10000000000002</v>
      </c>
      <c r="K302" s="20">
        <v>49.24</v>
      </c>
      <c r="L302" s="84">
        <v>22.98</v>
      </c>
      <c r="M302" s="82">
        <v>323.10000000000002</v>
      </c>
      <c r="N302" s="44">
        <v>15.87</v>
      </c>
      <c r="O302" s="21">
        <v>323.10000000000002</v>
      </c>
      <c r="X302" s="161"/>
    </row>
    <row r="303" spans="1:24" x14ac:dyDescent="0.3">
      <c r="A303" s="44" t="s">
        <v>123</v>
      </c>
      <c r="B303" s="49" t="s">
        <v>118</v>
      </c>
      <c r="C303" s="46"/>
      <c r="D303" s="47">
        <v>646.5</v>
      </c>
      <c r="E303" s="48">
        <v>245.1</v>
      </c>
      <c r="F303" s="20">
        <v>69.3</v>
      </c>
      <c r="G303" s="21">
        <v>612.79999999999995</v>
      </c>
      <c r="H303" s="82">
        <v>2756.8</v>
      </c>
      <c r="I303" s="44">
        <v>1.8</v>
      </c>
      <c r="J303" s="21">
        <v>157.75</v>
      </c>
      <c r="K303" s="20">
        <v>42.52</v>
      </c>
      <c r="L303" s="84">
        <v>14.44</v>
      </c>
      <c r="M303" s="82">
        <v>338.37</v>
      </c>
      <c r="N303" s="44">
        <v>13.59</v>
      </c>
      <c r="O303" s="21">
        <v>325.88</v>
      </c>
      <c r="X303" s="161"/>
    </row>
    <row r="304" spans="1:24" x14ac:dyDescent="0.3">
      <c r="A304" s="44" t="s">
        <v>125</v>
      </c>
      <c r="B304" s="49" t="s">
        <v>118</v>
      </c>
      <c r="C304" s="46"/>
      <c r="D304" s="47">
        <v>812.5</v>
      </c>
      <c r="E304" s="48">
        <v>250.8</v>
      </c>
      <c r="F304" s="20">
        <v>40.6</v>
      </c>
      <c r="G304" s="21">
        <v>419.2</v>
      </c>
      <c r="H304" s="82">
        <v>4478.8999999999996</v>
      </c>
      <c r="I304" s="44">
        <v>14.53</v>
      </c>
      <c r="J304" s="21">
        <v>151.24</v>
      </c>
      <c r="K304" s="20">
        <v>15.82</v>
      </c>
      <c r="L304" s="84">
        <v>10.210000000000001</v>
      </c>
      <c r="M304" s="82">
        <v>144.91</v>
      </c>
      <c r="N304" s="44">
        <v>36.04</v>
      </c>
      <c r="O304" s="21">
        <v>327.10000000000002</v>
      </c>
      <c r="X304" s="161"/>
    </row>
    <row r="305" spans="1:24" x14ac:dyDescent="0.3">
      <c r="A305" s="44" t="s">
        <v>126</v>
      </c>
      <c r="B305" s="49" t="s">
        <v>118</v>
      </c>
      <c r="C305" s="46"/>
      <c r="D305" s="47">
        <v>911.9</v>
      </c>
      <c r="E305" s="48">
        <v>306.10000000000002</v>
      </c>
      <c r="F305" s="20">
        <v>80.099999999999994</v>
      </c>
      <c r="G305" s="21">
        <v>231.6</v>
      </c>
      <c r="H305" s="82">
        <v>4367.2</v>
      </c>
      <c r="I305" s="44">
        <v>14.88</v>
      </c>
      <c r="J305" s="21">
        <v>146.11000000000001</v>
      </c>
      <c r="K305" s="20">
        <v>19.07</v>
      </c>
      <c r="L305" s="84">
        <v>24.44</v>
      </c>
      <c r="M305" s="82">
        <v>148.15</v>
      </c>
      <c r="N305" s="44">
        <v>32.33</v>
      </c>
      <c r="O305" s="21">
        <v>329.63</v>
      </c>
      <c r="X305" s="161"/>
    </row>
    <row r="306" spans="1:24" x14ac:dyDescent="0.3">
      <c r="A306" s="44" t="s">
        <v>127</v>
      </c>
      <c r="B306" s="49" t="s">
        <v>118</v>
      </c>
      <c r="C306" s="46"/>
      <c r="D306" s="47"/>
      <c r="E306" s="48">
        <v>422.9</v>
      </c>
      <c r="F306" s="20">
        <v>53.7</v>
      </c>
      <c r="G306" s="21">
        <v>231.6</v>
      </c>
      <c r="H306" s="82">
        <v>4085.1</v>
      </c>
      <c r="I306" s="44">
        <v>21.71</v>
      </c>
      <c r="J306" s="21">
        <v>147.16</v>
      </c>
      <c r="K306" s="20">
        <v>26.18</v>
      </c>
      <c r="L306" s="84">
        <v>7.59</v>
      </c>
      <c r="M306" s="82">
        <v>140.11000000000001</v>
      </c>
      <c r="N306" s="44">
        <v>17.350000000000001</v>
      </c>
      <c r="O306" s="21">
        <v>331.83</v>
      </c>
      <c r="X306" s="161"/>
    </row>
    <row r="307" spans="1:24" x14ac:dyDescent="0.3">
      <c r="A307" s="44" t="s">
        <v>128</v>
      </c>
      <c r="B307" s="49" t="s">
        <v>118</v>
      </c>
      <c r="C307" s="46"/>
      <c r="D307" s="47"/>
      <c r="E307" s="48">
        <v>483.3</v>
      </c>
      <c r="F307" s="20">
        <v>72.400000000000006</v>
      </c>
      <c r="G307" s="21">
        <v>577.6</v>
      </c>
      <c r="H307" s="82">
        <v>3551.6</v>
      </c>
      <c r="I307" s="44">
        <v>8.5</v>
      </c>
      <c r="J307" s="21">
        <v>149.6</v>
      </c>
      <c r="K307" s="20">
        <v>26.57</v>
      </c>
      <c r="L307" s="84">
        <v>13.95</v>
      </c>
      <c r="M307" s="82">
        <v>333.65</v>
      </c>
      <c r="N307" s="44">
        <v>14.79</v>
      </c>
      <c r="O307" s="21">
        <v>331.07</v>
      </c>
      <c r="X307" s="161"/>
    </row>
    <row r="308" spans="1:24" x14ac:dyDescent="0.3">
      <c r="A308" s="44" t="s">
        <v>129</v>
      </c>
      <c r="B308" s="49" t="s">
        <v>118</v>
      </c>
      <c r="C308" s="46"/>
      <c r="D308" s="47"/>
      <c r="E308" s="48">
        <v>603</v>
      </c>
      <c r="F308" s="20">
        <v>45.1</v>
      </c>
      <c r="G308" s="21">
        <v>812.5</v>
      </c>
      <c r="H308" s="82">
        <v>2539.3000000000002</v>
      </c>
      <c r="I308" s="44">
        <v>1.66</v>
      </c>
      <c r="J308" s="21">
        <v>325.04000000000002</v>
      </c>
      <c r="K308" s="20">
        <v>41.13</v>
      </c>
      <c r="L308" s="84">
        <v>15.11</v>
      </c>
      <c r="M308" s="82">
        <v>323.45</v>
      </c>
      <c r="N308" s="44">
        <v>46.85</v>
      </c>
      <c r="O308" s="21">
        <v>322.02999999999997</v>
      </c>
      <c r="X308" s="161"/>
    </row>
    <row r="309" spans="1:24" x14ac:dyDescent="0.3">
      <c r="A309" s="44" t="s">
        <v>130</v>
      </c>
      <c r="B309" s="49" t="s">
        <v>118</v>
      </c>
      <c r="C309" s="46"/>
      <c r="D309" s="47"/>
      <c r="E309" s="48">
        <v>627.29999999999995</v>
      </c>
      <c r="F309" s="20">
        <v>107.9</v>
      </c>
      <c r="G309" s="21">
        <v>883.4</v>
      </c>
      <c r="H309" s="82">
        <v>5203.7</v>
      </c>
      <c r="I309" s="44">
        <v>12.03</v>
      </c>
      <c r="J309" s="21">
        <v>148.62</v>
      </c>
      <c r="K309" s="20">
        <v>21.64</v>
      </c>
      <c r="L309" s="84">
        <v>18.78</v>
      </c>
      <c r="M309" s="82">
        <v>323.52</v>
      </c>
      <c r="N309" s="44">
        <v>54.15</v>
      </c>
      <c r="O309" s="21">
        <v>323.33999999999997</v>
      </c>
      <c r="X309" s="161"/>
    </row>
    <row r="310" spans="1:24" x14ac:dyDescent="0.3">
      <c r="A310" s="44" t="s">
        <v>131</v>
      </c>
      <c r="B310" s="49" t="s">
        <v>118</v>
      </c>
      <c r="C310" s="46"/>
      <c r="D310" s="47"/>
      <c r="E310" s="48">
        <v>728.1</v>
      </c>
      <c r="F310" s="20">
        <v>4.4000000000000004</v>
      </c>
      <c r="G310" s="21">
        <v>718.1</v>
      </c>
      <c r="H310" s="82">
        <v>3501.4</v>
      </c>
      <c r="I310" s="44">
        <v>6.47</v>
      </c>
      <c r="J310" s="21">
        <v>147.88</v>
      </c>
      <c r="K310" s="20">
        <v>19.8</v>
      </c>
      <c r="L310" s="84">
        <v>27.77</v>
      </c>
      <c r="M310" s="82">
        <v>332.86</v>
      </c>
      <c r="N310" s="44">
        <v>14.81</v>
      </c>
      <c r="O310" s="21">
        <v>329.06</v>
      </c>
      <c r="X310" s="161"/>
    </row>
    <row r="311" spans="1:24" x14ac:dyDescent="0.3">
      <c r="A311" s="44" t="s">
        <v>132</v>
      </c>
      <c r="B311" s="49" t="s">
        <v>118</v>
      </c>
      <c r="C311" s="46"/>
      <c r="D311" s="47"/>
      <c r="E311" s="48"/>
      <c r="F311" s="20">
        <v>71.099999999999994</v>
      </c>
      <c r="G311" s="21">
        <v>616.9</v>
      </c>
      <c r="H311" s="82">
        <v>4699.3999999999996</v>
      </c>
      <c r="I311" s="44">
        <v>10.199999999999999</v>
      </c>
      <c r="J311" s="21">
        <v>146.84</v>
      </c>
      <c r="K311" s="20">
        <v>0.41</v>
      </c>
      <c r="L311" s="84">
        <v>17.13</v>
      </c>
      <c r="M311" s="82">
        <v>329.74</v>
      </c>
      <c r="N311" s="44">
        <v>15.44</v>
      </c>
      <c r="O311" s="21">
        <v>331.58</v>
      </c>
      <c r="X311" s="161"/>
    </row>
    <row r="312" spans="1:24" x14ac:dyDescent="0.3">
      <c r="A312" s="44" t="s">
        <v>134</v>
      </c>
      <c r="B312" s="49" t="s">
        <v>118</v>
      </c>
      <c r="C312" s="46"/>
      <c r="D312" s="47"/>
      <c r="E312" s="48"/>
      <c r="F312" s="20">
        <v>19.8</v>
      </c>
      <c r="G312" s="21">
        <v>482.7</v>
      </c>
      <c r="H312" s="82">
        <v>4821.5</v>
      </c>
      <c r="I312" s="44">
        <v>9.19</v>
      </c>
      <c r="J312" s="21">
        <v>152.78</v>
      </c>
      <c r="K312" s="20">
        <v>0.66</v>
      </c>
      <c r="L312" s="84">
        <v>22.83</v>
      </c>
      <c r="M312" s="82">
        <v>326.8</v>
      </c>
      <c r="N312" s="44">
        <v>26.77</v>
      </c>
      <c r="O312" s="21">
        <v>326.55</v>
      </c>
      <c r="X312" s="161"/>
    </row>
    <row r="313" spans="1:24" x14ac:dyDescent="0.3">
      <c r="A313" s="44" t="s">
        <v>135</v>
      </c>
      <c r="B313" s="49" t="s">
        <v>118</v>
      </c>
      <c r="C313" s="46"/>
      <c r="D313" s="47"/>
      <c r="E313" s="48"/>
      <c r="F313" s="20">
        <v>3.3</v>
      </c>
      <c r="G313" s="21">
        <v>645.29999999999995</v>
      </c>
      <c r="H313" s="82">
        <v>4980.6000000000004</v>
      </c>
      <c r="I313" s="44">
        <v>13.75</v>
      </c>
      <c r="J313" s="21">
        <v>143.52000000000001</v>
      </c>
      <c r="K313" s="20">
        <v>4.09</v>
      </c>
      <c r="L313" s="84">
        <v>19.05</v>
      </c>
      <c r="M313" s="82">
        <v>310.91000000000003</v>
      </c>
      <c r="N313" s="44">
        <v>19.059999999999999</v>
      </c>
      <c r="O313" s="21">
        <v>337.84</v>
      </c>
      <c r="X313" s="161"/>
    </row>
    <row r="314" spans="1:24" x14ac:dyDescent="0.3">
      <c r="A314" s="44" t="s">
        <v>136</v>
      </c>
      <c r="B314" s="49" t="s">
        <v>118</v>
      </c>
      <c r="C314" s="46"/>
      <c r="D314" s="47"/>
      <c r="E314" s="48"/>
      <c r="F314" s="20">
        <v>114</v>
      </c>
      <c r="G314" s="21">
        <v>300.10000000000002</v>
      </c>
      <c r="H314" s="82">
        <v>4406</v>
      </c>
      <c r="I314" s="44">
        <v>8.9600000000000009</v>
      </c>
      <c r="J314" s="21">
        <v>156.97</v>
      </c>
      <c r="K314" s="20">
        <v>2.84</v>
      </c>
      <c r="L314" s="84">
        <v>33.479999999999997</v>
      </c>
      <c r="M314" s="82">
        <v>336.4</v>
      </c>
      <c r="N314" s="44">
        <v>42.5</v>
      </c>
      <c r="O314" s="21">
        <v>347.11</v>
      </c>
      <c r="X314" s="161"/>
    </row>
    <row r="315" spans="1:24" x14ac:dyDescent="0.3">
      <c r="A315" s="44" t="s">
        <v>210</v>
      </c>
      <c r="B315" s="49" t="s">
        <v>118</v>
      </c>
      <c r="C315" s="46"/>
      <c r="D315" s="47"/>
      <c r="E315" s="48"/>
      <c r="F315" s="20">
        <v>86.4</v>
      </c>
      <c r="G315" s="21">
        <v>856.1</v>
      </c>
      <c r="H315" s="82">
        <v>2938.9</v>
      </c>
      <c r="I315" s="44">
        <v>4.7699999999999996</v>
      </c>
      <c r="J315" s="21">
        <v>323.20999999999998</v>
      </c>
      <c r="K315" s="20">
        <v>18.8</v>
      </c>
      <c r="L315" s="84">
        <v>6.45</v>
      </c>
      <c r="M315" s="82">
        <v>323.10000000000002</v>
      </c>
      <c r="N315" s="44">
        <v>50.12</v>
      </c>
      <c r="O315" s="21">
        <v>323.10000000000002</v>
      </c>
      <c r="X315" s="161"/>
    </row>
    <row r="316" spans="1:24" x14ac:dyDescent="0.3">
      <c r="A316" s="44" t="s">
        <v>125</v>
      </c>
      <c r="B316" s="49" t="s">
        <v>120</v>
      </c>
      <c r="C316" s="46"/>
      <c r="D316" s="47">
        <v>490.2</v>
      </c>
      <c r="E316" s="48">
        <v>262.2</v>
      </c>
      <c r="F316" s="20">
        <v>99.1</v>
      </c>
      <c r="G316" s="21">
        <v>355</v>
      </c>
      <c r="H316" s="82">
        <v>4478.8999999999996</v>
      </c>
      <c r="I316" s="44">
        <v>14.53</v>
      </c>
      <c r="J316" s="21">
        <v>151.24</v>
      </c>
      <c r="K316" s="20">
        <v>15.64</v>
      </c>
      <c r="L316" s="84">
        <v>13</v>
      </c>
      <c r="M316" s="82">
        <v>144.41</v>
      </c>
      <c r="N316" s="44">
        <v>30.9</v>
      </c>
      <c r="O316" s="21">
        <v>327.54000000000002</v>
      </c>
      <c r="X316" s="161"/>
    </row>
    <row r="317" spans="1:24" x14ac:dyDescent="0.3">
      <c r="A317" s="44" t="s">
        <v>126</v>
      </c>
      <c r="B317" s="49" t="s">
        <v>120</v>
      </c>
      <c r="C317" s="46"/>
      <c r="D317" s="47">
        <v>670</v>
      </c>
      <c r="E317" s="48">
        <v>283.60000000000002</v>
      </c>
      <c r="F317" s="20">
        <v>109.6</v>
      </c>
      <c r="G317" s="21">
        <v>237.9</v>
      </c>
      <c r="H317" s="82">
        <v>4367.2</v>
      </c>
      <c r="I317" s="44">
        <v>14.88</v>
      </c>
      <c r="J317" s="21">
        <v>146.11000000000001</v>
      </c>
      <c r="K317" s="20">
        <v>27.76</v>
      </c>
      <c r="L317" s="84">
        <v>24.44</v>
      </c>
      <c r="M317" s="82">
        <v>148.15</v>
      </c>
      <c r="N317" s="44">
        <v>32.33</v>
      </c>
      <c r="O317" s="21">
        <v>329.63</v>
      </c>
      <c r="X317" s="161"/>
    </row>
    <row r="318" spans="1:24" x14ac:dyDescent="0.3">
      <c r="A318" s="44" t="s">
        <v>127</v>
      </c>
      <c r="B318" s="49" t="s">
        <v>120</v>
      </c>
      <c r="C318" s="46"/>
      <c r="D318" s="47">
        <v>939</v>
      </c>
      <c r="E318" s="48">
        <v>368.6</v>
      </c>
      <c r="F318" s="20">
        <v>246</v>
      </c>
      <c r="G318" s="21">
        <v>141.19999999999999</v>
      </c>
      <c r="H318" s="82">
        <v>4085.1</v>
      </c>
      <c r="I318" s="44">
        <v>21.71</v>
      </c>
      <c r="J318" s="21">
        <v>147.16</v>
      </c>
      <c r="K318" s="20">
        <v>60.13</v>
      </c>
      <c r="L318" s="84">
        <v>11.93</v>
      </c>
      <c r="M318" s="82">
        <v>140.72</v>
      </c>
      <c r="N318" s="44">
        <v>13.61</v>
      </c>
      <c r="O318" s="21">
        <v>329.6</v>
      </c>
      <c r="X318" s="161"/>
    </row>
    <row r="319" spans="1:24" x14ac:dyDescent="0.3">
      <c r="A319" s="44" t="s">
        <v>128</v>
      </c>
      <c r="B319" s="49" t="s">
        <v>120</v>
      </c>
      <c r="C319" s="46"/>
      <c r="D319" s="47"/>
      <c r="E319" s="48">
        <v>370.9</v>
      </c>
      <c r="F319" s="20">
        <v>255.2</v>
      </c>
      <c r="G319" s="21">
        <v>416.2</v>
      </c>
      <c r="H319" s="82">
        <v>3551.6</v>
      </c>
      <c r="I319" s="44">
        <v>8.5</v>
      </c>
      <c r="J319" s="21">
        <v>149.6</v>
      </c>
      <c r="K319" s="20">
        <v>17.61</v>
      </c>
      <c r="L319" s="84">
        <v>39.909999999999997</v>
      </c>
      <c r="M319" s="82">
        <v>322.14999999999998</v>
      </c>
      <c r="N319" s="44">
        <v>57.54</v>
      </c>
      <c r="O319" s="21">
        <v>322.24</v>
      </c>
      <c r="X319" s="161"/>
    </row>
    <row r="320" spans="1:24" x14ac:dyDescent="0.3">
      <c r="A320" s="44" t="s">
        <v>129</v>
      </c>
      <c r="B320" s="49" t="s">
        <v>120</v>
      </c>
      <c r="C320" s="46"/>
      <c r="D320" s="47"/>
      <c r="E320" s="48">
        <v>523.79999999999995</v>
      </c>
      <c r="F320" s="20">
        <v>287.3</v>
      </c>
      <c r="G320" s="21">
        <v>560.5</v>
      </c>
      <c r="H320" s="82">
        <v>2539.3000000000002</v>
      </c>
      <c r="I320" s="44">
        <v>1.66</v>
      </c>
      <c r="J320" s="21">
        <v>325.04000000000002</v>
      </c>
      <c r="K320" s="20">
        <v>39.85</v>
      </c>
      <c r="L320" s="84">
        <v>23.08</v>
      </c>
      <c r="M320" s="82">
        <v>322.02999999999997</v>
      </c>
      <c r="N320" s="44">
        <v>39.06</v>
      </c>
      <c r="O320" s="21">
        <v>322.7</v>
      </c>
      <c r="X320" s="161"/>
    </row>
    <row r="321" spans="1:24" x14ac:dyDescent="0.3">
      <c r="A321" s="44" t="s">
        <v>130</v>
      </c>
      <c r="B321" s="49" t="s">
        <v>120</v>
      </c>
      <c r="C321" s="46"/>
      <c r="D321" s="47"/>
      <c r="E321" s="48">
        <v>551.29999999999995</v>
      </c>
      <c r="F321" s="20">
        <v>215</v>
      </c>
      <c r="G321" s="21">
        <v>632</v>
      </c>
      <c r="H321" s="82">
        <v>5203.7</v>
      </c>
      <c r="I321" s="44">
        <v>12.03</v>
      </c>
      <c r="J321" s="21">
        <v>148.62</v>
      </c>
      <c r="K321" s="20">
        <v>20.64</v>
      </c>
      <c r="L321" s="84">
        <v>36.11</v>
      </c>
      <c r="M321" s="82">
        <v>323.33999999999997</v>
      </c>
      <c r="N321" s="44">
        <v>49.28</v>
      </c>
      <c r="O321" s="21">
        <v>323.33999999999997</v>
      </c>
      <c r="X321" s="161"/>
    </row>
    <row r="322" spans="1:24" x14ac:dyDescent="0.3">
      <c r="A322" s="44" t="s">
        <v>131</v>
      </c>
      <c r="B322" s="49" t="s">
        <v>120</v>
      </c>
      <c r="C322" s="46"/>
      <c r="D322" s="47"/>
      <c r="E322" s="48">
        <v>555.4</v>
      </c>
      <c r="F322" s="20">
        <v>132.4</v>
      </c>
      <c r="G322" s="21">
        <v>480.1</v>
      </c>
      <c r="H322" s="82">
        <v>3501.4</v>
      </c>
      <c r="I322" s="44">
        <v>6.47</v>
      </c>
      <c r="J322" s="21">
        <v>147.88</v>
      </c>
      <c r="K322" s="20">
        <v>41.19</v>
      </c>
      <c r="L322" s="84">
        <v>36.200000000000003</v>
      </c>
      <c r="M322" s="82">
        <v>333.81</v>
      </c>
      <c r="N322" s="44">
        <v>15</v>
      </c>
      <c r="O322" s="21">
        <v>328.83</v>
      </c>
      <c r="X322" s="161"/>
    </row>
    <row r="323" spans="1:24" x14ac:dyDescent="0.3">
      <c r="A323" s="44" t="s">
        <v>132</v>
      </c>
      <c r="B323" s="49" t="s">
        <v>120</v>
      </c>
      <c r="C323" s="46"/>
      <c r="D323" s="47"/>
      <c r="E323" s="48">
        <v>573.5</v>
      </c>
      <c r="F323" s="20">
        <v>118</v>
      </c>
      <c r="G323" s="21">
        <v>512.1</v>
      </c>
      <c r="H323" s="82">
        <v>4699.3999999999996</v>
      </c>
      <c r="I323" s="44">
        <v>10.199999999999999</v>
      </c>
      <c r="J323" s="21">
        <v>146.84</v>
      </c>
      <c r="K323" s="20">
        <v>25.82</v>
      </c>
      <c r="L323" s="84">
        <v>29.19</v>
      </c>
      <c r="M323" s="82">
        <v>329.74</v>
      </c>
      <c r="N323" s="44">
        <v>17</v>
      </c>
      <c r="O323" s="21">
        <v>331.1</v>
      </c>
      <c r="X323" s="161"/>
    </row>
    <row r="324" spans="1:24" x14ac:dyDescent="0.3">
      <c r="A324" s="44" t="s">
        <v>134</v>
      </c>
      <c r="B324" s="49" t="s">
        <v>120</v>
      </c>
      <c r="C324" s="46"/>
      <c r="D324" s="47"/>
      <c r="E324" s="48">
        <v>674.2</v>
      </c>
      <c r="F324" s="20">
        <v>6.1</v>
      </c>
      <c r="G324" s="21">
        <v>551.4</v>
      </c>
      <c r="H324" s="82">
        <v>4821.5</v>
      </c>
      <c r="I324" s="44">
        <v>9.19</v>
      </c>
      <c r="J324" s="21">
        <v>152.78</v>
      </c>
      <c r="K324" s="20">
        <v>26.57</v>
      </c>
      <c r="L324" s="84">
        <v>31.54</v>
      </c>
      <c r="M324" s="82">
        <v>327.45</v>
      </c>
      <c r="N324" s="44">
        <v>17.11</v>
      </c>
      <c r="O324" s="21">
        <v>334.74</v>
      </c>
      <c r="X324" s="161"/>
    </row>
    <row r="325" spans="1:24" x14ac:dyDescent="0.3">
      <c r="A325" s="44" t="s">
        <v>135</v>
      </c>
      <c r="B325" s="49" t="s">
        <v>120</v>
      </c>
      <c r="C325" s="46"/>
      <c r="D325" s="47"/>
      <c r="E325" s="48"/>
      <c r="F325" s="20">
        <v>40</v>
      </c>
      <c r="G325" s="21">
        <v>531.6</v>
      </c>
      <c r="H325" s="82">
        <v>4980.6000000000004</v>
      </c>
      <c r="I325" s="44">
        <v>13.75</v>
      </c>
      <c r="J325" s="21">
        <v>143.52000000000001</v>
      </c>
      <c r="K325" s="20">
        <v>32.74</v>
      </c>
      <c r="L325" s="84">
        <v>6.87</v>
      </c>
      <c r="M325" s="82">
        <v>318.07</v>
      </c>
      <c r="N325" s="44">
        <v>20.37</v>
      </c>
      <c r="O325" s="21">
        <v>334.06</v>
      </c>
      <c r="X325" s="161"/>
    </row>
    <row r="326" spans="1:24" x14ac:dyDescent="0.3">
      <c r="A326" s="44" t="s">
        <v>136</v>
      </c>
      <c r="B326" s="49" t="s">
        <v>120</v>
      </c>
      <c r="C326" s="46"/>
      <c r="D326" s="47"/>
      <c r="E326" s="48"/>
      <c r="F326" s="20">
        <v>159.9</v>
      </c>
      <c r="G326" s="21">
        <v>330.2</v>
      </c>
      <c r="H326" s="82">
        <v>4406</v>
      </c>
      <c r="I326" s="44">
        <v>8.9600000000000009</v>
      </c>
      <c r="J326" s="21">
        <v>156.97</v>
      </c>
      <c r="K326" s="20">
        <v>30.29</v>
      </c>
      <c r="L326" s="84">
        <v>47.06</v>
      </c>
      <c r="M326" s="82">
        <v>338.41</v>
      </c>
      <c r="N326" s="44">
        <v>44.01</v>
      </c>
      <c r="O326" s="21">
        <v>345.42</v>
      </c>
      <c r="X326" s="161"/>
    </row>
    <row r="327" spans="1:24" x14ac:dyDescent="0.3">
      <c r="A327" s="44" t="s">
        <v>210</v>
      </c>
      <c r="B327" s="49" t="s">
        <v>120</v>
      </c>
      <c r="C327" s="46"/>
      <c r="D327" s="47"/>
      <c r="E327" s="48"/>
      <c r="F327" s="20">
        <v>309.10000000000002</v>
      </c>
      <c r="G327" s="21">
        <v>829.5</v>
      </c>
      <c r="H327" s="82">
        <v>2938.9</v>
      </c>
      <c r="I327" s="44">
        <v>4.7699999999999996</v>
      </c>
      <c r="J327" s="21">
        <v>323.20999999999998</v>
      </c>
      <c r="K327" s="20">
        <v>19.25</v>
      </c>
      <c r="L327" s="84">
        <v>32.68</v>
      </c>
      <c r="M327" s="82">
        <v>323.10000000000002</v>
      </c>
      <c r="N327" s="44">
        <v>42.43</v>
      </c>
      <c r="O327" s="21">
        <v>323.22000000000003</v>
      </c>
      <c r="X327" s="161"/>
    </row>
    <row r="328" spans="1:24" x14ac:dyDescent="0.3">
      <c r="A328" s="44" t="s">
        <v>125</v>
      </c>
      <c r="B328" s="49" t="s">
        <v>121</v>
      </c>
      <c r="C328" s="46"/>
      <c r="D328" s="47">
        <v>237.8</v>
      </c>
      <c r="E328" s="48">
        <v>191.8</v>
      </c>
      <c r="F328" s="20">
        <v>98.8</v>
      </c>
      <c r="G328" s="21">
        <v>287.2</v>
      </c>
      <c r="H328" s="82">
        <v>4478.8999999999996</v>
      </c>
      <c r="I328" s="44">
        <v>14.53</v>
      </c>
      <c r="J328" s="21">
        <v>151.24</v>
      </c>
      <c r="K328" s="20">
        <v>50.71</v>
      </c>
      <c r="L328" s="84">
        <v>15.77</v>
      </c>
      <c r="M328" s="82">
        <v>143.83000000000001</v>
      </c>
      <c r="N328" s="44">
        <v>23.54</v>
      </c>
      <c r="O328" s="21">
        <v>327.98</v>
      </c>
      <c r="X328" s="161"/>
    </row>
    <row r="329" spans="1:24" x14ac:dyDescent="0.3">
      <c r="A329" s="44" t="s">
        <v>126</v>
      </c>
      <c r="B329" s="49" t="s">
        <v>121</v>
      </c>
      <c r="C329" s="46"/>
      <c r="D329" s="47">
        <v>646.20000000000005</v>
      </c>
      <c r="E329" s="48">
        <v>284.7</v>
      </c>
      <c r="F329" s="20">
        <v>149.5</v>
      </c>
      <c r="G329" s="21">
        <v>120</v>
      </c>
      <c r="H329" s="82">
        <v>4367.2</v>
      </c>
      <c r="I329" s="44">
        <v>14.88</v>
      </c>
      <c r="J329" s="21">
        <v>146.11000000000001</v>
      </c>
      <c r="K329" s="20">
        <v>51.25</v>
      </c>
      <c r="L329" s="84">
        <v>0.33</v>
      </c>
      <c r="M329" s="82">
        <v>147.16</v>
      </c>
      <c r="N329" s="44">
        <v>21.87</v>
      </c>
      <c r="O329" s="21">
        <v>330.34</v>
      </c>
      <c r="X329" s="161"/>
    </row>
    <row r="330" spans="1:24" x14ac:dyDescent="0.3">
      <c r="A330" s="44" t="s">
        <v>127</v>
      </c>
      <c r="B330" s="49" t="s">
        <v>121</v>
      </c>
      <c r="C330" s="46"/>
      <c r="D330" s="47"/>
      <c r="E330" s="48">
        <v>306.89999999999998</v>
      </c>
      <c r="F330" s="20">
        <v>248.4</v>
      </c>
      <c r="G330" s="21">
        <v>139.1</v>
      </c>
      <c r="H330" s="82">
        <v>4085.1</v>
      </c>
      <c r="I330" s="44">
        <v>21.71</v>
      </c>
      <c r="J330" s="21">
        <v>147.16</v>
      </c>
      <c r="K330" s="20">
        <v>60.74</v>
      </c>
      <c r="L330" s="84">
        <v>3.14</v>
      </c>
      <c r="M330" s="82">
        <v>323.58</v>
      </c>
      <c r="N330" s="44">
        <v>13.81</v>
      </c>
      <c r="O330" s="21">
        <v>321.83</v>
      </c>
      <c r="X330" s="161"/>
    </row>
    <row r="331" spans="1:24" x14ac:dyDescent="0.3">
      <c r="A331" s="44" t="s">
        <v>130</v>
      </c>
      <c r="B331" s="49" t="s">
        <v>121</v>
      </c>
      <c r="C331" s="46"/>
      <c r="D331" s="47"/>
      <c r="E331" s="48">
        <v>383.3</v>
      </c>
      <c r="F331" s="20">
        <v>83.6</v>
      </c>
      <c r="G331" s="21">
        <v>221.9</v>
      </c>
      <c r="H331" s="82">
        <v>5203.7</v>
      </c>
      <c r="I331" s="44">
        <v>12.03</v>
      </c>
      <c r="J331" s="21">
        <v>148.62</v>
      </c>
      <c r="K331" s="20">
        <v>27.31</v>
      </c>
      <c r="L331" s="84">
        <v>2.73</v>
      </c>
      <c r="M331" s="82">
        <v>323.33999999999997</v>
      </c>
      <c r="N331" s="44">
        <v>24.73</v>
      </c>
      <c r="O331" s="21">
        <v>332.32</v>
      </c>
      <c r="X331" s="161"/>
    </row>
    <row r="332" spans="1:24" x14ac:dyDescent="0.3">
      <c r="A332" s="44" t="s">
        <v>132</v>
      </c>
      <c r="B332" s="49" t="s">
        <v>121</v>
      </c>
      <c r="C332" s="46"/>
      <c r="D332" s="47"/>
      <c r="E332" s="48">
        <v>428.3</v>
      </c>
      <c r="F332" s="20">
        <v>8.5</v>
      </c>
      <c r="G332" s="21">
        <v>397.1</v>
      </c>
      <c r="H332" s="82">
        <v>4699.3999999999996</v>
      </c>
      <c r="I332" s="44">
        <v>10.199999999999999</v>
      </c>
      <c r="J332" s="21">
        <v>146.84</v>
      </c>
      <c r="K332" s="20">
        <v>50.6</v>
      </c>
      <c r="L332" s="84">
        <v>51.69</v>
      </c>
      <c r="M332" s="82">
        <v>329.74</v>
      </c>
      <c r="N332" s="44">
        <v>34.33</v>
      </c>
      <c r="O332" s="21">
        <v>329.37</v>
      </c>
      <c r="X332" s="161"/>
    </row>
    <row r="333" spans="1:24" x14ac:dyDescent="0.3">
      <c r="A333" s="44" t="s">
        <v>134</v>
      </c>
      <c r="B333" s="49" t="s">
        <v>121</v>
      </c>
      <c r="C333" s="46"/>
      <c r="D333" s="47"/>
      <c r="E333" s="48">
        <v>542.20000000000005</v>
      </c>
      <c r="F333" s="20">
        <v>2.2000000000000002</v>
      </c>
      <c r="G333" s="21">
        <v>592.9</v>
      </c>
      <c r="H333" s="82">
        <v>4821.5</v>
      </c>
      <c r="I333" s="44">
        <v>9.19</v>
      </c>
      <c r="J333" s="21">
        <v>152.78</v>
      </c>
      <c r="K333" s="20">
        <v>40</v>
      </c>
      <c r="L333" s="84">
        <v>7.39</v>
      </c>
      <c r="M333" s="82">
        <v>326.58</v>
      </c>
      <c r="N333" s="44">
        <v>30.31</v>
      </c>
      <c r="O333" s="21">
        <v>326.82</v>
      </c>
      <c r="X333" s="161"/>
    </row>
    <row r="334" spans="1:24" x14ac:dyDescent="0.3">
      <c r="A334" s="44" t="s">
        <v>135</v>
      </c>
      <c r="B334" s="49" t="s">
        <v>121</v>
      </c>
      <c r="C334" s="46"/>
      <c r="D334" s="47"/>
      <c r="E334" s="48">
        <v>648.20000000000005</v>
      </c>
      <c r="F334" s="20">
        <v>103.7</v>
      </c>
      <c r="G334" s="21">
        <v>492.7</v>
      </c>
      <c r="H334" s="82">
        <v>4980.6000000000004</v>
      </c>
      <c r="I334" s="44">
        <v>13.75</v>
      </c>
      <c r="J334" s="21">
        <v>143.52000000000001</v>
      </c>
      <c r="K334" s="20">
        <v>20.28</v>
      </c>
      <c r="L334" s="84">
        <v>5.78</v>
      </c>
      <c r="M334" s="82">
        <v>318.75</v>
      </c>
      <c r="N334" s="44">
        <v>41.15</v>
      </c>
      <c r="O334" s="21">
        <v>297.08</v>
      </c>
      <c r="X334" s="161"/>
    </row>
    <row r="335" spans="1:24" x14ac:dyDescent="0.3">
      <c r="A335" s="44" t="s">
        <v>136</v>
      </c>
      <c r="B335" s="49" t="s">
        <v>121</v>
      </c>
      <c r="C335" s="46"/>
      <c r="D335" s="47"/>
      <c r="E335" s="48"/>
      <c r="F335" s="20">
        <v>37.9</v>
      </c>
      <c r="G335" s="21">
        <v>380.7</v>
      </c>
      <c r="H335" s="82">
        <v>4406</v>
      </c>
      <c r="I335" s="44">
        <v>8.9600000000000009</v>
      </c>
      <c r="J335" s="21">
        <v>156.97</v>
      </c>
      <c r="K335" s="20">
        <v>10.15</v>
      </c>
      <c r="L335" s="84">
        <v>6.93</v>
      </c>
      <c r="M335" s="82">
        <v>143.21</v>
      </c>
      <c r="N335" s="44">
        <v>30.5</v>
      </c>
      <c r="O335" s="21">
        <v>334.15</v>
      </c>
      <c r="X335" s="162"/>
    </row>
    <row r="336" spans="1:24" x14ac:dyDescent="0.3">
      <c r="A336" s="44" t="s">
        <v>210</v>
      </c>
      <c r="B336" s="49" t="s">
        <v>121</v>
      </c>
      <c r="C336" s="46"/>
      <c r="D336" s="47"/>
      <c r="E336" s="48"/>
      <c r="F336" s="20">
        <v>215.2</v>
      </c>
      <c r="G336" s="21">
        <v>609.29999999999995</v>
      </c>
      <c r="H336" s="82">
        <v>2938.9</v>
      </c>
      <c r="I336" s="44">
        <v>4.7699999999999996</v>
      </c>
      <c r="J336" s="21">
        <v>323.20999999999998</v>
      </c>
      <c r="K336" s="20">
        <v>19.13</v>
      </c>
      <c r="L336" s="84">
        <v>33</v>
      </c>
      <c r="M336" s="82">
        <v>323.43</v>
      </c>
      <c r="N336" s="44">
        <v>11.8</v>
      </c>
      <c r="O336" s="21">
        <v>323.07</v>
      </c>
      <c r="X336" s="163" t="s">
        <v>230</v>
      </c>
    </row>
    <row r="337" spans="1:24" x14ac:dyDescent="0.3">
      <c r="A337" s="44" t="s">
        <v>125</v>
      </c>
      <c r="B337" s="49" t="s">
        <v>122</v>
      </c>
      <c r="C337" s="46"/>
      <c r="D337" s="47">
        <v>244.3</v>
      </c>
      <c r="E337" s="48">
        <v>126.7</v>
      </c>
      <c r="F337" s="20">
        <v>190</v>
      </c>
      <c r="G337" s="21">
        <v>134.9</v>
      </c>
      <c r="H337" s="82">
        <v>4478.8999999999996</v>
      </c>
      <c r="I337" s="44">
        <v>14.53</v>
      </c>
      <c r="J337" s="21">
        <v>151.24</v>
      </c>
      <c r="K337" s="20">
        <v>65.89</v>
      </c>
      <c r="L337" s="84">
        <v>17.89</v>
      </c>
      <c r="M337" s="82">
        <v>143.47</v>
      </c>
      <c r="N337" s="44">
        <v>19.579999999999998</v>
      </c>
      <c r="O337" s="21">
        <v>328.15</v>
      </c>
      <c r="X337" s="164"/>
    </row>
    <row r="338" spans="1:24" x14ac:dyDescent="0.3">
      <c r="A338" s="44" t="s">
        <v>126</v>
      </c>
      <c r="B338" s="49" t="s">
        <v>122</v>
      </c>
      <c r="C338" s="46"/>
      <c r="D338" s="47"/>
      <c r="E338" s="48">
        <v>247.5</v>
      </c>
      <c r="F338" s="20">
        <v>100</v>
      </c>
      <c r="G338" s="21">
        <v>79.3</v>
      </c>
      <c r="H338" s="82">
        <v>4367.2</v>
      </c>
      <c r="I338" s="44">
        <v>14.88</v>
      </c>
      <c r="J338" s="21">
        <v>146.11000000000001</v>
      </c>
      <c r="K338" s="20">
        <v>51.72</v>
      </c>
      <c r="L338" s="84">
        <v>3</v>
      </c>
      <c r="M338" s="82">
        <v>327.08999999999997</v>
      </c>
      <c r="N338" s="44">
        <v>15.23</v>
      </c>
      <c r="O338" s="21">
        <v>330.74</v>
      </c>
      <c r="X338" s="164"/>
    </row>
    <row r="339" spans="1:24" x14ac:dyDescent="0.3">
      <c r="A339" s="44" t="s">
        <v>127</v>
      </c>
      <c r="B339" s="49" t="s">
        <v>122</v>
      </c>
      <c r="C339" s="46"/>
      <c r="D339" s="47"/>
      <c r="E339" s="48">
        <v>249.8</v>
      </c>
      <c r="F339" s="20">
        <v>217.9</v>
      </c>
      <c r="G339" s="21">
        <v>122.1</v>
      </c>
      <c r="H339" s="82">
        <v>4085.1</v>
      </c>
      <c r="I339" s="44">
        <v>21.71</v>
      </c>
      <c r="J339" s="21">
        <v>147.16</v>
      </c>
      <c r="K339" s="20">
        <v>60.74</v>
      </c>
      <c r="L339" s="84">
        <v>4.12</v>
      </c>
      <c r="M339" s="82">
        <v>324.85000000000002</v>
      </c>
      <c r="N339" s="44">
        <v>6.44</v>
      </c>
      <c r="O339" s="21">
        <v>320.02999999999997</v>
      </c>
      <c r="X339" s="164"/>
    </row>
    <row r="340" spans="1:24" x14ac:dyDescent="0.3">
      <c r="A340" s="44" t="s">
        <v>130</v>
      </c>
      <c r="B340" s="49" t="s">
        <v>122</v>
      </c>
      <c r="C340" s="46"/>
      <c r="D340" s="47"/>
      <c r="E340" s="48">
        <v>300.5</v>
      </c>
      <c r="F340" s="20">
        <v>172</v>
      </c>
      <c r="G340" s="21">
        <v>171.6</v>
      </c>
      <c r="H340" s="82">
        <v>5203.7</v>
      </c>
      <c r="I340" s="44">
        <v>12.03</v>
      </c>
      <c r="J340" s="21">
        <v>148.62</v>
      </c>
      <c r="K340" s="20">
        <v>50.19</v>
      </c>
      <c r="L340" s="84">
        <v>6.45</v>
      </c>
      <c r="M340" s="82">
        <v>323.5</v>
      </c>
      <c r="N340" s="44">
        <v>21.91</v>
      </c>
      <c r="O340" s="21">
        <v>331.82</v>
      </c>
      <c r="X340" s="164"/>
    </row>
    <row r="341" spans="1:24" x14ac:dyDescent="0.3">
      <c r="A341" s="44" t="s">
        <v>132</v>
      </c>
      <c r="B341" s="49" t="s">
        <v>122</v>
      </c>
      <c r="C341" s="46"/>
      <c r="D341" s="47"/>
      <c r="E341" s="48">
        <v>434.5</v>
      </c>
      <c r="F341" s="20">
        <v>219.2</v>
      </c>
      <c r="G341" s="21">
        <v>333.7</v>
      </c>
      <c r="H341" s="82">
        <v>4699.3999999999996</v>
      </c>
      <c r="I341" s="44">
        <v>10.199999999999999</v>
      </c>
      <c r="J341" s="21">
        <v>146.84</v>
      </c>
      <c r="K341" s="20">
        <v>50.94</v>
      </c>
      <c r="L341" s="84">
        <v>6.1</v>
      </c>
      <c r="M341" s="82">
        <v>326.43</v>
      </c>
      <c r="N341" s="44">
        <v>30.08</v>
      </c>
      <c r="O341" s="21">
        <v>329</v>
      </c>
      <c r="X341" s="164"/>
    </row>
    <row r="342" spans="1:24" x14ac:dyDescent="0.3">
      <c r="A342" s="44" t="s">
        <v>134</v>
      </c>
      <c r="B342" s="49" t="s">
        <v>122</v>
      </c>
      <c r="C342" s="46"/>
      <c r="D342" s="47"/>
      <c r="E342" s="48">
        <v>589.6</v>
      </c>
      <c r="F342" s="20">
        <v>259</v>
      </c>
      <c r="G342" s="21">
        <v>565.1</v>
      </c>
      <c r="H342" s="82">
        <v>4821.5</v>
      </c>
      <c r="I342" s="44">
        <v>9.19</v>
      </c>
      <c r="J342" s="21">
        <v>152.78</v>
      </c>
      <c r="K342" s="20">
        <v>46.58</v>
      </c>
      <c r="L342" s="84">
        <v>6.06</v>
      </c>
      <c r="M342" s="82">
        <v>326.55</v>
      </c>
      <c r="N342" s="44">
        <v>25.97</v>
      </c>
      <c r="O342" s="21">
        <v>326.83</v>
      </c>
      <c r="X342" s="164"/>
    </row>
    <row r="343" spans="1:24" x14ac:dyDescent="0.3">
      <c r="A343" s="44" t="s">
        <v>135</v>
      </c>
      <c r="B343" s="49" t="s">
        <v>122</v>
      </c>
      <c r="C343" s="46"/>
      <c r="D343" s="47"/>
      <c r="E343" s="48">
        <v>678.6</v>
      </c>
      <c r="F343" s="20">
        <v>262.3</v>
      </c>
      <c r="G343" s="21">
        <v>406.2</v>
      </c>
      <c r="H343" s="82">
        <v>4980.6000000000004</v>
      </c>
      <c r="I343" s="44">
        <v>13.75</v>
      </c>
      <c r="J343" s="21">
        <v>143.52000000000001</v>
      </c>
      <c r="K343" s="20">
        <v>64.239999999999995</v>
      </c>
      <c r="L343" s="84">
        <v>3.66</v>
      </c>
      <c r="M343" s="82">
        <v>321.16000000000003</v>
      </c>
      <c r="N343" s="44">
        <v>29.57</v>
      </c>
      <c r="O343" s="21">
        <v>296.76</v>
      </c>
      <c r="X343" s="164"/>
    </row>
    <row r="344" spans="1:24" x14ac:dyDescent="0.3">
      <c r="A344" s="44" t="s">
        <v>136</v>
      </c>
      <c r="B344" s="49" t="s">
        <v>122</v>
      </c>
      <c r="C344" s="46"/>
      <c r="D344" s="47"/>
      <c r="E344" s="48">
        <v>678.7</v>
      </c>
      <c r="F344" s="20">
        <v>137.9</v>
      </c>
      <c r="G344" s="21">
        <v>230.2</v>
      </c>
      <c r="H344" s="82">
        <v>4406</v>
      </c>
      <c r="I344" s="44">
        <v>8.9600000000000009</v>
      </c>
      <c r="J344" s="21">
        <v>156.97</v>
      </c>
      <c r="K344" s="20">
        <v>68.34</v>
      </c>
      <c r="L344" s="84">
        <v>27.31</v>
      </c>
      <c r="M344" s="82">
        <v>332.45</v>
      </c>
      <c r="N344" s="44">
        <v>5.0999999999999996</v>
      </c>
      <c r="O344" s="21">
        <v>322.95999999999998</v>
      </c>
      <c r="X344" s="164"/>
    </row>
    <row r="345" spans="1:24" x14ac:dyDescent="0.3">
      <c r="A345" s="44" t="s">
        <v>210</v>
      </c>
      <c r="B345" s="49" t="s">
        <v>122</v>
      </c>
      <c r="C345" s="46"/>
      <c r="D345" s="47"/>
      <c r="E345" s="48"/>
      <c r="F345" s="20">
        <v>232.2</v>
      </c>
      <c r="G345" s="21">
        <v>637.70000000000005</v>
      </c>
      <c r="H345" s="82">
        <v>2938.9</v>
      </c>
      <c r="I345" s="44">
        <v>4.7699999999999996</v>
      </c>
      <c r="J345" s="21">
        <v>323.20999999999998</v>
      </c>
      <c r="K345" s="20">
        <v>20.55</v>
      </c>
      <c r="L345" s="84">
        <v>34.86</v>
      </c>
      <c r="M345" s="82">
        <v>323.48</v>
      </c>
      <c r="N345" s="44">
        <v>5.0999999999999996</v>
      </c>
      <c r="O345" s="21">
        <v>322.95999999999998</v>
      </c>
      <c r="X345" s="164"/>
    </row>
    <row r="346" spans="1:24" x14ac:dyDescent="0.3">
      <c r="A346" s="44" t="s">
        <v>223</v>
      </c>
      <c r="B346" s="51" t="s">
        <v>119</v>
      </c>
      <c r="C346" s="46">
        <v>57</v>
      </c>
      <c r="D346" s="47"/>
      <c r="E346" s="48"/>
      <c r="F346" s="20">
        <v>8.8000000000000007</v>
      </c>
      <c r="G346" s="21">
        <v>56.7</v>
      </c>
      <c r="H346" s="82">
        <v>337</v>
      </c>
      <c r="I346" s="44">
        <v>19.87</v>
      </c>
      <c r="J346" s="21">
        <v>143.57</v>
      </c>
      <c r="K346" s="20">
        <v>8.84</v>
      </c>
      <c r="L346" s="84">
        <v>6.88</v>
      </c>
      <c r="M346" s="82">
        <v>32.57</v>
      </c>
      <c r="N346" s="44">
        <v>6.25</v>
      </c>
      <c r="O346" s="21">
        <v>143.57</v>
      </c>
      <c r="X346" s="164"/>
    </row>
    <row r="347" spans="1:24" x14ac:dyDescent="0.3">
      <c r="A347" s="44" t="s">
        <v>201</v>
      </c>
      <c r="B347" s="68" t="s">
        <v>167</v>
      </c>
      <c r="C347" s="85" t="s">
        <v>168</v>
      </c>
      <c r="D347" s="85"/>
      <c r="E347" s="85"/>
      <c r="F347" s="20" t="s">
        <v>172</v>
      </c>
      <c r="G347" s="21" t="s">
        <v>173</v>
      </c>
      <c r="H347" s="82" t="s">
        <v>174</v>
      </c>
      <c r="I347" s="44" t="s">
        <v>202</v>
      </c>
      <c r="J347" s="21" t="s">
        <v>203</v>
      </c>
      <c r="K347" s="20" t="s">
        <v>204</v>
      </c>
      <c r="L347" s="84" t="s">
        <v>205</v>
      </c>
      <c r="M347" s="82" t="s">
        <v>206</v>
      </c>
      <c r="N347" s="44" t="s">
        <v>207</v>
      </c>
      <c r="O347" s="21" t="s">
        <v>208</v>
      </c>
      <c r="X347" s="164"/>
    </row>
  </sheetData>
  <sortState xmlns:xlrd2="http://schemas.microsoft.com/office/spreadsheetml/2017/richdata2" ref="E337:E345">
    <sortCondition ref="E337"/>
  </sortState>
  <mergeCells count="5">
    <mergeCell ref="X2:X50"/>
    <mergeCell ref="X51:X66"/>
    <mergeCell ref="X67:X288"/>
    <mergeCell ref="X289:X335"/>
    <mergeCell ref="X336:X347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BA20-ED70-4642-8864-68448D39BF22}">
  <dimension ref="A1:AT26"/>
  <sheetViews>
    <sheetView tabSelected="1" zoomScale="52" zoomScaleNormal="52" workbookViewId="0">
      <selection activeCell="AM31" sqref="AM31"/>
    </sheetView>
  </sheetViews>
  <sheetFormatPr defaultRowHeight="14.4" x14ac:dyDescent="0.3"/>
  <cols>
    <col min="1" max="1" width="9.88671875" customWidth="1"/>
    <col min="2" max="2" width="9.5546875" bestFit="1" customWidth="1"/>
    <col min="3" max="4" width="9.5546875" customWidth="1"/>
    <col min="5" max="5" width="9.5546875" bestFit="1" customWidth="1"/>
    <col min="6" max="7" width="9.5546875" customWidth="1"/>
    <col min="8" max="8" width="9.5546875" bestFit="1" customWidth="1"/>
    <col min="9" max="11" width="9.5546875" customWidth="1"/>
    <col min="12" max="12" width="9.5546875" bestFit="1" customWidth="1"/>
    <col min="13" max="14" width="9.5546875" customWidth="1"/>
    <col min="15" max="15" width="9.5546875" bestFit="1" customWidth="1"/>
    <col min="16" max="17" width="9.5546875" customWidth="1"/>
    <col min="18" max="18" width="9.5546875" bestFit="1" customWidth="1"/>
    <col min="19" max="20" width="9.5546875" customWidth="1"/>
    <col min="21" max="21" width="9.5546875" bestFit="1" customWidth="1"/>
    <col min="22" max="23" width="9.5546875" customWidth="1"/>
    <col min="24" max="24" width="9.5546875" bestFit="1" customWidth="1"/>
    <col min="25" max="26" width="9.5546875" customWidth="1"/>
    <col min="27" max="27" width="9.5546875" bestFit="1" customWidth="1"/>
    <col min="28" max="29" width="9.5546875" customWidth="1"/>
    <col min="30" max="30" width="10.5546875" bestFit="1" customWidth="1"/>
    <col min="31" max="32" width="10.5546875" customWidth="1"/>
    <col min="33" max="33" width="10.5546875" bestFit="1" customWidth="1"/>
    <col min="34" max="35" width="10.5546875" customWidth="1"/>
    <col min="36" max="36" width="10.5546875" bestFit="1" customWidth="1"/>
    <col min="37" max="43" width="11.44140625" customWidth="1"/>
    <col min="44" max="44" width="15.44140625" customWidth="1"/>
    <col min="45" max="46" width="15.44140625" bestFit="1" customWidth="1"/>
  </cols>
  <sheetData>
    <row r="1" spans="1:46" ht="15.6" x14ac:dyDescent="0.3">
      <c r="A1" s="57" t="s">
        <v>150</v>
      </c>
      <c r="B1" s="94"/>
      <c r="C1" s="93" t="s">
        <v>269</v>
      </c>
      <c r="D1" s="48"/>
      <c r="E1" s="94"/>
      <c r="F1" s="93" t="s">
        <v>270</v>
      </c>
      <c r="G1" s="48"/>
      <c r="H1" s="94"/>
      <c r="I1" s="93" t="s">
        <v>271</v>
      </c>
      <c r="J1" s="48"/>
      <c r="K1" s="94"/>
      <c r="L1" s="93" t="s">
        <v>272</v>
      </c>
      <c r="M1" s="48"/>
      <c r="N1" s="94"/>
      <c r="O1" s="93" t="s">
        <v>273</v>
      </c>
      <c r="P1" s="48"/>
      <c r="Q1" s="94"/>
      <c r="R1" s="93" t="s">
        <v>274</v>
      </c>
      <c r="S1" s="48"/>
      <c r="T1" s="94"/>
      <c r="U1" s="93" t="s">
        <v>275</v>
      </c>
      <c r="V1" s="48"/>
      <c r="W1" s="94"/>
      <c r="X1" s="93" t="s">
        <v>276</v>
      </c>
      <c r="Y1" s="48"/>
      <c r="Z1" s="94"/>
      <c r="AA1" s="93" t="s">
        <v>277</v>
      </c>
      <c r="AB1" s="48"/>
      <c r="AC1" s="94"/>
      <c r="AD1" s="93" t="s">
        <v>278</v>
      </c>
      <c r="AE1" s="48"/>
      <c r="AF1" s="94"/>
      <c r="AG1" s="93" t="s">
        <v>279</v>
      </c>
      <c r="AH1" s="48"/>
      <c r="AI1" s="94"/>
      <c r="AJ1" s="93" t="s">
        <v>280</v>
      </c>
      <c r="AK1" s="48"/>
      <c r="AL1" s="94"/>
      <c r="AM1" s="93" t="s">
        <v>284</v>
      </c>
      <c r="AN1" s="48"/>
      <c r="AO1" s="94"/>
      <c r="AP1" s="93" t="s">
        <v>285</v>
      </c>
      <c r="AQ1" s="48"/>
      <c r="AR1" s="46" t="s">
        <v>281</v>
      </c>
      <c r="AS1" s="93" t="s">
        <v>282</v>
      </c>
      <c r="AT1" s="48" t="s">
        <v>283</v>
      </c>
    </row>
    <row r="2" spans="1:46" x14ac:dyDescent="0.3">
      <c r="A2" s="1" t="s">
        <v>55</v>
      </c>
      <c r="B2" s="1">
        <v>0</v>
      </c>
      <c r="C2" s="1">
        <v>1138.9000000000001</v>
      </c>
      <c r="D2" s="1">
        <v>0</v>
      </c>
      <c r="E2" s="1">
        <v>0</v>
      </c>
      <c r="F2" s="1">
        <v>901.3</v>
      </c>
      <c r="G2" s="1">
        <v>0</v>
      </c>
      <c r="H2" s="1">
        <v>532.5</v>
      </c>
      <c r="I2" s="1">
        <v>0</v>
      </c>
      <c r="J2" s="1">
        <v>2393.6999999999998</v>
      </c>
      <c r="K2" s="1">
        <v>0</v>
      </c>
      <c r="L2" s="1">
        <v>0</v>
      </c>
      <c r="M2" s="1">
        <v>2696.6</v>
      </c>
      <c r="N2" s="1">
        <v>0</v>
      </c>
      <c r="O2" s="1">
        <v>962.4</v>
      </c>
      <c r="P2" s="1">
        <v>0</v>
      </c>
      <c r="Q2" s="1">
        <v>0</v>
      </c>
      <c r="R2" s="1">
        <v>1200.0999999999999</v>
      </c>
      <c r="S2" s="1">
        <v>0</v>
      </c>
      <c r="T2" s="1">
        <v>0</v>
      </c>
      <c r="U2" s="1">
        <v>1291.7</v>
      </c>
      <c r="V2" s="1">
        <v>0</v>
      </c>
      <c r="W2" s="1">
        <v>0</v>
      </c>
      <c r="X2" s="1">
        <v>1644.9</v>
      </c>
      <c r="Y2" s="1">
        <v>0</v>
      </c>
      <c r="Z2" s="1">
        <v>0</v>
      </c>
      <c r="AA2" s="1">
        <v>0</v>
      </c>
      <c r="AB2" s="1">
        <v>2080.9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245.7</v>
      </c>
      <c r="AJ2" s="1">
        <v>284.3</v>
      </c>
      <c r="AK2" s="71">
        <v>1572.5</v>
      </c>
      <c r="AL2" s="71">
        <v>0</v>
      </c>
      <c r="AM2" s="71">
        <v>0</v>
      </c>
      <c r="AN2" s="71">
        <v>0</v>
      </c>
      <c r="AO2" s="71">
        <v>0</v>
      </c>
      <c r="AP2" s="71">
        <v>0</v>
      </c>
      <c r="AQ2" s="71">
        <v>0</v>
      </c>
      <c r="AR2" s="82">
        <f>B2+E2+H2+K2+N2+Q2+T2+W2+Z2+AC2+AF2+AI2+AL2+AO2</f>
        <v>778.2</v>
      </c>
      <c r="AS2" s="82">
        <f t="shared" ref="AS2:AT17" si="0">C2+F2+I2+L2+O2+R2+U2+X2+AA2+AD2+AG2+AJ2+AM2+AP2</f>
        <v>7423.5999999999995</v>
      </c>
      <c r="AT2" s="82">
        <f t="shared" si="0"/>
        <v>8743.6999999999989</v>
      </c>
    </row>
    <row r="3" spans="1:46" x14ac:dyDescent="0.3">
      <c r="A3" s="1" t="s">
        <v>56</v>
      </c>
      <c r="B3" s="1">
        <v>0</v>
      </c>
      <c r="C3" s="1">
        <v>1850</v>
      </c>
      <c r="D3" s="1">
        <v>0</v>
      </c>
      <c r="E3" s="1">
        <v>0</v>
      </c>
      <c r="F3" s="1">
        <v>1620.7</v>
      </c>
      <c r="G3" s="1">
        <v>0</v>
      </c>
      <c r="H3" s="1">
        <v>861.2</v>
      </c>
      <c r="I3" s="1">
        <v>970</v>
      </c>
      <c r="J3" s="1">
        <v>2172</v>
      </c>
      <c r="K3" s="1">
        <v>0</v>
      </c>
      <c r="L3" s="1">
        <v>0</v>
      </c>
      <c r="M3" s="1">
        <v>2995.8</v>
      </c>
      <c r="N3" s="1">
        <v>776.7</v>
      </c>
      <c r="O3" s="1">
        <v>1674</v>
      </c>
      <c r="P3" s="1">
        <v>0</v>
      </c>
      <c r="Q3" s="1">
        <v>1118.7</v>
      </c>
      <c r="R3" s="1">
        <v>1156.2</v>
      </c>
      <c r="S3" s="1">
        <v>0</v>
      </c>
      <c r="T3" s="1">
        <v>1241.9000000000001</v>
      </c>
      <c r="U3" s="1">
        <v>551.1</v>
      </c>
      <c r="V3" s="1">
        <v>337.3</v>
      </c>
      <c r="W3" s="1">
        <v>760.2</v>
      </c>
      <c r="X3" s="1">
        <f>1216.2+123.3</f>
        <v>1339.5</v>
      </c>
      <c r="Y3" s="1">
        <v>0</v>
      </c>
      <c r="Z3" s="1">
        <v>0</v>
      </c>
      <c r="AA3" s="1">
        <v>2071.6</v>
      </c>
      <c r="AB3" s="1">
        <v>2603.6</v>
      </c>
      <c r="AC3" s="1">
        <v>117.4</v>
      </c>
      <c r="AD3" s="1">
        <v>1856.9</v>
      </c>
      <c r="AE3" s="1">
        <v>0</v>
      </c>
      <c r="AF3" s="1"/>
      <c r="AG3" s="1">
        <v>789.4</v>
      </c>
      <c r="AH3" s="1">
        <v>1095.7</v>
      </c>
      <c r="AI3" s="1">
        <v>214.7</v>
      </c>
      <c r="AJ3" s="1">
        <v>238.9</v>
      </c>
      <c r="AK3" s="71">
        <v>1825.2</v>
      </c>
      <c r="AL3" s="71">
        <v>0</v>
      </c>
      <c r="AM3" s="71">
        <v>0</v>
      </c>
      <c r="AN3" s="71">
        <v>0</v>
      </c>
      <c r="AO3" s="71">
        <v>0</v>
      </c>
      <c r="AP3" s="71">
        <v>0</v>
      </c>
      <c r="AQ3" s="71">
        <v>0</v>
      </c>
      <c r="AR3" s="82">
        <f t="shared" ref="AR3:AT26" si="1">B3+E3+H3+K3+N3+Q3+T3+W3+Z3+AC3+AF3+AI3+AL3+AO3</f>
        <v>5090.8</v>
      </c>
      <c r="AS3" s="82">
        <f t="shared" si="0"/>
        <v>14118.3</v>
      </c>
      <c r="AT3" s="82">
        <f t="shared" si="0"/>
        <v>11029.600000000002</v>
      </c>
    </row>
    <row r="4" spans="1:46" x14ac:dyDescent="0.3">
      <c r="A4" s="1" t="s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728.9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553.4</v>
      </c>
      <c r="U4" s="1">
        <v>240.9</v>
      </c>
      <c r="V4">
        <v>1451.9</v>
      </c>
      <c r="W4" s="1">
        <v>0</v>
      </c>
      <c r="X4" s="1">
        <v>0</v>
      </c>
      <c r="Y4" s="1">
        <v>0</v>
      </c>
      <c r="Z4" s="1">
        <v>1190.3</v>
      </c>
      <c r="AA4" s="1">
        <v>0</v>
      </c>
      <c r="AB4" s="1">
        <v>328.6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71">
        <v>0</v>
      </c>
      <c r="AL4" s="71">
        <v>0</v>
      </c>
      <c r="AM4" s="71">
        <v>0</v>
      </c>
      <c r="AN4" s="71">
        <v>0</v>
      </c>
      <c r="AO4" s="71">
        <v>0</v>
      </c>
      <c r="AP4" s="71">
        <v>0</v>
      </c>
      <c r="AQ4" s="71">
        <v>0</v>
      </c>
      <c r="AR4" s="82">
        <f t="shared" si="1"/>
        <v>2472.6</v>
      </c>
      <c r="AS4" s="82">
        <f t="shared" si="0"/>
        <v>240.9</v>
      </c>
      <c r="AT4" s="82">
        <f t="shared" si="0"/>
        <v>1780.5</v>
      </c>
    </row>
    <row r="5" spans="1:46" x14ac:dyDescent="0.3">
      <c r="A5" s="1" t="s">
        <v>23</v>
      </c>
      <c r="B5" s="1">
        <v>3105.4</v>
      </c>
      <c r="C5" s="1">
        <v>298.3</v>
      </c>
      <c r="D5" s="1">
        <v>0</v>
      </c>
      <c r="E5" s="1">
        <v>0</v>
      </c>
      <c r="F5" s="1">
        <v>2576.4</v>
      </c>
      <c r="G5" s="1">
        <v>0</v>
      </c>
      <c r="H5" s="1">
        <v>1062.9000000000001</v>
      </c>
      <c r="I5" s="1">
        <v>652.29999999999995</v>
      </c>
      <c r="J5" s="1">
        <v>2446.1999999999998</v>
      </c>
      <c r="K5" s="1">
        <v>0</v>
      </c>
      <c r="L5" s="1">
        <v>0</v>
      </c>
      <c r="M5" s="1">
        <v>3381.6</v>
      </c>
      <c r="N5" s="1">
        <v>2283.8000000000002</v>
      </c>
      <c r="O5" s="1">
        <v>2928</v>
      </c>
      <c r="P5" s="1">
        <v>0</v>
      </c>
      <c r="Q5" s="1">
        <v>0</v>
      </c>
      <c r="R5" s="1">
        <v>2756.7</v>
      </c>
      <c r="S5" s="1">
        <v>0</v>
      </c>
      <c r="T5" s="1">
        <v>0</v>
      </c>
      <c r="U5" s="1">
        <v>677.6</v>
      </c>
      <c r="V5" s="1">
        <v>1823.7</v>
      </c>
      <c r="W5" s="1">
        <v>2369</v>
      </c>
      <c r="X5" s="1">
        <v>0</v>
      </c>
      <c r="Y5" s="1">
        <v>246.2</v>
      </c>
      <c r="Z5" s="1">
        <v>858.7</v>
      </c>
      <c r="AA5" s="1">
        <v>3020.4</v>
      </c>
      <c r="AB5" s="1">
        <v>2701.3</v>
      </c>
      <c r="AC5" s="1">
        <f>758.5+2711.2</f>
        <v>3469.7</v>
      </c>
      <c r="AD5" s="1">
        <f>2854.9+1399.4</f>
        <v>4254.3</v>
      </c>
      <c r="AE5" s="1">
        <v>0</v>
      </c>
      <c r="AF5" s="1">
        <v>3266.5</v>
      </c>
      <c r="AG5" s="1">
        <v>1895.8</v>
      </c>
      <c r="AH5" s="1">
        <v>2084.4</v>
      </c>
      <c r="AI5" s="1">
        <v>0</v>
      </c>
      <c r="AJ5" s="1">
        <v>301.5</v>
      </c>
      <c r="AK5" s="71">
        <v>2259</v>
      </c>
      <c r="AL5" s="71">
        <v>0</v>
      </c>
      <c r="AM5" s="71">
        <v>0</v>
      </c>
      <c r="AN5" s="71">
        <v>0</v>
      </c>
      <c r="AO5" s="71">
        <v>1763.3</v>
      </c>
      <c r="AP5" s="71">
        <v>328.7</v>
      </c>
      <c r="AQ5" s="71">
        <v>426.3</v>
      </c>
      <c r="AR5" s="82">
        <f t="shared" si="1"/>
        <v>18179.3</v>
      </c>
      <c r="AS5" s="82">
        <f t="shared" si="0"/>
        <v>19690</v>
      </c>
      <c r="AT5" s="82">
        <f t="shared" si="0"/>
        <v>15368.699999999999</v>
      </c>
    </row>
    <row r="6" spans="1:46" x14ac:dyDescent="0.3">
      <c r="A6" s="1" t="s">
        <v>154</v>
      </c>
      <c r="B6" s="1">
        <v>0</v>
      </c>
      <c r="C6" s="1">
        <v>0</v>
      </c>
      <c r="D6" s="1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71">
        <v>0</v>
      </c>
      <c r="AM6" s="71">
        <v>0</v>
      </c>
      <c r="AN6" s="71">
        <v>0</v>
      </c>
      <c r="AO6" s="71">
        <v>0</v>
      </c>
      <c r="AP6" s="71">
        <v>0</v>
      </c>
      <c r="AQ6" s="71">
        <v>0</v>
      </c>
      <c r="AR6" s="82">
        <f t="shared" si="1"/>
        <v>0</v>
      </c>
      <c r="AS6" s="82">
        <f t="shared" si="0"/>
        <v>0</v>
      </c>
      <c r="AT6" s="82">
        <f t="shared" si="0"/>
        <v>0</v>
      </c>
    </row>
    <row r="7" spans="1:46" x14ac:dyDescent="0.3">
      <c r="A7" s="1" t="s">
        <v>4</v>
      </c>
      <c r="B7" s="1">
        <v>3092.1</v>
      </c>
      <c r="C7" s="1">
        <v>792.8</v>
      </c>
      <c r="D7" s="1">
        <v>0</v>
      </c>
      <c r="E7" s="1">
        <v>2436</v>
      </c>
      <c r="F7" s="1">
        <v>912.1</v>
      </c>
      <c r="G7" s="1">
        <v>0</v>
      </c>
      <c r="H7" s="1">
        <v>1735.9</v>
      </c>
      <c r="I7" s="1">
        <v>719.7</v>
      </c>
      <c r="J7" s="1">
        <v>2672</v>
      </c>
      <c r="K7" s="1">
        <v>615.6</v>
      </c>
      <c r="L7" s="1">
        <v>603.29999999999995</v>
      </c>
      <c r="M7" s="1">
        <v>3409.3</v>
      </c>
      <c r="N7" s="1">
        <v>2294</v>
      </c>
      <c r="O7" s="1">
        <v>4430.2</v>
      </c>
      <c r="P7" s="1">
        <v>0</v>
      </c>
      <c r="Q7" s="1">
        <v>6500.1</v>
      </c>
      <c r="R7" s="1">
        <v>0</v>
      </c>
      <c r="S7" s="1">
        <v>0</v>
      </c>
      <c r="T7" s="1">
        <v>3078.4</v>
      </c>
      <c r="U7" s="1">
        <v>514.6</v>
      </c>
      <c r="V7" s="1">
        <v>2176.1999999999998</v>
      </c>
      <c r="W7" s="1">
        <v>4317.6000000000004</v>
      </c>
      <c r="X7" s="1">
        <v>1228.9000000000001</v>
      </c>
      <c r="Y7" s="1">
        <v>652.5</v>
      </c>
      <c r="Z7" s="1">
        <v>0</v>
      </c>
      <c r="AA7" s="1">
        <v>3102.4</v>
      </c>
      <c r="AB7" s="1">
        <v>3259.9</v>
      </c>
      <c r="AC7" s="1">
        <v>2542.3000000000002</v>
      </c>
      <c r="AD7" s="1">
        <v>5839.3</v>
      </c>
      <c r="AE7" s="1">
        <v>250.8</v>
      </c>
      <c r="AF7" s="1">
        <v>3899.4</v>
      </c>
      <c r="AG7" s="1">
        <v>3462.9</v>
      </c>
      <c r="AH7" s="1">
        <v>1628.5</v>
      </c>
      <c r="AI7" s="1">
        <v>6138</v>
      </c>
      <c r="AJ7" s="1">
        <v>0</v>
      </c>
      <c r="AK7" s="71">
        <v>2492.8000000000002</v>
      </c>
      <c r="AL7" s="71">
        <v>0</v>
      </c>
      <c r="AM7" s="71">
        <v>0</v>
      </c>
      <c r="AN7" s="71">
        <v>0</v>
      </c>
      <c r="AO7" s="71">
        <v>3883.8</v>
      </c>
      <c r="AP7" s="71">
        <v>1255.7</v>
      </c>
      <c r="AQ7" s="71">
        <v>0</v>
      </c>
      <c r="AR7" s="82">
        <f t="shared" si="1"/>
        <v>40533.200000000012</v>
      </c>
      <c r="AS7" s="82">
        <f t="shared" si="0"/>
        <v>22861.9</v>
      </c>
      <c r="AT7" s="82">
        <f t="shared" si="0"/>
        <v>16542</v>
      </c>
    </row>
    <row r="8" spans="1:46" x14ac:dyDescent="0.3">
      <c r="A8" s="1" t="s">
        <v>20</v>
      </c>
      <c r="B8" s="1">
        <v>3256.6</v>
      </c>
      <c r="C8" s="1">
        <v>1229</v>
      </c>
      <c r="D8" s="1">
        <v>0</v>
      </c>
      <c r="E8" s="1">
        <v>3199</v>
      </c>
      <c r="F8" s="1">
        <v>312.2</v>
      </c>
      <c r="G8" s="1">
        <v>0</v>
      </c>
      <c r="H8" s="1">
        <v>827.7</v>
      </c>
      <c r="I8" s="1">
        <v>633.1</v>
      </c>
      <c r="J8" s="1">
        <v>3922.6</v>
      </c>
      <c r="K8" s="1">
        <v>0</v>
      </c>
      <c r="L8" s="1">
        <v>914.2</v>
      </c>
      <c r="M8" s="1">
        <v>4347.1000000000004</v>
      </c>
      <c r="N8" s="1">
        <v>4690.1000000000004</v>
      </c>
      <c r="O8" s="1">
        <v>3054.7</v>
      </c>
      <c r="P8" s="1">
        <v>0</v>
      </c>
      <c r="Q8" s="1">
        <f>4315.6+26.3</f>
        <v>4341.9000000000005</v>
      </c>
      <c r="R8" s="1">
        <v>2133</v>
      </c>
      <c r="S8" s="1">
        <v>1198</v>
      </c>
      <c r="T8" s="1">
        <v>2868</v>
      </c>
      <c r="U8" s="1">
        <v>1771.4</v>
      </c>
      <c r="V8" s="1">
        <v>2189.5</v>
      </c>
      <c r="W8" s="1">
        <v>4315.5</v>
      </c>
      <c r="X8" s="1">
        <v>858.7</v>
      </c>
      <c r="Y8" s="1">
        <v>2275.5</v>
      </c>
      <c r="Z8" s="1">
        <v>1274.5</v>
      </c>
      <c r="AA8" s="1">
        <v>2094.9</v>
      </c>
      <c r="AB8" s="1">
        <v>4739.5</v>
      </c>
      <c r="AC8" s="1">
        <v>2699.4</v>
      </c>
      <c r="AD8" s="1">
        <v>6440.2</v>
      </c>
      <c r="AE8" s="1">
        <v>0</v>
      </c>
      <c r="AF8" s="1">
        <v>4794.5</v>
      </c>
      <c r="AG8" s="1">
        <v>3223.9</v>
      </c>
      <c r="AH8" s="1">
        <v>1771.5</v>
      </c>
      <c r="AI8" s="1">
        <v>6043.6</v>
      </c>
      <c r="AJ8" s="1">
        <v>0</v>
      </c>
      <c r="AK8" s="71">
        <v>2498.6999999999998</v>
      </c>
      <c r="AL8" s="71">
        <v>0</v>
      </c>
      <c r="AM8" s="71">
        <v>0</v>
      </c>
      <c r="AN8" s="71">
        <v>0</v>
      </c>
      <c r="AO8" s="71">
        <v>1223</v>
      </c>
      <c r="AP8" s="71">
        <v>2393.5</v>
      </c>
      <c r="AQ8" s="71">
        <v>982.7</v>
      </c>
      <c r="AR8" s="82">
        <f t="shared" si="1"/>
        <v>39533.800000000003</v>
      </c>
      <c r="AS8" s="82">
        <f t="shared" si="0"/>
        <v>25058.800000000003</v>
      </c>
      <c r="AT8" s="82">
        <f t="shared" si="0"/>
        <v>23925.100000000002</v>
      </c>
    </row>
    <row r="9" spans="1:46" x14ac:dyDescent="0.3">
      <c r="A9" s="1" t="s">
        <v>21</v>
      </c>
      <c r="B9" s="1">
        <v>0</v>
      </c>
      <c r="C9" s="1">
        <v>0</v>
      </c>
      <c r="D9" s="1">
        <v>0</v>
      </c>
      <c r="E9" s="1">
        <v>445.5</v>
      </c>
      <c r="F9" s="1">
        <v>0</v>
      </c>
      <c r="G9" s="1">
        <v>0</v>
      </c>
      <c r="H9" s="1">
        <v>625.4</v>
      </c>
      <c r="I9" s="1">
        <v>855</v>
      </c>
      <c r="J9" s="1">
        <v>0</v>
      </c>
      <c r="K9" s="1">
        <v>631</v>
      </c>
      <c r="L9" s="1">
        <v>0</v>
      </c>
      <c r="M9" s="1">
        <v>0</v>
      </c>
      <c r="N9" s="1">
        <v>4810.6000000000004</v>
      </c>
      <c r="O9" s="1">
        <v>385.3</v>
      </c>
      <c r="P9" s="1">
        <f>3243.2 +419.1</f>
        <v>3662.2999999999997</v>
      </c>
      <c r="Q9" s="1">
        <v>3171.3</v>
      </c>
      <c r="R9" s="1">
        <v>363</v>
      </c>
      <c r="S9" s="1">
        <v>0</v>
      </c>
      <c r="T9" s="1">
        <v>4428.3</v>
      </c>
      <c r="U9" s="1">
        <v>110.9</v>
      </c>
      <c r="V9" s="1">
        <v>0</v>
      </c>
      <c r="W9" s="1">
        <v>3364</v>
      </c>
      <c r="X9" s="1">
        <v>228.7</v>
      </c>
      <c r="Y9" s="1">
        <v>711.2</v>
      </c>
      <c r="Z9" s="1">
        <v>689.6</v>
      </c>
      <c r="AA9" s="1">
        <v>1265</v>
      </c>
      <c r="AB9" s="1">
        <v>0</v>
      </c>
      <c r="AC9" s="1">
        <v>483.3</v>
      </c>
      <c r="AD9" s="1">
        <v>335.7</v>
      </c>
      <c r="AE9" s="1">
        <v>0</v>
      </c>
      <c r="AF9" s="1">
        <v>0</v>
      </c>
      <c r="AG9" s="1">
        <v>0</v>
      </c>
      <c r="AH9" s="1">
        <v>0</v>
      </c>
      <c r="AI9" s="1">
        <v>453.6</v>
      </c>
      <c r="AJ9" s="1">
        <v>0</v>
      </c>
      <c r="AK9" s="71">
        <v>0</v>
      </c>
      <c r="AL9" s="71">
        <v>0</v>
      </c>
      <c r="AM9" s="71">
        <v>0</v>
      </c>
      <c r="AN9" s="71">
        <v>0</v>
      </c>
      <c r="AO9" s="71">
        <v>0</v>
      </c>
      <c r="AP9" s="71">
        <v>0</v>
      </c>
      <c r="AQ9" s="71">
        <v>0</v>
      </c>
      <c r="AR9" s="82">
        <f t="shared" si="1"/>
        <v>19102.599999999995</v>
      </c>
      <c r="AS9" s="82">
        <f t="shared" si="0"/>
        <v>3543.6</v>
      </c>
      <c r="AT9" s="82">
        <f t="shared" si="0"/>
        <v>4373.5</v>
      </c>
    </row>
    <row r="10" spans="1:46" x14ac:dyDescent="0.3">
      <c r="A10" s="1" t="s">
        <v>5</v>
      </c>
      <c r="B10" s="1">
        <v>350.3</v>
      </c>
      <c r="C10" s="1">
        <v>4273.3</v>
      </c>
      <c r="D10" s="1">
        <v>593.5</v>
      </c>
      <c r="E10" s="1">
        <v>91.7</v>
      </c>
      <c r="F10" s="1">
        <v>2958.2</v>
      </c>
      <c r="G10" s="1">
        <v>1613.6</v>
      </c>
      <c r="H10" s="1">
        <v>0</v>
      </c>
      <c r="I10" s="1">
        <v>3696.5</v>
      </c>
      <c r="J10" s="1">
        <v>2043.9</v>
      </c>
      <c r="K10" s="1">
        <v>1675.5</v>
      </c>
      <c r="L10" s="1">
        <v>1013.6</v>
      </c>
      <c r="M10" s="1">
        <v>5467.2</v>
      </c>
      <c r="N10" s="1">
        <v>3329.3</v>
      </c>
      <c r="O10" s="1">
        <v>2952.5</v>
      </c>
      <c r="P10" s="1">
        <v>2669.5</v>
      </c>
      <c r="Q10" s="1">
        <v>2748.6</v>
      </c>
      <c r="R10" s="1">
        <v>3478</v>
      </c>
      <c r="S10" s="1">
        <v>2885.2</v>
      </c>
      <c r="T10" s="1">
        <v>253.4</v>
      </c>
      <c r="U10" s="1">
        <v>2163.6999999999998</v>
      </c>
      <c r="V10" s="1">
        <v>6776</v>
      </c>
      <c r="W10" s="1">
        <v>5621.4</v>
      </c>
      <c r="X10" s="1">
        <v>651.9</v>
      </c>
      <c r="Y10" s="1">
        <v>2879.9</v>
      </c>
      <c r="Z10" s="1">
        <v>2008</v>
      </c>
      <c r="AA10" s="1">
        <v>0</v>
      </c>
      <c r="AB10" s="1">
        <v>7190.4</v>
      </c>
      <c r="AC10" s="1">
        <v>3658.9</v>
      </c>
      <c r="AD10">
        <v>1920.2</v>
      </c>
      <c r="AE10" s="1">
        <v>4110.2</v>
      </c>
      <c r="AF10" s="1">
        <v>2611.1999999999998</v>
      </c>
      <c r="AG10" s="1">
        <v>1432.7</v>
      </c>
      <c r="AH10" s="1">
        <v>5775.2</v>
      </c>
      <c r="AI10" s="1">
        <v>4252.1000000000004</v>
      </c>
      <c r="AJ10" s="1">
        <f>1848.7+143.7</f>
        <v>1992.4</v>
      </c>
      <c r="AK10" s="71">
        <v>3240.1</v>
      </c>
      <c r="AL10" s="71">
        <v>0</v>
      </c>
      <c r="AM10" s="71">
        <v>0</v>
      </c>
      <c r="AN10" s="71">
        <v>0</v>
      </c>
      <c r="AO10" s="71">
        <v>1552.6</v>
      </c>
      <c r="AP10" s="71">
        <v>3010.7</v>
      </c>
      <c r="AQ10" s="71">
        <v>2907.3</v>
      </c>
      <c r="AR10" s="82">
        <f t="shared" si="1"/>
        <v>28153</v>
      </c>
      <c r="AS10" s="82">
        <f t="shared" si="0"/>
        <v>29543.700000000004</v>
      </c>
      <c r="AT10" s="82">
        <f t="shared" si="0"/>
        <v>48152</v>
      </c>
    </row>
    <row r="11" spans="1:46" x14ac:dyDescent="0.3">
      <c r="A11" s="1" t="s">
        <v>6</v>
      </c>
      <c r="B11" s="1">
        <v>1942.5</v>
      </c>
      <c r="C11" s="1">
        <v>2301.6999999999998</v>
      </c>
      <c r="D11" s="1">
        <v>1208.9000000000001</v>
      </c>
      <c r="E11" s="1">
        <v>1372</v>
      </c>
      <c r="F11" s="1">
        <v>1974.8</v>
      </c>
      <c r="G11" s="1">
        <v>1486.8</v>
      </c>
      <c r="H11" s="1">
        <v>640.79999999999995</v>
      </c>
      <c r="I11" s="1">
        <v>104.3</v>
      </c>
      <c r="J11" s="1">
        <v>5023.3999999999996</v>
      </c>
      <c r="K11" s="1">
        <v>4576.1000000000004</v>
      </c>
      <c r="L11" s="1">
        <v>733.9</v>
      </c>
      <c r="M11" s="1">
        <v>3510.8</v>
      </c>
      <c r="N11" s="1">
        <v>1339.6</v>
      </c>
      <c r="O11" s="1">
        <v>3885</v>
      </c>
      <c r="P11" s="1">
        <v>3873.3</v>
      </c>
      <c r="Q11" s="1">
        <v>1147</v>
      </c>
      <c r="R11" s="1">
        <v>4547.3999999999996</v>
      </c>
      <c r="S11" s="1">
        <v>3517.1</v>
      </c>
      <c r="T11" s="1">
        <v>2652.7</v>
      </c>
      <c r="U11" s="1">
        <v>1559.1</v>
      </c>
      <c r="V11" s="1">
        <v>4887</v>
      </c>
      <c r="W11" s="1">
        <v>2705.5</v>
      </c>
      <c r="X11" s="1">
        <v>2940.7</v>
      </c>
      <c r="Y11" s="1">
        <v>3784.1</v>
      </c>
      <c r="Z11" s="1">
        <v>1386.3</v>
      </c>
      <c r="AA11" s="1">
        <v>85.4</v>
      </c>
      <c r="AB11" s="1">
        <v>7874.7</v>
      </c>
      <c r="AC11" s="1">
        <v>1401.6</v>
      </c>
      <c r="AD11" s="1">
        <v>2694.1</v>
      </c>
      <c r="AE11" s="1">
        <v>5755.3</v>
      </c>
      <c r="AF11" s="1">
        <v>511.6</v>
      </c>
      <c r="AG11" s="1">
        <v>3905.2</v>
      </c>
      <c r="AH11" s="1">
        <v>5297.4</v>
      </c>
      <c r="AI11" s="1">
        <v>3896.6</v>
      </c>
      <c r="AJ11" s="1">
        <v>344.4</v>
      </c>
      <c r="AK11" s="71">
        <v>5557.2</v>
      </c>
      <c r="AL11" s="71">
        <v>239.8</v>
      </c>
      <c r="AM11" s="71">
        <v>0</v>
      </c>
      <c r="AN11" s="71">
        <v>0</v>
      </c>
      <c r="AO11" s="71">
        <v>3711.8</v>
      </c>
      <c r="AP11" s="71">
        <v>634.5</v>
      </c>
      <c r="AQ11" s="71">
        <v>3067.6</v>
      </c>
      <c r="AR11" s="82">
        <f t="shared" si="1"/>
        <v>27523.899999999994</v>
      </c>
      <c r="AS11" s="82">
        <f t="shared" si="0"/>
        <v>25710.500000000004</v>
      </c>
      <c r="AT11" s="82">
        <f t="shared" si="0"/>
        <v>54843.6</v>
      </c>
    </row>
    <row r="12" spans="1:46" x14ac:dyDescent="0.3">
      <c r="A12" s="1" t="s">
        <v>7</v>
      </c>
      <c r="B12" s="1">
        <v>2877.6</v>
      </c>
      <c r="C12" s="1">
        <v>1598.3</v>
      </c>
      <c r="D12" s="1">
        <v>1327.9</v>
      </c>
      <c r="E12" s="1">
        <v>363.9</v>
      </c>
      <c r="F12" s="1">
        <v>2141.1999999999998</v>
      </c>
      <c r="G12" s="1">
        <v>2598</v>
      </c>
      <c r="H12" s="1">
        <v>194</v>
      </c>
      <c r="I12" s="1">
        <v>0</v>
      </c>
      <c r="J12" s="1">
        <v>5458.5</v>
      </c>
      <c r="K12" s="1">
        <v>3614.6</v>
      </c>
      <c r="L12" s="1">
        <v>1765.7</v>
      </c>
      <c r="M12" s="1">
        <v>3868.3</v>
      </c>
      <c r="N12" s="1">
        <v>1543.8</v>
      </c>
      <c r="O12" s="1">
        <v>4773.1000000000004</v>
      </c>
      <c r="P12" s="1">
        <v>3025.3</v>
      </c>
      <c r="Q12" s="1">
        <v>855.2</v>
      </c>
      <c r="R12" s="1">
        <v>4381.6000000000004</v>
      </c>
      <c r="S12" s="1">
        <v>3994.3</v>
      </c>
      <c r="T12" s="1">
        <v>1548.2</v>
      </c>
      <c r="U12" s="1">
        <v>2100.5</v>
      </c>
      <c r="V12" s="1">
        <v>5613.3</v>
      </c>
      <c r="W12" s="1">
        <v>1127.7</v>
      </c>
      <c r="X12" s="1">
        <f>5142.1 -184.4</f>
        <v>4957.7000000000007</v>
      </c>
      <c r="Y12" s="1">
        <v>3537.6</v>
      </c>
      <c r="Z12" s="1">
        <v>771.5</v>
      </c>
      <c r="AA12" s="1">
        <f>527.6+272.3</f>
        <v>799.90000000000009</v>
      </c>
      <c r="AB12" s="1">
        <v>8244.2999999999993</v>
      </c>
      <c r="AC12" s="1">
        <v>1509.3</v>
      </c>
      <c r="AD12" s="1">
        <v>3011.8</v>
      </c>
      <c r="AE12" s="1">
        <v>5455.9</v>
      </c>
      <c r="AF12" s="1">
        <v>908.8</v>
      </c>
      <c r="AG12" s="1">
        <v>3301.6</v>
      </c>
      <c r="AH12" s="1">
        <v>5934.1</v>
      </c>
      <c r="AI12" s="1">
        <v>4171</v>
      </c>
      <c r="AJ12" s="1">
        <v>4795.3</v>
      </c>
      <c r="AK12" s="71">
        <v>4157.8999999999996</v>
      </c>
      <c r="AL12" s="71">
        <v>528.1</v>
      </c>
      <c r="AM12" s="71">
        <v>0</v>
      </c>
      <c r="AN12" s="71">
        <v>0</v>
      </c>
      <c r="AO12" s="71">
        <v>0</v>
      </c>
      <c r="AP12" s="71">
        <v>4124.2</v>
      </c>
      <c r="AQ12" s="71">
        <v>3403.6</v>
      </c>
      <c r="AR12" s="82">
        <f t="shared" si="1"/>
        <v>20013.699999999997</v>
      </c>
      <c r="AS12" s="82">
        <f t="shared" si="0"/>
        <v>37750.9</v>
      </c>
      <c r="AT12" s="82">
        <f t="shared" si="0"/>
        <v>56619</v>
      </c>
    </row>
    <row r="13" spans="1:46" x14ac:dyDescent="0.3">
      <c r="A13" s="1" t="s">
        <v>19</v>
      </c>
      <c r="B13" s="1">
        <v>4407.8999999999996</v>
      </c>
      <c r="C13" s="1">
        <v>1822.8</v>
      </c>
      <c r="D13" s="1">
        <v>1662.5</v>
      </c>
      <c r="E13" s="1">
        <v>3845.6</v>
      </c>
      <c r="F13" s="1">
        <v>947.1</v>
      </c>
      <c r="G13" s="1">
        <v>2621.5</v>
      </c>
      <c r="H13" s="1">
        <v>1378.7</v>
      </c>
      <c r="I13" s="1">
        <v>272.60000000000002</v>
      </c>
      <c r="J13" s="1">
        <v>6094.9</v>
      </c>
      <c r="K13" s="1">
        <v>3712.4</v>
      </c>
      <c r="L13" s="1">
        <v>1952.6</v>
      </c>
      <c r="M13" s="1">
        <v>3646.1</v>
      </c>
      <c r="N13" s="1">
        <v>2838.7</v>
      </c>
      <c r="O13" s="1">
        <v>1730.9</v>
      </c>
      <c r="P13" s="1">
        <v>5510.8</v>
      </c>
      <c r="Q13" s="1">
        <v>483.9</v>
      </c>
      <c r="R13" s="1">
        <v>3257.1</v>
      </c>
      <c r="S13" s="1">
        <v>5930.8</v>
      </c>
      <c r="T13" s="1">
        <v>1474.7</v>
      </c>
      <c r="U13" s="1">
        <v>1857.3</v>
      </c>
      <c r="V13" s="1">
        <v>5481.1</v>
      </c>
      <c r="W13" s="1">
        <v>4093.9</v>
      </c>
      <c r="X13" s="1">
        <v>5406.4</v>
      </c>
      <c r="Y13">
        <v>4093.9</v>
      </c>
      <c r="Z13" s="1">
        <v>142.30000000000001</v>
      </c>
      <c r="AA13" s="1">
        <v>0</v>
      </c>
      <c r="AB13" s="1">
        <v>9301.1</v>
      </c>
      <c r="AC13" s="1">
        <v>1411.7</v>
      </c>
      <c r="AD13" s="1">
        <v>0</v>
      </c>
      <c r="AE13" s="1">
        <v>8604.9</v>
      </c>
      <c r="AF13" s="1">
        <f>1865.8+682</f>
        <v>2547.8000000000002</v>
      </c>
      <c r="AG13" s="1">
        <v>2137.1</v>
      </c>
      <c r="AH13" s="1">
        <v>6411</v>
      </c>
      <c r="AI13" s="1">
        <v>4341.6000000000004</v>
      </c>
      <c r="AJ13" s="1">
        <v>6103.4</v>
      </c>
      <c r="AK13" s="71">
        <v>4716.3999999999996</v>
      </c>
      <c r="AL13" s="71">
        <v>653.79999999999995</v>
      </c>
      <c r="AM13" s="71">
        <v>234</v>
      </c>
      <c r="AN13" s="71">
        <v>0</v>
      </c>
      <c r="AO13" s="71">
        <v>2335.4</v>
      </c>
      <c r="AP13" s="71">
        <v>0</v>
      </c>
      <c r="AQ13" s="71">
        <v>9563.9</v>
      </c>
      <c r="AR13" s="82">
        <f t="shared" si="1"/>
        <v>33668.400000000001</v>
      </c>
      <c r="AS13" s="82">
        <f t="shared" si="0"/>
        <v>25721.299999999996</v>
      </c>
      <c r="AT13" s="82">
        <f t="shared" si="0"/>
        <v>73638.899999999994</v>
      </c>
    </row>
    <row r="14" spans="1:46" x14ac:dyDescent="0.3">
      <c r="A14" s="1" t="s">
        <v>17</v>
      </c>
      <c r="B14" s="1">
        <v>4290.8</v>
      </c>
      <c r="C14" s="1">
        <v>1384.2</v>
      </c>
      <c r="D14" s="1">
        <v>2691.1</v>
      </c>
      <c r="E14" s="1">
        <v>3050.9</v>
      </c>
      <c r="F14" s="1">
        <v>1741.1</v>
      </c>
      <c r="G14" s="1">
        <v>2897.7</v>
      </c>
      <c r="H14" s="1">
        <v>1465.7</v>
      </c>
      <c r="I14" s="1">
        <v>360.9</v>
      </c>
      <c r="J14" s="1">
        <v>6187.9</v>
      </c>
      <c r="K14" s="1">
        <v>559.1</v>
      </c>
      <c r="L14" s="1">
        <v>399</v>
      </c>
      <c r="M14" s="1">
        <v>8386.5</v>
      </c>
      <c r="N14" s="1">
        <v>2263.1</v>
      </c>
      <c r="O14" s="1">
        <v>637.70000000000005</v>
      </c>
      <c r="P14" s="1">
        <v>6865.4</v>
      </c>
      <c r="Q14" s="1">
        <v>746.6</v>
      </c>
      <c r="R14" s="1">
        <v>2027</v>
      </c>
      <c r="S14" s="1">
        <v>7047.5</v>
      </c>
      <c r="T14">
        <v>370.7</v>
      </c>
      <c r="U14" s="1">
        <v>1146.8</v>
      </c>
      <c r="V14" s="1">
        <v>8408.4</v>
      </c>
      <c r="W14" s="1">
        <v>238.1</v>
      </c>
      <c r="X14" s="1">
        <v>624</v>
      </c>
      <c r="Y14" s="1">
        <v>9367.5</v>
      </c>
      <c r="Z14" s="1">
        <v>0</v>
      </c>
      <c r="AA14" s="1">
        <v>279.5</v>
      </c>
      <c r="AB14" s="1">
        <v>9307.6</v>
      </c>
      <c r="AC14" s="1">
        <v>494.6</v>
      </c>
      <c r="AD14" s="1">
        <v>0</v>
      </c>
      <c r="AE14" s="1">
        <v>9744</v>
      </c>
      <c r="AF14" s="1">
        <v>976.2</v>
      </c>
      <c r="AG14" s="1">
        <v>2488.6999999999998</v>
      </c>
      <c r="AH14" s="1">
        <v>8086.6</v>
      </c>
      <c r="AI14" s="1">
        <f>3391.3+2616.7</f>
        <v>6008</v>
      </c>
      <c r="AJ14" s="1">
        <f>4395.5+537.4</f>
        <v>4932.8999999999996</v>
      </c>
      <c r="AK14" s="71">
        <v>5080.8</v>
      </c>
      <c r="AL14" s="71">
        <v>991.9</v>
      </c>
      <c r="AM14">
        <v>139.1</v>
      </c>
      <c r="AN14" s="98">
        <v>0</v>
      </c>
      <c r="AO14" s="71">
        <v>1501.4</v>
      </c>
      <c r="AP14" s="71">
        <v>676.4</v>
      </c>
      <c r="AQ14" s="71">
        <f>7675.7+376.6</f>
        <v>8052.3</v>
      </c>
      <c r="AR14" s="82">
        <f t="shared" si="1"/>
        <v>22957.100000000006</v>
      </c>
      <c r="AS14" s="82">
        <f t="shared" si="0"/>
        <v>16837.300000000003</v>
      </c>
      <c r="AT14" s="82">
        <f t="shared" si="0"/>
        <v>92123.300000000017</v>
      </c>
    </row>
    <row r="15" spans="1:46" x14ac:dyDescent="0.3">
      <c r="A15" s="1" t="s">
        <v>18</v>
      </c>
      <c r="B15" s="1">
        <v>1921.2</v>
      </c>
      <c r="C15" s="1">
        <v>301</v>
      </c>
      <c r="D15" s="1">
        <v>6747.9</v>
      </c>
      <c r="E15" s="1">
        <v>3667.2</v>
      </c>
      <c r="F15" s="1">
        <v>571.5</v>
      </c>
      <c r="G15" s="1">
        <v>4028.4</v>
      </c>
      <c r="H15" s="1">
        <v>2273.1999999999998</v>
      </c>
      <c r="I15" s="1">
        <v>0</v>
      </c>
      <c r="J15" s="1">
        <v>6249.1</v>
      </c>
      <c r="K15" s="1">
        <v>647</v>
      </c>
      <c r="L15" s="1">
        <v>0</v>
      </c>
      <c r="M15" s="1">
        <v>8950.7000000000007</v>
      </c>
      <c r="N15" s="1">
        <v>1184.2</v>
      </c>
      <c r="O15" s="1">
        <v>125.9</v>
      </c>
      <c r="P15" s="1">
        <v>9038.5</v>
      </c>
      <c r="Q15" s="1">
        <v>932.5</v>
      </c>
      <c r="R15" s="1">
        <v>0</v>
      </c>
      <c r="S15" s="1">
        <v>9611.9</v>
      </c>
      <c r="T15" s="1">
        <v>436.5</v>
      </c>
      <c r="U15" s="1">
        <v>0</v>
      </c>
      <c r="V15" s="1">
        <v>10143.9</v>
      </c>
      <c r="W15" s="1">
        <v>1010.6</v>
      </c>
      <c r="X15" s="1">
        <v>166.6</v>
      </c>
      <c r="Y15" s="1">
        <v>9732.2999999999993</v>
      </c>
      <c r="Z15" s="1">
        <v>234.4</v>
      </c>
      <c r="AA15" s="1">
        <v>0</v>
      </c>
      <c r="AB15" s="1">
        <v>9863.2000000000007</v>
      </c>
      <c r="AC15" s="1">
        <v>775.7</v>
      </c>
      <c r="AD15" s="1">
        <v>972.1</v>
      </c>
      <c r="AE15" s="1">
        <v>10601.1</v>
      </c>
      <c r="AF15" s="1">
        <v>3025.8</v>
      </c>
      <c r="AG15" s="1">
        <v>3143.1</v>
      </c>
      <c r="AH15" s="1">
        <v>11148.9</v>
      </c>
      <c r="AI15" s="1">
        <v>7267.3</v>
      </c>
      <c r="AJ15" s="1">
        <v>1915.4</v>
      </c>
      <c r="AK15" s="71">
        <v>9270.7999999999993</v>
      </c>
      <c r="AL15" s="71">
        <v>1001.4</v>
      </c>
      <c r="AM15" s="71">
        <v>604.4</v>
      </c>
      <c r="AN15" s="71">
        <v>0</v>
      </c>
      <c r="AO15" s="71">
        <v>2220</v>
      </c>
      <c r="AP15" s="71">
        <v>0</v>
      </c>
      <c r="AQ15" s="71">
        <v>7888.4</v>
      </c>
      <c r="AR15" s="82">
        <f t="shared" si="1"/>
        <v>26597</v>
      </c>
      <c r="AS15" s="82">
        <f t="shared" si="0"/>
        <v>7800</v>
      </c>
      <c r="AT15" s="82">
        <f t="shared" si="0"/>
        <v>113275.1</v>
      </c>
    </row>
    <row r="16" spans="1:46" x14ac:dyDescent="0.3">
      <c r="A16" s="1" t="s">
        <v>16</v>
      </c>
      <c r="B16" s="1">
        <v>478.7</v>
      </c>
      <c r="C16" s="1">
        <v>1730.4</v>
      </c>
      <c r="D16" s="1">
        <v>7345.3</v>
      </c>
      <c r="E16" s="1">
        <v>0</v>
      </c>
      <c r="F16" s="1">
        <v>4482.8</v>
      </c>
      <c r="G16" s="1">
        <v>4010</v>
      </c>
      <c r="H16" s="1">
        <v>2657.9</v>
      </c>
      <c r="I16" s="1">
        <v>717.4</v>
      </c>
      <c r="J16" s="1">
        <v>5476.3</v>
      </c>
      <c r="K16" s="1">
        <v>507.9</v>
      </c>
      <c r="L16" s="1">
        <v>177</v>
      </c>
      <c r="M16" s="1">
        <v>9179.5</v>
      </c>
      <c r="N16" s="1">
        <v>0</v>
      </c>
      <c r="O16" s="1">
        <v>1242.5</v>
      </c>
      <c r="P16" s="1">
        <v>9164</v>
      </c>
      <c r="Q16" s="1">
        <v>1014.6</v>
      </c>
      <c r="R16" s="1">
        <v>151.6</v>
      </c>
      <c r="S16" s="1">
        <v>9707.4</v>
      </c>
      <c r="T16" s="1">
        <v>429.2</v>
      </c>
      <c r="U16" s="1">
        <v>0</v>
      </c>
      <c r="V16" s="1">
        <v>10378</v>
      </c>
      <c r="W16" s="1">
        <v>1126.5</v>
      </c>
      <c r="X16" s="12">
        <v>0</v>
      </c>
      <c r="Y16" s="1">
        <v>5774.3</v>
      </c>
      <c r="Z16" s="1">
        <v>193.2</v>
      </c>
      <c r="AA16" s="1">
        <v>116.9</v>
      </c>
      <c r="AB16" s="1">
        <v>10054.9</v>
      </c>
      <c r="AC16" s="1">
        <v>1853</v>
      </c>
      <c r="AD16" s="1">
        <v>1941.5</v>
      </c>
      <c r="AE16" s="1">
        <v>10725.6</v>
      </c>
      <c r="AF16" s="1">
        <v>4095.7</v>
      </c>
      <c r="AG16" s="1">
        <f>2041.3+1055.2</f>
        <v>3096.5</v>
      </c>
      <c r="AH16" s="1">
        <v>11156</v>
      </c>
      <c r="AI16" s="1">
        <v>7639.7</v>
      </c>
      <c r="AJ16" s="1">
        <v>1751.4</v>
      </c>
      <c r="AK16" s="71">
        <v>9509.9</v>
      </c>
      <c r="AL16" s="71">
        <v>2099.5</v>
      </c>
      <c r="AM16" s="71">
        <v>0</v>
      </c>
      <c r="AN16" s="71">
        <v>0</v>
      </c>
      <c r="AO16" s="71">
        <v>985.5</v>
      </c>
      <c r="AP16" s="71">
        <v>0</v>
      </c>
      <c r="AQ16" s="71">
        <v>9025.2999999999993</v>
      </c>
      <c r="AR16" s="82">
        <f t="shared" si="1"/>
        <v>23081.4</v>
      </c>
      <c r="AS16" s="82">
        <f t="shared" si="0"/>
        <v>15408</v>
      </c>
      <c r="AT16" s="82">
        <f t="shared" si="0"/>
        <v>111506.5</v>
      </c>
    </row>
    <row r="17" spans="1:46" x14ac:dyDescent="0.3">
      <c r="A17" s="1" t="s">
        <v>76</v>
      </c>
      <c r="B17" s="1">
        <v>4281.6000000000004</v>
      </c>
      <c r="C17" s="1">
        <v>0</v>
      </c>
      <c r="D17" s="1">
        <v>5414</v>
      </c>
      <c r="E17">
        <v>4302.3999999999996</v>
      </c>
      <c r="F17" s="1">
        <v>0</v>
      </c>
      <c r="G17" s="1">
        <v>4404.6000000000004</v>
      </c>
      <c r="H17">
        <v>3267</v>
      </c>
      <c r="I17" s="1">
        <v>292.89999999999998</v>
      </c>
      <c r="J17" s="1">
        <v>5561.4</v>
      </c>
      <c r="K17" s="1">
        <v>467</v>
      </c>
      <c r="L17" s="1">
        <v>423.4</v>
      </c>
      <c r="M17" s="1">
        <v>9489.2000000000007</v>
      </c>
      <c r="N17" s="1">
        <v>1224.3</v>
      </c>
      <c r="O17" s="1">
        <v>212.9</v>
      </c>
      <c r="P17" s="1">
        <v>9583.5</v>
      </c>
      <c r="Q17" s="1">
        <v>1179.9000000000001</v>
      </c>
      <c r="R17" s="1">
        <v>0</v>
      </c>
      <c r="S17" s="1">
        <v>9813.6</v>
      </c>
      <c r="T17" s="1">
        <v>408.1</v>
      </c>
      <c r="U17" s="1">
        <v>0</v>
      </c>
      <c r="V17" s="1">
        <v>10454.200000000001</v>
      </c>
      <c r="W17" s="1">
        <v>1688.7</v>
      </c>
      <c r="X17" s="1">
        <v>0</v>
      </c>
      <c r="Y17" s="1">
        <v>11295.9</v>
      </c>
      <c r="Z17" s="1">
        <v>1077.8</v>
      </c>
      <c r="AA17" s="1">
        <v>390.3</v>
      </c>
      <c r="AB17" s="1">
        <v>10309</v>
      </c>
      <c r="AC17" s="1">
        <v>3213.2</v>
      </c>
      <c r="AD17" s="1">
        <v>1793.1</v>
      </c>
      <c r="AE17" s="1">
        <v>11919.3</v>
      </c>
      <c r="AF17" s="1">
        <f>6183.5+824.6</f>
        <v>7008.1</v>
      </c>
      <c r="AG17" s="1">
        <f>1193.2+792.3</f>
        <v>1985.5</v>
      </c>
      <c r="AH17" s="1">
        <v>10593.9</v>
      </c>
      <c r="AI17" s="1">
        <v>10304.200000000001</v>
      </c>
      <c r="AJ17" s="1">
        <v>243.4</v>
      </c>
      <c r="AK17" s="71">
        <v>8468.9</v>
      </c>
      <c r="AL17" s="71">
        <v>2388.3000000000002</v>
      </c>
      <c r="AM17" s="71">
        <v>0</v>
      </c>
      <c r="AN17" s="71">
        <v>0</v>
      </c>
      <c r="AO17" s="71">
        <v>2239</v>
      </c>
      <c r="AP17" s="71">
        <v>0</v>
      </c>
      <c r="AQ17" s="71">
        <v>7840.5</v>
      </c>
      <c r="AR17" s="82">
        <f t="shared" si="1"/>
        <v>43049.600000000006</v>
      </c>
      <c r="AS17" s="82">
        <f t="shared" si="0"/>
        <v>5341.5</v>
      </c>
      <c r="AT17" s="82">
        <f t="shared" si="0"/>
        <v>115147.99999999999</v>
      </c>
    </row>
    <row r="18" spans="1:46" x14ac:dyDescent="0.3">
      <c r="A18" s="1" t="s">
        <v>77</v>
      </c>
      <c r="B18" s="1">
        <v>1518.3</v>
      </c>
      <c r="C18" s="1">
        <v>0</v>
      </c>
      <c r="D18" s="1">
        <v>9351</v>
      </c>
      <c r="E18" s="1">
        <v>4289.5</v>
      </c>
      <c r="F18" s="1">
        <v>0</v>
      </c>
      <c r="G18" s="1">
        <v>5222.2</v>
      </c>
      <c r="H18" s="1">
        <v>2761.5</v>
      </c>
      <c r="I18" s="1">
        <v>1116.7</v>
      </c>
      <c r="J18" s="1">
        <v>3430.7</v>
      </c>
      <c r="K18" s="1">
        <v>1318.2</v>
      </c>
      <c r="L18" s="1">
        <v>378.2</v>
      </c>
      <c r="M18" s="1">
        <v>6657.6</v>
      </c>
      <c r="N18" s="1">
        <v>414.5</v>
      </c>
      <c r="O18" s="1">
        <v>817.3</v>
      </c>
      <c r="P18" s="1">
        <v>10347.799999999999</v>
      </c>
      <c r="Q18" s="1">
        <v>1012.9</v>
      </c>
      <c r="R18" s="1">
        <v>0</v>
      </c>
      <c r="S18" s="1">
        <v>10290</v>
      </c>
      <c r="T18" s="1">
        <v>2182.9</v>
      </c>
      <c r="U18" s="1">
        <v>0</v>
      </c>
      <c r="V18" s="1">
        <v>11262.5</v>
      </c>
      <c r="W18">
        <v>1748.6</v>
      </c>
      <c r="X18" s="1">
        <v>1200.9000000000001</v>
      </c>
      <c r="Y18" s="1">
        <v>11995.1</v>
      </c>
      <c r="Z18" s="1">
        <v>2140.8000000000002</v>
      </c>
      <c r="AA18" s="1">
        <v>2541.1999999999998</v>
      </c>
      <c r="AB18" s="1">
        <v>8667.7000000000007</v>
      </c>
      <c r="AC18" s="1">
        <v>1071</v>
      </c>
      <c r="AD18" s="1">
        <v>2466.5</v>
      </c>
      <c r="AE18" s="1">
        <f>17505.7-1071</f>
        <v>16434.7</v>
      </c>
      <c r="AF18" s="1">
        <v>2144.5</v>
      </c>
      <c r="AG18" s="1">
        <v>3368.4</v>
      </c>
      <c r="AH18" s="1">
        <v>15212.9</v>
      </c>
      <c r="AI18" s="1">
        <v>3972.7</v>
      </c>
      <c r="AJ18" s="1">
        <v>2064</v>
      </c>
      <c r="AK18" s="71">
        <v>12556.9</v>
      </c>
      <c r="AL18" s="71">
        <v>6505.2</v>
      </c>
      <c r="AM18" s="71">
        <v>172.7</v>
      </c>
      <c r="AN18" s="71">
        <v>948.5</v>
      </c>
      <c r="AO18" s="71">
        <v>2827.8</v>
      </c>
      <c r="AP18" s="71">
        <v>0</v>
      </c>
      <c r="AQ18" s="71">
        <v>7353</v>
      </c>
      <c r="AR18" s="82">
        <f t="shared" si="1"/>
        <v>33908.400000000001</v>
      </c>
      <c r="AS18" s="82">
        <f t="shared" si="1"/>
        <v>14125.9</v>
      </c>
      <c r="AT18" s="82">
        <f t="shared" si="1"/>
        <v>129730.59999999999</v>
      </c>
    </row>
    <row r="19" spans="1:46" x14ac:dyDescent="0.3">
      <c r="A19" s="1" t="s">
        <v>78</v>
      </c>
      <c r="B19" s="1">
        <v>1269.7</v>
      </c>
      <c r="C19" s="1">
        <v>510.1</v>
      </c>
      <c r="D19" s="1">
        <v>10370.6</v>
      </c>
      <c r="E19" s="1">
        <v>2802.5</v>
      </c>
      <c r="F19" s="1">
        <v>2622.2</v>
      </c>
      <c r="G19" s="1">
        <v>5241</v>
      </c>
      <c r="H19" s="1">
        <v>3290.2</v>
      </c>
      <c r="I19" s="1">
        <v>248</v>
      </c>
      <c r="J19" s="1">
        <v>4607.5</v>
      </c>
      <c r="K19" s="1">
        <v>1149.2</v>
      </c>
      <c r="L19" s="1">
        <v>0</v>
      </c>
      <c r="M19" s="1">
        <v>7067.4</v>
      </c>
      <c r="N19" s="1">
        <v>994</v>
      </c>
      <c r="O19" s="1">
        <v>466.2</v>
      </c>
      <c r="P19" s="1">
        <v>10566.3</v>
      </c>
      <c r="Q19" s="1">
        <f>1974.2 +1093</f>
        <v>3067.2</v>
      </c>
      <c r="R19" s="1">
        <v>531.4</v>
      </c>
      <c r="S19" s="1">
        <f>768.7+10062</f>
        <v>10830.7</v>
      </c>
      <c r="T19" s="1">
        <v>2420.8000000000002</v>
      </c>
      <c r="U19" s="1">
        <v>834.7</v>
      </c>
      <c r="V19" s="1">
        <v>12282.4</v>
      </c>
      <c r="W19" s="1">
        <v>4358.1000000000004</v>
      </c>
      <c r="X19" s="1">
        <v>388</v>
      </c>
      <c r="Y19" s="1">
        <v>13112.4</v>
      </c>
      <c r="Z19" s="1">
        <v>4420.3</v>
      </c>
      <c r="AA19" s="1">
        <v>2070.9</v>
      </c>
      <c r="AB19" s="1">
        <v>8989.9</v>
      </c>
      <c r="AC19" s="1">
        <v>725.9</v>
      </c>
      <c r="AD19" s="1">
        <v>3582.4</v>
      </c>
      <c r="AE19" s="1">
        <f>16343.9+97.4</f>
        <v>16441.3</v>
      </c>
      <c r="AF19" s="1">
        <v>2313.9</v>
      </c>
      <c r="AG19" s="1">
        <v>1987.4</v>
      </c>
      <c r="AH19" s="1">
        <v>16643.2</v>
      </c>
      <c r="AI19" s="1">
        <v>1287.0999999999999</v>
      </c>
      <c r="AJ19" s="1">
        <v>3093.3</v>
      </c>
      <c r="AK19" s="71">
        <v>14538</v>
      </c>
      <c r="AL19" s="71">
        <f>2738+2002</f>
        <v>4740</v>
      </c>
      <c r="AM19" s="71">
        <v>0</v>
      </c>
      <c r="AN19" s="71">
        <f>3442.5+1612.3</f>
        <v>5054.8</v>
      </c>
      <c r="AO19" s="71">
        <v>2471.3000000000002</v>
      </c>
      <c r="AP19" s="71">
        <v>0</v>
      </c>
      <c r="AQ19" s="71">
        <v>7704.9</v>
      </c>
      <c r="AR19" s="82">
        <f t="shared" si="1"/>
        <v>35310.199999999997</v>
      </c>
      <c r="AS19" s="82">
        <f t="shared" si="1"/>
        <v>16334.599999999999</v>
      </c>
      <c r="AT19" s="82">
        <f t="shared" si="1"/>
        <v>143450.4</v>
      </c>
    </row>
    <row r="20" spans="1:46" x14ac:dyDescent="0.3">
      <c r="A20" s="1" t="s">
        <v>117</v>
      </c>
      <c r="B20" s="1">
        <v>0</v>
      </c>
      <c r="C20" s="1">
        <v>0</v>
      </c>
      <c r="D20" s="1">
        <v>0</v>
      </c>
      <c r="E20" s="1">
        <v>614.4</v>
      </c>
      <c r="F20" s="1">
        <v>0</v>
      </c>
      <c r="G20" s="1">
        <v>0</v>
      </c>
      <c r="H20" s="1">
        <v>1279.0999999999999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71">
        <v>0</v>
      </c>
      <c r="AM20" s="71">
        <v>0</v>
      </c>
      <c r="AN20" s="71">
        <v>0</v>
      </c>
      <c r="AO20" s="71">
        <v>0</v>
      </c>
      <c r="AP20" s="71">
        <v>0</v>
      </c>
      <c r="AQ20" s="71">
        <v>0</v>
      </c>
      <c r="AR20" s="82">
        <f t="shared" si="1"/>
        <v>1893.5</v>
      </c>
      <c r="AS20" s="82">
        <f t="shared" si="1"/>
        <v>0</v>
      </c>
      <c r="AT20" s="82">
        <f t="shared" si="1"/>
        <v>0</v>
      </c>
    </row>
    <row r="21" spans="1:46" x14ac:dyDescent="0.3">
      <c r="A21" s="1" t="s">
        <v>124</v>
      </c>
      <c r="B21" s="1">
        <v>2606.5</v>
      </c>
      <c r="C21" s="1">
        <v>0</v>
      </c>
      <c r="D21" s="1">
        <v>0</v>
      </c>
      <c r="E21" s="1">
        <v>472.5</v>
      </c>
      <c r="F21" s="1">
        <v>0</v>
      </c>
      <c r="G21" s="1">
        <v>0</v>
      </c>
      <c r="H21" s="1">
        <v>610.70000000000005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71">
        <v>0</v>
      </c>
      <c r="AM21" s="71">
        <v>0</v>
      </c>
      <c r="AN21" s="71">
        <v>0</v>
      </c>
      <c r="AO21" s="71">
        <v>0</v>
      </c>
      <c r="AP21" s="71">
        <v>0</v>
      </c>
      <c r="AQ21" s="71">
        <v>0</v>
      </c>
      <c r="AR21" s="82">
        <f t="shared" si="1"/>
        <v>3689.7</v>
      </c>
      <c r="AS21" s="82">
        <f t="shared" si="1"/>
        <v>0</v>
      </c>
      <c r="AT21" s="82">
        <f t="shared" si="1"/>
        <v>0</v>
      </c>
    </row>
    <row r="22" spans="1:46" x14ac:dyDescent="0.3">
      <c r="A22" s="1" t="s">
        <v>118</v>
      </c>
      <c r="B22" s="1">
        <v>0</v>
      </c>
      <c r="C22" s="1">
        <v>2682</v>
      </c>
      <c r="D22" s="1">
        <v>10478.5</v>
      </c>
      <c r="E22" s="1">
        <v>5266.1</v>
      </c>
      <c r="F22" s="1">
        <v>5848</v>
      </c>
      <c r="G22" s="1"/>
      <c r="H22" s="1">
        <v>0</v>
      </c>
      <c r="I22" s="1">
        <v>6721.3</v>
      </c>
      <c r="J22" s="1">
        <v>325.10000000000002</v>
      </c>
      <c r="K22" s="1">
        <v>1420.6</v>
      </c>
      <c r="L22" s="1">
        <v>0</v>
      </c>
      <c r="M22" s="1">
        <v>6260.7</v>
      </c>
      <c r="N22" s="1">
        <v>0</v>
      </c>
      <c r="O22" s="1">
        <v>1071.2</v>
      </c>
      <c r="P22" s="1">
        <v>11500.6</v>
      </c>
      <c r="Q22" s="1">
        <v>869.3</v>
      </c>
      <c r="R22" s="1">
        <f>3082+1417.6</f>
        <v>4499.6000000000004</v>
      </c>
      <c r="S22" s="1">
        <v>9765.2999999999993</v>
      </c>
      <c r="T22" s="1">
        <v>1763.9</v>
      </c>
      <c r="U22" s="1">
        <v>2973.6</v>
      </c>
      <c r="V22" s="1">
        <f>13409.1+297.5</f>
        <v>13706.6</v>
      </c>
      <c r="W22" s="1">
        <v>3169.9</v>
      </c>
      <c r="X22" s="1">
        <v>4558.7</v>
      </c>
      <c r="Y22" s="1">
        <v>12404.1</v>
      </c>
      <c r="Z22" s="1">
        <v>2290.4</v>
      </c>
      <c r="AA22" s="1">
        <v>3179.6</v>
      </c>
      <c r="AB22" s="1">
        <v>10146.5</v>
      </c>
      <c r="AC22" s="1">
        <v>0</v>
      </c>
      <c r="AD22" s="1">
        <v>1968.1</v>
      </c>
      <c r="AE22" s="1">
        <v>17107.900000000001</v>
      </c>
      <c r="AF22" s="1">
        <v>1124.5999999999999</v>
      </c>
      <c r="AG22" s="1">
        <v>1460</v>
      </c>
      <c r="AH22" s="1">
        <v>16534.7</v>
      </c>
      <c r="AI22" s="1">
        <v>0</v>
      </c>
      <c r="AJ22" s="1">
        <v>2451.6</v>
      </c>
      <c r="AK22" s="71">
        <v>16112.4</v>
      </c>
      <c r="AL22" s="71">
        <f>855.1+1696.1</f>
        <v>2551.1999999999998</v>
      </c>
      <c r="AM22" s="71">
        <v>489.4</v>
      </c>
      <c r="AN22">
        <f>1184.7 +5192.6</f>
        <v>6377.3</v>
      </c>
      <c r="AO22" s="71">
        <v>0</v>
      </c>
      <c r="AP22" s="71">
        <v>0</v>
      </c>
      <c r="AQ22" s="71">
        <v>10204.200000000001</v>
      </c>
      <c r="AR22" s="82">
        <f t="shared" si="1"/>
        <v>18456</v>
      </c>
      <c r="AS22" s="82">
        <f t="shared" si="1"/>
        <v>37903.1</v>
      </c>
      <c r="AT22" s="82">
        <f t="shared" si="1"/>
        <v>140923.9</v>
      </c>
    </row>
    <row r="23" spans="1:46" x14ac:dyDescent="0.3">
      <c r="A23" s="1" t="s">
        <v>120</v>
      </c>
      <c r="B23" s="1">
        <v>1187.4000000000001</v>
      </c>
      <c r="C23" s="1">
        <v>446.2</v>
      </c>
      <c r="D23" s="1">
        <v>11581.9</v>
      </c>
      <c r="E23" s="1">
        <v>1386.4</v>
      </c>
      <c r="F23" s="1">
        <v>0</v>
      </c>
      <c r="G23" s="1">
        <v>10098.9</v>
      </c>
      <c r="H23" s="1">
        <v>679.8</v>
      </c>
      <c r="I23" s="1">
        <v>1481.1</v>
      </c>
      <c r="J23" s="1">
        <v>4810.7</v>
      </c>
      <c r="K23" s="1">
        <v>485.2</v>
      </c>
      <c r="L23" s="1">
        <v>1026</v>
      </c>
      <c r="M23" s="1">
        <v>5465.6</v>
      </c>
      <c r="N23" s="1">
        <v>0</v>
      </c>
      <c r="O23" s="1">
        <v>0</v>
      </c>
      <c r="P23" s="1">
        <f>541.2 +11801.7</f>
        <v>12342.900000000001</v>
      </c>
      <c r="Q23" s="1">
        <v>0</v>
      </c>
      <c r="R23" s="1">
        <v>0</v>
      </c>
      <c r="S23" s="1">
        <v>11996.4</v>
      </c>
      <c r="T23" s="1">
        <v>360.5</v>
      </c>
      <c r="U23" s="1">
        <v>1524.2</v>
      </c>
      <c r="V23" s="1">
        <v>17080</v>
      </c>
      <c r="W23" s="1">
        <v>0</v>
      </c>
      <c r="X23" s="1">
        <v>0</v>
      </c>
      <c r="Y23" s="1">
        <f>649.7 +20999.7</f>
        <v>21649.4</v>
      </c>
      <c r="Z23" s="1">
        <v>1711.1</v>
      </c>
      <c r="AA23" s="1">
        <v>661.1</v>
      </c>
      <c r="AB23" s="1">
        <v>9006.6</v>
      </c>
      <c r="AC23" s="1">
        <v>0</v>
      </c>
      <c r="AD23" s="1">
        <v>0</v>
      </c>
      <c r="AE23" s="1">
        <v>18770.2</v>
      </c>
      <c r="AF23" s="1">
        <v>0</v>
      </c>
      <c r="AG23" s="1">
        <v>2205.6</v>
      </c>
      <c r="AH23" s="1">
        <v>9412</v>
      </c>
      <c r="AI23" s="1">
        <v>0</v>
      </c>
      <c r="AJ23" s="1">
        <v>0</v>
      </c>
      <c r="AK23" s="71">
        <v>17910.5</v>
      </c>
      <c r="AL23" s="71">
        <v>362.6</v>
      </c>
      <c r="AM23" s="71">
        <v>0</v>
      </c>
      <c r="AN23" s="71">
        <v>6243</v>
      </c>
      <c r="AO23" s="71">
        <v>0</v>
      </c>
      <c r="AP23" s="71">
        <v>0</v>
      </c>
      <c r="AQ23" s="71">
        <v>10231.299999999999</v>
      </c>
      <c r="AR23" s="82">
        <f t="shared" si="1"/>
        <v>6173</v>
      </c>
      <c r="AS23" s="82">
        <f t="shared" si="1"/>
        <v>7344.2000000000007</v>
      </c>
      <c r="AT23" s="82">
        <f t="shared" si="1"/>
        <v>166599.39999999997</v>
      </c>
    </row>
    <row r="24" spans="1:46" x14ac:dyDescent="0.3">
      <c r="A24" s="1" t="s">
        <v>121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2434.8000000000002</v>
      </c>
      <c r="H24" s="1">
        <v>0</v>
      </c>
      <c r="I24" s="1">
        <v>0</v>
      </c>
      <c r="J24" s="1">
        <v>2023.1</v>
      </c>
      <c r="K24" s="1">
        <v>0</v>
      </c>
      <c r="L24" s="1">
        <v>0</v>
      </c>
      <c r="M24" s="1">
        <v>6688.2</v>
      </c>
      <c r="N24" s="1">
        <v>0</v>
      </c>
      <c r="O24" s="1">
        <v>0</v>
      </c>
      <c r="P24" s="1">
        <v>11717.4</v>
      </c>
      <c r="Q24" s="1">
        <v>178</v>
      </c>
      <c r="R24" s="1">
        <v>0</v>
      </c>
      <c r="S24" s="1">
        <v>8857.2999999999993</v>
      </c>
      <c r="T24" s="1">
        <v>0</v>
      </c>
      <c r="U24" s="1">
        <v>0</v>
      </c>
      <c r="V24" s="1">
        <v>19980.400000000001</v>
      </c>
      <c r="W24" s="1">
        <v>0</v>
      </c>
      <c r="X24" s="1">
        <v>0</v>
      </c>
      <c r="Y24" s="1">
        <v>20794.8</v>
      </c>
      <c r="Z24" s="1">
        <v>177.2</v>
      </c>
      <c r="AA24" s="1">
        <v>247</v>
      </c>
      <c r="AB24" s="1">
        <v>9980.6</v>
      </c>
      <c r="AC24" s="1">
        <v>0</v>
      </c>
      <c r="AD24" s="1">
        <v>0</v>
      </c>
      <c r="AE24" s="1">
        <v>10457.1</v>
      </c>
      <c r="AF24" s="1">
        <v>0</v>
      </c>
      <c r="AG24" s="1">
        <v>0</v>
      </c>
      <c r="AH24" s="1">
        <v>11216.3</v>
      </c>
      <c r="AI24" s="1">
        <v>0</v>
      </c>
      <c r="AJ24" s="1">
        <v>0</v>
      </c>
      <c r="AK24" s="71">
        <v>10773.9</v>
      </c>
      <c r="AL24" s="71">
        <v>0</v>
      </c>
      <c r="AM24" s="71">
        <v>0</v>
      </c>
      <c r="AN24" s="71">
        <v>7441.4</v>
      </c>
      <c r="AO24" s="71">
        <v>0</v>
      </c>
      <c r="AP24" s="71">
        <v>0</v>
      </c>
      <c r="AQ24" s="71">
        <v>0</v>
      </c>
      <c r="AR24" s="82">
        <f t="shared" si="1"/>
        <v>355.2</v>
      </c>
      <c r="AS24" s="82">
        <f t="shared" si="1"/>
        <v>247</v>
      </c>
      <c r="AT24" s="82">
        <f t="shared" si="1"/>
        <v>122365.3</v>
      </c>
    </row>
    <row r="25" spans="1:46" x14ac:dyDescent="0.3">
      <c r="A25" s="1" t="s">
        <v>122</v>
      </c>
      <c r="B25" s="1">
        <v>0</v>
      </c>
      <c r="C25" s="1">
        <v>0</v>
      </c>
      <c r="D25" s="1">
        <v>0</v>
      </c>
      <c r="E25" s="1">
        <v>621.70000000000005</v>
      </c>
      <c r="F25" s="1">
        <v>0</v>
      </c>
      <c r="G25" s="1">
        <v>2464</v>
      </c>
      <c r="H25" s="1">
        <v>0</v>
      </c>
      <c r="I25" s="1">
        <v>0</v>
      </c>
      <c r="J25" s="1">
        <v>1706.3</v>
      </c>
      <c r="K25" s="1">
        <v>0</v>
      </c>
      <c r="L25" s="1">
        <v>0</v>
      </c>
      <c r="M25" s="1">
        <v>7854.1</v>
      </c>
      <c r="N25" s="1">
        <v>0</v>
      </c>
      <c r="O25" s="1">
        <v>0</v>
      </c>
      <c r="P25" s="1">
        <v>11735.3</v>
      </c>
      <c r="Q25" s="1">
        <v>0</v>
      </c>
      <c r="R25" s="1">
        <v>0</v>
      </c>
      <c r="S25" s="1">
        <v>9098.2000000000007</v>
      </c>
      <c r="T25" s="1">
        <v>0</v>
      </c>
      <c r="U25" s="1">
        <v>0</v>
      </c>
      <c r="V25" s="1">
        <v>20214.599999999999</v>
      </c>
      <c r="W25" s="1">
        <v>0</v>
      </c>
      <c r="X25" s="1">
        <v>0</v>
      </c>
      <c r="Y25" s="1">
        <v>21310.1</v>
      </c>
      <c r="Z25" s="1">
        <v>0</v>
      </c>
      <c r="AA25" s="1">
        <v>0</v>
      </c>
      <c r="AB25" s="1">
        <f>9758.8+524.9</f>
        <v>10283.699999999999</v>
      </c>
      <c r="AC25" s="1">
        <v>0</v>
      </c>
      <c r="AD25" s="1">
        <v>0</v>
      </c>
      <c r="AE25" s="1">
        <v>9515.4</v>
      </c>
      <c r="AF25" s="1">
        <v>0</v>
      </c>
      <c r="AG25" s="1">
        <v>0</v>
      </c>
      <c r="AH25" s="1">
        <v>10878.4</v>
      </c>
      <c r="AI25" s="1">
        <v>0</v>
      </c>
      <c r="AJ25" s="1">
        <v>0</v>
      </c>
      <c r="AK25" s="71">
        <v>9937.2999999999993</v>
      </c>
      <c r="AL25" s="71">
        <v>0</v>
      </c>
      <c r="AM25" s="71">
        <v>0</v>
      </c>
      <c r="AN25" s="71">
        <v>7722.6</v>
      </c>
      <c r="AO25" s="71">
        <v>0</v>
      </c>
      <c r="AP25" s="71">
        <v>0</v>
      </c>
      <c r="AQ25" s="71">
        <v>0</v>
      </c>
      <c r="AR25" s="82">
        <f t="shared" si="1"/>
        <v>621.70000000000005</v>
      </c>
      <c r="AS25" s="82">
        <f t="shared" si="1"/>
        <v>0</v>
      </c>
      <c r="AT25" s="82">
        <f t="shared" si="1"/>
        <v>122720</v>
      </c>
    </row>
    <row r="26" spans="1:46" x14ac:dyDescent="0.3">
      <c r="A26" s="1" t="s">
        <v>155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5854.2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7790.1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4214.7</v>
      </c>
      <c r="W26" s="1">
        <v>0</v>
      </c>
      <c r="X26" s="1">
        <v>0</v>
      </c>
      <c r="Y26" s="95">
        <v>0</v>
      </c>
      <c r="Z26" s="95">
        <v>0</v>
      </c>
      <c r="AA26" s="95">
        <v>0</v>
      </c>
      <c r="AB26" s="1">
        <v>4005.1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3192.8</v>
      </c>
      <c r="AI26" s="1">
        <v>0</v>
      </c>
      <c r="AJ26" s="1">
        <v>0</v>
      </c>
      <c r="AK26" s="71">
        <v>0</v>
      </c>
      <c r="AL26" s="71">
        <v>0</v>
      </c>
      <c r="AM26" s="71">
        <v>0</v>
      </c>
      <c r="AN26" s="71">
        <v>2257.3000000000002</v>
      </c>
      <c r="AO26" s="71">
        <v>0</v>
      </c>
      <c r="AP26" s="71">
        <v>0</v>
      </c>
      <c r="AQ26" s="71">
        <v>0</v>
      </c>
      <c r="AR26" s="82">
        <f t="shared" si="1"/>
        <v>0</v>
      </c>
      <c r="AS26" s="82">
        <f t="shared" si="1"/>
        <v>0</v>
      </c>
      <c r="AT26" s="82">
        <f t="shared" si="1"/>
        <v>27314.199999999997</v>
      </c>
    </row>
  </sheetData>
  <phoneticPr fontId="5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5DD6-D249-4537-B65E-00790A4EE147}">
  <dimension ref="A1:DJ83"/>
  <sheetViews>
    <sheetView topLeftCell="A112" zoomScale="35" zoomScaleNormal="35" workbookViewId="0">
      <selection activeCell="Q183" sqref="Q183"/>
    </sheetView>
  </sheetViews>
  <sheetFormatPr defaultRowHeight="14.4" x14ac:dyDescent="0.3"/>
  <cols>
    <col min="1" max="1" width="9" bestFit="1" customWidth="1"/>
    <col min="2" max="2" width="12.33203125" bestFit="1" customWidth="1"/>
    <col min="3" max="3" width="17" bestFit="1" customWidth="1"/>
    <col min="4" max="5" width="15.5546875" bestFit="1" customWidth="1"/>
    <col min="6" max="6" width="13.33203125" bestFit="1" customWidth="1"/>
    <col min="7" max="7" width="9" bestFit="1" customWidth="1"/>
    <col min="8" max="8" width="12.33203125" bestFit="1" customWidth="1"/>
    <col min="9" max="9" width="17" bestFit="1" customWidth="1"/>
    <col min="10" max="10" width="15.5546875" bestFit="1" customWidth="1"/>
    <col min="11" max="11" width="14.5546875" bestFit="1" customWidth="1"/>
    <col min="12" max="12" width="13.33203125" bestFit="1" customWidth="1"/>
    <col min="13" max="13" width="9" bestFit="1" customWidth="1"/>
    <col min="14" max="14" width="12.33203125" bestFit="1" customWidth="1"/>
    <col min="15" max="15" width="17" bestFit="1" customWidth="1"/>
    <col min="16" max="16" width="15.5546875" bestFit="1" customWidth="1"/>
    <col min="17" max="17" width="14.5546875" bestFit="1" customWidth="1"/>
    <col min="18" max="18" width="13.33203125" bestFit="1" customWidth="1"/>
    <col min="19" max="19" width="9" bestFit="1" customWidth="1"/>
    <col min="20" max="20" width="12.33203125" bestFit="1" customWidth="1"/>
    <col min="21" max="21" width="17" bestFit="1" customWidth="1"/>
    <col min="22" max="22" width="15.5546875" bestFit="1" customWidth="1"/>
    <col min="23" max="23" width="14.5546875" bestFit="1" customWidth="1"/>
    <col min="24" max="24" width="13.33203125" bestFit="1" customWidth="1"/>
    <col min="25" max="25" width="9" bestFit="1" customWidth="1"/>
    <col min="26" max="26" width="12.33203125" bestFit="1" customWidth="1"/>
    <col min="27" max="27" width="17" bestFit="1" customWidth="1"/>
    <col min="28" max="28" width="15.5546875" bestFit="1" customWidth="1"/>
    <col min="29" max="29" width="14.5546875" bestFit="1" customWidth="1"/>
    <col min="30" max="30" width="13.33203125" bestFit="1" customWidth="1"/>
    <col min="31" max="31" width="9.44140625" bestFit="1" customWidth="1"/>
    <col min="32" max="32" width="12.33203125" bestFit="1" customWidth="1"/>
    <col min="33" max="33" width="17.109375" bestFit="1" customWidth="1"/>
    <col min="34" max="34" width="15.5546875" bestFit="1" customWidth="1"/>
    <col min="35" max="35" width="14.88671875" bestFit="1" customWidth="1"/>
    <col min="36" max="36" width="13.5546875" bestFit="1" customWidth="1"/>
    <col min="38" max="38" width="12.33203125" bestFit="1" customWidth="1"/>
    <col min="39" max="39" width="17.109375" bestFit="1" customWidth="1"/>
    <col min="40" max="40" width="15.5546875" bestFit="1" customWidth="1"/>
    <col min="41" max="41" width="14.88671875" bestFit="1" customWidth="1"/>
    <col min="42" max="42" width="13.5546875" bestFit="1" customWidth="1"/>
    <col min="44" max="44" width="12.33203125" bestFit="1" customWidth="1"/>
    <col min="45" max="45" width="17.109375" bestFit="1" customWidth="1"/>
    <col min="46" max="46" width="15.5546875" bestFit="1" customWidth="1"/>
    <col min="47" max="47" width="14.88671875" bestFit="1" customWidth="1"/>
    <col min="48" max="48" width="13.5546875" bestFit="1" customWidth="1"/>
    <col min="50" max="50" width="12.33203125" bestFit="1" customWidth="1"/>
    <col min="51" max="51" width="17.109375" bestFit="1" customWidth="1"/>
    <col min="52" max="52" width="15.5546875" bestFit="1" customWidth="1"/>
    <col min="53" max="53" width="14.88671875" bestFit="1" customWidth="1"/>
    <col min="54" max="54" width="13.5546875" bestFit="1" customWidth="1"/>
    <col min="56" max="56" width="12.33203125" bestFit="1" customWidth="1"/>
    <col min="57" max="57" width="17.109375" bestFit="1" customWidth="1"/>
    <col min="58" max="58" width="15.5546875" bestFit="1" customWidth="1"/>
    <col min="59" max="59" width="14.88671875" bestFit="1" customWidth="1"/>
    <col min="60" max="60" width="13.5546875" bestFit="1" customWidth="1"/>
    <col min="62" max="62" width="12.33203125" bestFit="1" customWidth="1"/>
    <col min="63" max="63" width="17.109375" bestFit="1" customWidth="1"/>
    <col min="64" max="64" width="15.5546875" bestFit="1" customWidth="1"/>
    <col min="65" max="65" width="14.88671875" bestFit="1" customWidth="1"/>
    <col min="66" max="66" width="13.5546875" bestFit="1" customWidth="1"/>
    <col min="68" max="68" width="12.33203125" bestFit="1" customWidth="1"/>
    <col min="69" max="69" width="17.109375" bestFit="1" customWidth="1"/>
    <col min="70" max="70" width="15.5546875" bestFit="1" customWidth="1"/>
    <col min="71" max="71" width="14.88671875" bestFit="1" customWidth="1"/>
    <col min="72" max="72" width="13.5546875" bestFit="1" customWidth="1"/>
    <col min="74" max="74" width="12.33203125" bestFit="1" customWidth="1"/>
    <col min="75" max="75" width="17.109375" bestFit="1" customWidth="1"/>
    <col min="76" max="76" width="15.5546875" bestFit="1" customWidth="1"/>
    <col min="77" max="77" width="14.88671875" bestFit="1" customWidth="1"/>
    <col min="78" max="78" width="13.5546875" bestFit="1" customWidth="1"/>
    <col min="80" max="80" width="12.33203125" bestFit="1" customWidth="1"/>
    <col min="81" max="81" width="17.109375" bestFit="1" customWidth="1"/>
    <col min="82" max="82" width="15.5546875" bestFit="1" customWidth="1"/>
    <col min="83" max="83" width="14.88671875" bestFit="1" customWidth="1"/>
    <col min="84" max="84" width="13.5546875" bestFit="1" customWidth="1"/>
    <col min="86" max="86" width="12.33203125" bestFit="1" customWidth="1"/>
    <col min="87" max="87" width="17.109375" bestFit="1" customWidth="1"/>
    <col min="88" max="88" width="15.5546875" bestFit="1" customWidth="1"/>
    <col min="89" max="89" width="14.88671875" bestFit="1" customWidth="1"/>
    <col min="90" max="90" width="13.5546875" bestFit="1" customWidth="1"/>
    <col min="92" max="92" width="12.33203125" bestFit="1" customWidth="1"/>
    <col min="93" max="93" width="17.109375" bestFit="1" customWidth="1"/>
    <col min="94" max="94" width="15.5546875" bestFit="1" customWidth="1"/>
    <col min="95" max="95" width="14.88671875" bestFit="1" customWidth="1"/>
    <col min="98" max="98" width="12.33203125" bestFit="1" customWidth="1"/>
    <col min="99" max="99" width="17.109375" bestFit="1" customWidth="1"/>
    <col min="100" max="100" width="15.5546875" bestFit="1" customWidth="1"/>
    <col min="101" max="101" width="14.88671875" bestFit="1" customWidth="1"/>
    <col min="102" max="102" width="13.5546875" bestFit="1" customWidth="1"/>
    <col min="104" max="104" width="12.33203125" bestFit="1" customWidth="1"/>
    <col min="105" max="105" width="17.109375" bestFit="1" customWidth="1"/>
    <col min="106" max="106" width="15.5546875" bestFit="1" customWidth="1"/>
    <col min="107" max="107" width="14.88671875" bestFit="1" customWidth="1"/>
    <col min="108" max="108" width="13.5546875" bestFit="1" customWidth="1"/>
    <col min="110" max="110" width="12.33203125" bestFit="1" customWidth="1"/>
    <col min="111" max="111" width="17.109375" bestFit="1" customWidth="1"/>
    <col min="112" max="112" width="15.5546875" bestFit="1" customWidth="1"/>
    <col min="113" max="113" width="14.88671875" bestFit="1" customWidth="1"/>
    <col min="114" max="114" width="13.5546875" bestFit="1" customWidth="1"/>
  </cols>
  <sheetData>
    <row r="1" spans="1:114" x14ac:dyDescent="0.3">
      <c r="A1" s="171" t="s">
        <v>288</v>
      </c>
      <c r="B1" s="172"/>
      <c r="C1" s="172"/>
      <c r="D1" s="172"/>
      <c r="E1" s="172"/>
      <c r="F1" s="173"/>
      <c r="G1" s="174" t="s">
        <v>288</v>
      </c>
      <c r="H1" s="175"/>
      <c r="I1" s="175"/>
      <c r="J1" s="175"/>
      <c r="K1" s="175"/>
      <c r="L1" s="176"/>
      <c r="M1" s="177" t="s">
        <v>288</v>
      </c>
      <c r="N1" s="178"/>
      <c r="O1" s="178"/>
      <c r="P1" s="178"/>
      <c r="Q1" s="178"/>
      <c r="R1" s="179"/>
      <c r="S1" s="165" t="s">
        <v>288</v>
      </c>
      <c r="T1" s="166"/>
      <c r="U1" s="166"/>
      <c r="V1" s="166"/>
      <c r="W1" s="166"/>
      <c r="X1" s="167"/>
      <c r="Y1" s="168" t="s">
        <v>288</v>
      </c>
      <c r="Z1" s="169"/>
      <c r="AA1" s="169"/>
      <c r="AB1" s="169"/>
      <c r="AC1" s="169"/>
      <c r="AD1" s="170"/>
      <c r="AE1" s="180" t="s">
        <v>288</v>
      </c>
      <c r="AF1" s="181"/>
      <c r="AG1" s="181"/>
      <c r="AH1" s="181"/>
      <c r="AI1" s="181"/>
      <c r="AJ1" s="182"/>
      <c r="AK1" s="183" t="s">
        <v>288</v>
      </c>
      <c r="AL1" s="184"/>
      <c r="AM1" s="184"/>
      <c r="AN1" s="184"/>
      <c r="AO1" s="184"/>
      <c r="AP1" s="185"/>
      <c r="AQ1" s="168" t="s">
        <v>288</v>
      </c>
      <c r="AR1" s="169"/>
      <c r="AS1" s="169"/>
      <c r="AT1" s="169"/>
      <c r="AU1" s="169"/>
      <c r="AV1" s="170"/>
      <c r="AW1" s="189" t="s">
        <v>288</v>
      </c>
      <c r="AX1" s="190"/>
      <c r="AY1" s="190"/>
      <c r="AZ1" s="190"/>
      <c r="BA1" s="190"/>
      <c r="BB1" s="191"/>
      <c r="BC1" s="165" t="s">
        <v>288</v>
      </c>
      <c r="BD1" s="166"/>
      <c r="BE1" s="166"/>
      <c r="BF1" s="166"/>
      <c r="BG1" s="166"/>
      <c r="BH1" s="167"/>
      <c r="BI1" s="180" t="s">
        <v>288</v>
      </c>
      <c r="BJ1" s="181"/>
      <c r="BK1" s="181"/>
      <c r="BL1" s="181"/>
      <c r="BM1" s="181"/>
      <c r="BN1" s="182"/>
      <c r="BO1" s="168" t="s">
        <v>288</v>
      </c>
      <c r="BP1" s="169"/>
      <c r="BQ1" s="169"/>
      <c r="BR1" s="169"/>
      <c r="BS1" s="169"/>
      <c r="BT1" s="170"/>
      <c r="BU1" s="186" t="s">
        <v>288</v>
      </c>
      <c r="BV1" s="187"/>
      <c r="BW1" s="187"/>
      <c r="BX1" s="187"/>
      <c r="BY1" s="187"/>
      <c r="BZ1" s="188"/>
      <c r="CA1" s="165" t="s">
        <v>288</v>
      </c>
      <c r="CB1" s="166"/>
      <c r="CC1" s="166"/>
      <c r="CD1" s="166"/>
      <c r="CE1" s="166"/>
      <c r="CF1" s="167"/>
      <c r="CG1" s="174" t="s">
        <v>288</v>
      </c>
      <c r="CH1" s="175"/>
      <c r="CI1" s="175"/>
      <c r="CJ1" s="175"/>
      <c r="CK1" s="175"/>
      <c r="CL1" s="176"/>
      <c r="CM1" s="168" t="s">
        <v>288</v>
      </c>
      <c r="CN1" s="169"/>
      <c r="CO1" s="169"/>
      <c r="CP1" s="169"/>
      <c r="CQ1" s="169"/>
      <c r="CR1" s="170"/>
      <c r="CS1" s="183" t="s">
        <v>288</v>
      </c>
      <c r="CT1" s="184"/>
      <c r="CU1" s="184"/>
      <c r="CV1" s="184"/>
      <c r="CW1" s="184"/>
      <c r="CX1" s="185"/>
      <c r="CY1" s="192" t="s">
        <v>288</v>
      </c>
      <c r="CZ1" s="193"/>
      <c r="DA1" s="193"/>
      <c r="DB1" s="193"/>
      <c r="DC1" s="193"/>
      <c r="DD1" s="194"/>
      <c r="DE1" s="180" t="s">
        <v>288</v>
      </c>
      <c r="DF1" s="181"/>
      <c r="DG1" s="181"/>
      <c r="DH1" s="181"/>
      <c r="DI1" s="181"/>
      <c r="DJ1" s="182"/>
    </row>
    <row r="2" spans="1:114" x14ac:dyDescent="0.3">
      <c r="A2" s="171" t="s">
        <v>312</v>
      </c>
      <c r="B2" s="172"/>
      <c r="C2" s="172"/>
      <c r="D2" s="172"/>
      <c r="E2" s="172"/>
      <c r="F2" s="173"/>
      <c r="G2" s="174" t="s">
        <v>313</v>
      </c>
      <c r="H2" s="175"/>
      <c r="I2" s="175"/>
      <c r="J2" s="175"/>
      <c r="K2" s="175"/>
      <c r="L2" s="176"/>
      <c r="M2" s="177" t="s">
        <v>314</v>
      </c>
      <c r="N2" s="178"/>
      <c r="O2" s="178"/>
      <c r="P2" s="178"/>
      <c r="Q2" s="178"/>
      <c r="R2" s="179"/>
      <c r="S2" s="165" t="s">
        <v>315</v>
      </c>
      <c r="T2" s="166"/>
      <c r="U2" s="166"/>
      <c r="V2" s="166"/>
      <c r="W2" s="166"/>
      <c r="X2" s="167"/>
      <c r="Y2" s="168" t="s">
        <v>316</v>
      </c>
      <c r="Z2" s="169"/>
      <c r="AA2" s="169"/>
      <c r="AB2" s="169"/>
      <c r="AC2" s="169"/>
      <c r="AD2" s="170"/>
      <c r="AE2" s="180" t="s">
        <v>331</v>
      </c>
      <c r="AF2" s="181"/>
      <c r="AG2" s="181"/>
      <c r="AH2" s="181"/>
      <c r="AI2" s="181"/>
      <c r="AJ2" s="182"/>
      <c r="AK2" s="183" t="s">
        <v>332</v>
      </c>
      <c r="AL2" s="184"/>
      <c r="AM2" s="184"/>
      <c r="AN2" s="184"/>
      <c r="AO2" s="184"/>
      <c r="AP2" s="185"/>
      <c r="AQ2" s="168" t="s">
        <v>333</v>
      </c>
      <c r="AR2" s="169"/>
      <c r="AS2" s="169"/>
      <c r="AT2" s="169"/>
      <c r="AU2" s="169"/>
      <c r="AV2" s="170"/>
      <c r="AW2" s="189" t="s">
        <v>334</v>
      </c>
      <c r="AX2" s="190"/>
      <c r="AY2" s="190"/>
      <c r="AZ2" s="190"/>
      <c r="BA2" s="190"/>
      <c r="BB2" s="191"/>
      <c r="BC2" s="165" t="s">
        <v>335</v>
      </c>
      <c r="BD2" s="166"/>
      <c r="BE2" s="166"/>
      <c r="BF2" s="166"/>
      <c r="BG2" s="166"/>
      <c r="BH2" s="167"/>
      <c r="BI2" s="180" t="s">
        <v>336</v>
      </c>
      <c r="BJ2" s="181"/>
      <c r="BK2" s="181"/>
      <c r="BL2" s="181"/>
      <c r="BM2" s="181"/>
      <c r="BN2" s="182"/>
      <c r="BO2" s="168" t="s">
        <v>337</v>
      </c>
      <c r="BP2" s="169"/>
      <c r="BQ2" s="169"/>
      <c r="BR2" s="169"/>
      <c r="BS2" s="169"/>
      <c r="BT2" s="170"/>
      <c r="BU2" s="186" t="s">
        <v>338</v>
      </c>
      <c r="BV2" s="187"/>
      <c r="BW2" s="187"/>
      <c r="BX2" s="187"/>
      <c r="BY2" s="187"/>
      <c r="BZ2" s="188"/>
      <c r="CA2" s="165" t="s">
        <v>339</v>
      </c>
      <c r="CB2" s="166"/>
      <c r="CC2" s="166"/>
      <c r="CD2" s="166"/>
      <c r="CE2" s="166"/>
      <c r="CF2" s="167"/>
      <c r="CG2" s="174" t="s">
        <v>340</v>
      </c>
      <c r="CH2" s="175"/>
      <c r="CI2" s="175"/>
      <c r="CJ2" s="175"/>
      <c r="CK2" s="175"/>
      <c r="CL2" s="176"/>
      <c r="CM2" s="168" t="s">
        <v>341</v>
      </c>
      <c r="CN2" s="169"/>
      <c r="CO2" s="169"/>
      <c r="CP2" s="169"/>
      <c r="CQ2" s="169"/>
      <c r="CR2" s="170"/>
      <c r="CS2" s="183" t="s">
        <v>342</v>
      </c>
      <c r="CT2" s="184"/>
      <c r="CU2" s="184"/>
      <c r="CV2" s="184"/>
      <c r="CW2" s="184"/>
      <c r="CX2" s="185"/>
      <c r="CY2" s="192" t="s">
        <v>343</v>
      </c>
      <c r="CZ2" s="193"/>
      <c r="DA2" s="193"/>
      <c r="DB2" s="193"/>
      <c r="DC2" s="193"/>
      <c r="DD2" s="194"/>
      <c r="DE2" s="180" t="s">
        <v>344</v>
      </c>
      <c r="DF2" s="181"/>
      <c r="DG2" s="181"/>
      <c r="DH2" s="181"/>
      <c r="DI2" s="181"/>
      <c r="DJ2" s="182"/>
    </row>
    <row r="3" spans="1:114" x14ac:dyDescent="0.3">
      <c r="A3" s="99" t="s">
        <v>292</v>
      </c>
      <c r="B3" s="99" t="s">
        <v>289</v>
      </c>
      <c r="C3" s="99" t="s">
        <v>290</v>
      </c>
      <c r="D3" s="99" t="s">
        <v>305</v>
      </c>
      <c r="E3" s="99" t="s">
        <v>306</v>
      </c>
      <c r="F3" s="99" t="s">
        <v>291</v>
      </c>
      <c r="G3" s="102" t="s">
        <v>292</v>
      </c>
      <c r="H3" s="102" t="s">
        <v>289</v>
      </c>
      <c r="I3" s="102" t="s">
        <v>290</v>
      </c>
      <c r="J3" s="102" t="s">
        <v>305</v>
      </c>
      <c r="K3" s="102" t="s">
        <v>306</v>
      </c>
      <c r="L3" s="102" t="s">
        <v>291</v>
      </c>
      <c r="M3" s="103" t="s">
        <v>292</v>
      </c>
      <c r="N3" s="103" t="s">
        <v>289</v>
      </c>
      <c r="O3" s="103" t="s">
        <v>290</v>
      </c>
      <c r="P3" s="103" t="s">
        <v>305</v>
      </c>
      <c r="Q3" s="103" t="s">
        <v>306</v>
      </c>
      <c r="R3" s="103" t="s">
        <v>291</v>
      </c>
      <c r="S3" s="108" t="s">
        <v>292</v>
      </c>
      <c r="T3" s="108" t="s">
        <v>289</v>
      </c>
      <c r="U3" s="108" t="s">
        <v>290</v>
      </c>
      <c r="V3" s="108" t="s">
        <v>305</v>
      </c>
      <c r="W3" s="108" t="s">
        <v>306</v>
      </c>
      <c r="X3" s="108" t="s">
        <v>291</v>
      </c>
      <c r="Y3" s="112" t="s">
        <v>292</v>
      </c>
      <c r="Z3" s="112" t="s">
        <v>289</v>
      </c>
      <c r="AA3" s="112" t="s">
        <v>290</v>
      </c>
      <c r="AB3" s="112" t="s">
        <v>305</v>
      </c>
      <c r="AC3" s="112" t="s">
        <v>306</v>
      </c>
      <c r="AD3" s="112" t="s">
        <v>291</v>
      </c>
      <c r="AE3" s="113" t="s">
        <v>292</v>
      </c>
      <c r="AF3" s="113" t="s">
        <v>289</v>
      </c>
      <c r="AG3" s="113" t="s">
        <v>290</v>
      </c>
      <c r="AH3" s="113" t="s">
        <v>305</v>
      </c>
      <c r="AI3" s="113" t="s">
        <v>306</v>
      </c>
      <c r="AJ3" s="113" t="s">
        <v>291</v>
      </c>
      <c r="AK3" s="114" t="s">
        <v>292</v>
      </c>
      <c r="AL3" s="114" t="s">
        <v>289</v>
      </c>
      <c r="AM3" s="114" t="s">
        <v>290</v>
      </c>
      <c r="AN3" s="114" t="s">
        <v>305</v>
      </c>
      <c r="AO3" s="114" t="s">
        <v>306</v>
      </c>
      <c r="AP3" s="114" t="s">
        <v>291</v>
      </c>
      <c r="AQ3" s="112" t="s">
        <v>292</v>
      </c>
      <c r="AR3" s="112" t="s">
        <v>289</v>
      </c>
      <c r="AS3" s="112" t="s">
        <v>290</v>
      </c>
      <c r="AT3" s="112" t="s">
        <v>305</v>
      </c>
      <c r="AU3" s="112" t="s">
        <v>306</v>
      </c>
      <c r="AV3" s="112" t="s">
        <v>291</v>
      </c>
      <c r="AW3" s="116" t="s">
        <v>292</v>
      </c>
      <c r="AX3" s="116" t="s">
        <v>289</v>
      </c>
      <c r="AY3" s="116" t="s">
        <v>290</v>
      </c>
      <c r="AZ3" s="116" t="s">
        <v>305</v>
      </c>
      <c r="BA3" s="116" t="s">
        <v>306</v>
      </c>
      <c r="BB3" s="116" t="s">
        <v>291</v>
      </c>
      <c r="BC3" s="108" t="s">
        <v>292</v>
      </c>
      <c r="BD3" s="108" t="s">
        <v>289</v>
      </c>
      <c r="BE3" s="108" t="s">
        <v>290</v>
      </c>
      <c r="BF3" s="108" t="s">
        <v>305</v>
      </c>
      <c r="BG3" s="108" t="s">
        <v>306</v>
      </c>
      <c r="BH3" s="108" t="s">
        <v>291</v>
      </c>
      <c r="BI3" s="113" t="s">
        <v>292</v>
      </c>
      <c r="BJ3" s="113" t="s">
        <v>289</v>
      </c>
      <c r="BK3" s="113" t="s">
        <v>290</v>
      </c>
      <c r="BL3" s="113" t="s">
        <v>305</v>
      </c>
      <c r="BM3" s="113" t="s">
        <v>306</v>
      </c>
      <c r="BN3" s="113" t="s">
        <v>291</v>
      </c>
      <c r="BO3" s="112" t="s">
        <v>292</v>
      </c>
      <c r="BP3" s="112" t="s">
        <v>289</v>
      </c>
      <c r="BQ3" s="112" t="s">
        <v>290</v>
      </c>
      <c r="BR3" s="112" t="s">
        <v>305</v>
      </c>
      <c r="BS3" s="112" t="s">
        <v>306</v>
      </c>
      <c r="BT3" s="112" t="s">
        <v>291</v>
      </c>
      <c r="BU3" s="117" t="s">
        <v>292</v>
      </c>
      <c r="BV3" s="117" t="s">
        <v>289</v>
      </c>
      <c r="BW3" s="117" t="s">
        <v>290</v>
      </c>
      <c r="BX3" s="117" t="s">
        <v>305</v>
      </c>
      <c r="BY3" s="117" t="s">
        <v>306</v>
      </c>
      <c r="BZ3" s="117" t="s">
        <v>291</v>
      </c>
      <c r="CA3" s="108" t="s">
        <v>292</v>
      </c>
      <c r="CB3" s="108" t="s">
        <v>289</v>
      </c>
      <c r="CC3" s="108" t="s">
        <v>290</v>
      </c>
      <c r="CD3" s="108" t="s">
        <v>305</v>
      </c>
      <c r="CE3" s="108" t="s">
        <v>306</v>
      </c>
      <c r="CF3" s="108" t="s">
        <v>291</v>
      </c>
      <c r="CG3" s="102" t="s">
        <v>292</v>
      </c>
      <c r="CH3" s="102" t="s">
        <v>289</v>
      </c>
      <c r="CI3" s="102" t="s">
        <v>290</v>
      </c>
      <c r="CJ3" s="102" t="s">
        <v>305</v>
      </c>
      <c r="CK3" s="102" t="s">
        <v>306</v>
      </c>
      <c r="CL3" s="102" t="s">
        <v>291</v>
      </c>
      <c r="CM3" s="112" t="s">
        <v>292</v>
      </c>
      <c r="CN3" s="112" t="s">
        <v>289</v>
      </c>
      <c r="CO3" s="112" t="s">
        <v>290</v>
      </c>
      <c r="CP3" s="112" t="s">
        <v>305</v>
      </c>
      <c r="CQ3" s="112" t="s">
        <v>306</v>
      </c>
      <c r="CR3" s="112" t="s">
        <v>291</v>
      </c>
      <c r="CS3" s="114" t="s">
        <v>292</v>
      </c>
      <c r="CT3" s="114" t="s">
        <v>289</v>
      </c>
      <c r="CU3" s="114" t="s">
        <v>290</v>
      </c>
      <c r="CV3" s="114" t="s">
        <v>305</v>
      </c>
      <c r="CW3" s="114" t="s">
        <v>306</v>
      </c>
      <c r="CX3" s="114" t="s">
        <v>291</v>
      </c>
      <c r="CY3" s="120" t="s">
        <v>292</v>
      </c>
      <c r="CZ3" s="120" t="s">
        <v>289</v>
      </c>
      <c r="DA3" s="120" t="s">
        <v>290</v>
      </c>
      <c r="DB3" s="120" t="s">
        <v>305</v>
      </c>
      <c r="DC3" s="120" t="s">
        <v>306</v>
      </c>
      <c r="DD3" s="120" t="s">
        <v>291</v>
      </c>
      <c r="DE3" s="113" t="s">
        <v>292</v>
      </c>
      <c r="DF3" s="113" t="s">
        <v>289</v>
      </c>
      <c r="DG3" s="113" t="s">
        <v>290</v>
      </c>
      <c r="DH3" s="113" t="s">
        <v>305</v>
      </c>
      <c r="DI3" s="113" t="s">
        <v>306</v>
      </c>
      <c r="DJ3" s="113" t="s">
        <v>291</v>
      </c>
    </row>
    <row r="4" spans="1:114" x14ac:dyDescent="0.3">
      <c r="A4" s="99" t="s">
        <v>311</v>
      </c>
      <c r="B4" s="1">
        <v>5266.2</v>
      </c>
      <c r="C4" s="1">
        <v>5110.6000000000004</v>
      </c>
      <c r="D4" s="1">
        <f>B4-C4</f>
        <v>155.59999999999945</v>
      </c>
      <c r="E4" s="101">
        <f>D4/B4</f>
        <v>2.9546921879153747E-2</v>
      </c>
      <c r="F4" s="1">
        <v>0</v>
      </c>
      <c r="G4" s="109" t="s">
        <v>311</v>
      </c>
      <c r="H4" s="1">
        <v>5222.2</v>
      </c>
      <c r="I4" s="1">
        <v>5112.1000000000004</v>
      </c>
      <c r="J4" s="1">
        <f>H4-I4</f>
        <v>110.09999999999945</v>
      </c>
      <c r="K4" s="101">
        <f>J4/H4</f>
        <v>2.1083068438588995E-2</v>
      </c>
      <c r="L4" s="1">
        <v>0</v>
      </c>
      <c r="M4" s="103" t="s">
        <v>311</v>
      </c>
      <c r="N4" s="1">
        <v>5224.3</v>
      </c>
      <c r="O4" s="1">
        <v>5073.6000000000004</v>
      </c>
      <c r="P4" s="1">
        <f>N4-O4</f>
        <v>150.69999999999982</v>
      </c>
      <c r="Q4" s="101">
        <f>P4/N4</f>
        <v>2.8845969794996422E-2</v>
      </c>
      <c r="R4" s="1">
        <v>0</v>
      </c>
      <c r="S4" s="108" t="s">
        <v>311</v>
      </c>
      <c r="T4" s="1">
        <v>5270.5</v>
      </c>
      <c r="U4" s="1">
        <v>5046.6000000000004</v>
      </c>
      <c r="V4" s="1">
        <f>T4-U4</f>
        <v>223.89999999999964</v>
      </c>
      <c r="W4" s="101">
        <f>V4/T4</f>
        <v>4.2481737975524077E-2</v>
      </c>
      <c r="X4" s="1">
        <v>0</v>
      </c>
      <c r="Y4" s="112" t="s">
        <v>311</v>
      </c>
      <c r="Z4" s="1">
        <v>5395.2</v>
      </c>
      <c r="AA4" s="1">
        <v>5107</v>
      </c>
      <c r="AB4" s="1">
        <f>Z4-AA4</f>
        <v>288.19999999999982</v>
      </c>
      <c r="AC4" s="101">
        <f>AB4/Z4</f>
        <v>5.341785290628704E-2</v>
      </c>
      <c r="AD4" s="1">
        <v>0</v>
      </c>
      <c r="AE4" s="113" t="s">
        <v>311</v>
      </c>
      <c r="AF4" s="1">
        <v>5465.3</v>
      </c>
      <c r="AG4" s="1">
        <v>5140.1000000000004</v>
      </c>
      <c r="AH4" s="1">
        <f>AF4-AG4</f>
        <v>325.19999999999982</v>
      </c>
      <c r="AI4" s="101">
        <f>AH4/AF4</f>
        <v>5.9502680548185791E-2</v>
      </c>
      <c r="AJ4" s="1">
        <v>0</v>
      </c>
      <c r="AK4" s="114" t="s">
        <v>311</v>
      </c>
      <c r="AL4" s="1">
        <v>5574.2</v>
      </c>
      <c r="AM4" s="1">
        <v>5163.2</v>
      </c>
      <c r="AN4" s="1">
        <f>AL4-AM4</f>
        <v>411</v>
      </c>
      <c r="AO4" s="101">
        <f>AN4/AL4</f>
        <v>7.373255355028524E-2</v>
      </c>
      <c r="AP4" s="1">
        <v>0</v>
      </c>
      <c r="AQ4" s="112" t="s">
        <v>311</v>
      </c>
      <c r="AR4" s="1">
        <v>6095.1</v>
      </c>
      <c r="AS4" s="1">
        <v>5291.4</v>
      </c>
      <c r="AT4" s="1">
        <f>AR4-AS4</f>
        <v>803.70000000000073</v>
      </c>
      <c r="AU4" s="101">
        <f>AT4/AR4</f>
        <v>0.13186001870354885</v>
      </c>
      <c r="AV4" s="1">
        <v>0</v>
      </c>
      <c r="AW4" s="116" t="s">
        <v>311</v>
      </c>
      <c r="AX4" s="1">
        <v>6315.7</v>
      </c>
      <c r="AY4" s="1">
        <v>5147.3</v>
      </c>
      <c r="AZ4" s="1">
        <f>AX4-AY4</f>
        <v>1168.3999999999996</v>
      </c>
      <c r="BA4" s="101">
        <f>AZ4/AX4</f>
        <v>0.18499928748990604</v>
      </c>
      <c r="BB4" s="1">
        <v>0</v>
      </c>
      <c r="BC4" s="108" t="s">
        <v>311</v>
      </c>
      <c r="BD4" s="1">
        <v>6522.6</v>
      </c>
      <c r="BE4" s="1">
        <v>5030.1000000000004</v>
      </c>
      <c r="BF4" s="1">
        <f>BD4-BE4</f>
        <v>1492.5</v>
      </c>
      <c r="BG4" s="101">
        <f>BF4/BD4</f>
        <v>0.2288197957869561</v>
      </c>
      <c r="BH4" s="1">
        <v>0</v>
      </c>
      <c r="BI4" s="113" t="s">
        <v>311</v>
      </c>
      <c r="BJ4" s="1">
        <v>6670</v>
      </c>
      <c r="BK4" s="1">
        <v>5031.3</v>
      </c>
      <c r="BL4" s="1">
        <f>BJ4-BK4</f>
        <v>1638.6999999999998</v>
      </c>
      <c r="BM4" s="101">
        <f>BL4/BJ4</f>
        <v>0.24568215892053971</v>
      </c>
      <c r="BN4" s="1">
        <v>0</v>
      </c>
      <c r="BO4" s="112" t="s">
        <v>311</v>
      </c>
      <c r="BP4" s="1">
        <v>6899.9</v>
      </c>
      <c r="BQ4" s="1">
        <v>5085.6000000000004</v>
      </c>
      <c r="BR4" s="1">
        <f>BP4-BQ4</f>
        <v>1814.2999999999993</v>
      </c>
      <c r="BS4" s="101">
        <f>BR4/BP4</f>
        <v>0.26294583979477953</v>
      </c>
      <c r="BT4" s="1">
        <v>0</v>
      </c>
      <c r="BU4" s="117" t="s">
        <v>311</v>
      </c>
      <c r="BV4" s="1">
        <v>6463.2</v>
      </c>
      <c r="BW4" s="1">
        <v>5026.6000000000004</v>
      </c>
      <c r="BX4" s="1">
        <f>BV4-BW4</f>
        <v>1436.5999999999995</v>
      </c>
      <c r="BY4" s="101">
        <f>BX4/BV4</f>
        <v>0.22227379626191351</v>
      </c>
      <c r="BZ4" s="1">
        <v>0</v>
      </c>
      <c r="CA4" s="108" t="s">
        <v>311</v>
      </c>
      <c r="CB4" s="1">
        <v>6163</v>
      </c>
      <c r="CC4" s="1">
        <v>5118.2</v>
      </c>
      <c r="CD4" s="1">
        <f>CB4-CC4</f>
        <v>1044.8000000000002</v>
      </c>
      <c r="CE4" s="101">
        <f>CD4/CB4</f>
        <v>0.16952782735680677</v>
      </c>
      <c r="CF4" s="1">
        <v>0</v>
      </c>
      <c r="CG4" s="102" t="s">
        <v>311</v>
      </c>
      <c r="CH4" s="1">
        <v>5101.3</v>
      </c>
      <c r="CI4" s="1">
        <v>4459</v>
      </c>
      <c r="CJ4" s="1">
        <f>CH4-CI4</f>
        <v>642.30000000000018</v>
      </c>
      <c r="CK4" s="101">
        <f>CJ4/CH4</f>
        <v>0.12590908199870623</v>
      </c>
      <c r="CL4" s="1">
        <v>0</v>
      </c>
      <c r="CM4" s="112" t="s">
        <v>311</v>
      </c>
      <c r="CN4" s="1">
        <v>3871.6</v>
      </c>
      <c r="CO4" s="1">
        <v>3414.8</v>
      </c>
      <c r="CP4" s="1">
        <f>CN4-CO4</f>
        <v>456.79999999999973</v>
      </c>
      <c r="CQ4" s="101">
        <f>CP4/CN4</f>
        <v>0.11798739539208589</v>
      </c>
      <c r="CR4" s="1">
        <v>0</v>
      </c>
      <c r="CS4" s="114" t="s">
        <v>311</v>
      </c>
      <c r="CT4" s="1">
        <v>2525.8000000000002</v>
      </c>
      <c r="CU4" s="1">
        <v>2296.5</v>
      </c>
      <c r="CV4" s="1">
        <f>CT4-CU4</f>
        <v>229.30000000000018</v>
      </c>
      <c r="CW4" s="101">
        <f>CV4/CT4</f>
        <v>9.0783118219969983E-2</v>
      </c>
      <c r="CX4" s="1">
        <v>0</v>
      </c>
      <c r="CY4" s="120" t="s">
        <v>311</v>
      </c>
      <c r="CZ4" s="1">
        <v>1414.1</v>
      </c>
      <c r="DA4" s="1">
        <v>1316.2</v>
      </c>
      <c r="DB4" s="1">
        <f>CZ4-DA4</f>
        <v>97.899999999999864</v>
      </c>
      <c r="DC4" s="101">
        <f>DB4/CZ4</f>
        <v>6.9231313202743699E-2</v>
      </c>
      <c r="DD4" s="1">
        <v>0</v>
      </c>
      <c r="DE4" s="113" t="s">
        <v>311</v>
      </c>
      <c r="DF4" s="1">
        <v>279.39999999999998</v>
      </c>
      <c r="DG4" s="1">
        <v>279</v>
      </c>
      <c r="DH4" s="1">
        <f>DF4-DG4</f>
        <v>0.39999999999997726</v>
      </c>
      <c r="DI4" s="101">
        <f>DH4/DF4</f>
        <v>1.4316392269147363E-3</v>
      </c>
      <c r="DJ4" s="1">
        <v>0</v>
      </c>
    </row>
    <row r="5" spans="1:114" x14ac:dyDescent="0.3">
      <c r="A5" s="99" t="s">
        <v>310</v>
      </c>
      <c r="B5" s="1">
        <v>5217.3</v>
      </c>
      <c r="C5" s="1">
        <v>5110.8999999999996</v>
      </c>
      <c r="D5" s="1">
        <f t="shared" ref="D5:D33" si="0">B5-C5</f>
        <v>106.40000000000055</v>
      </c>
      <c r="E5" s="101">
        <f t="shared" ref="E5:E33" si="1">D5/B5</f>
        <v>2.0393690222912337E-2</v>
      </c>
      <c r="F5" s="1">
        <v>0</v>
      </c>
      <c r="G5" s="109" t="s">
        <v>310</v>
      </c>
      <c r="H5" s="1">
        <v>5221.6000000000004</v>
      </c>
      <c r="I5" s="1">
        <v>5114</v>
      </c>
      <c r="J5" s="1">
        <f t="shared" ref="J5:J33" si="2">H5-I5</f>
        <v>107.60000000000036</v>
      </c>
      <c r="K5" s="101">
        <f t="shared" ref="K5:K8" si="3">J5/H5</f>
        <v>2.0606710586793388E-2</v>
      </c>
      <c r="L5" s="1">
        <v>0</v>
      </c>
      <c r="M5" s="103" t="s">
        <v>310</v>
      </c>
      <c r="N5" s="1">
        <v>5223.5</v>
      </c>
      <c r="O5" s="1">
        <v>5073.5</v>
      </c>
      <c r="P5" s="1">
        <f t="shared" ref="P5:P33" si="4">N5-O5</f>
        <v>150</v>
      </c>
      <c r="Q5" s="101">
        <f t="shared" ref="Q5:Q8" si="5">P5/N5</f>
        <v>2.8716377907533262E-2</v>
      </c>
      <c r="R5" s="1">
        <v>0</v>
      </c>
      <c r="S5" s="108" t="s">
        <v>310</v>
      </c>
      <c r="T5" s="1">
        <v>5271.2</v>
      </c>
      <c r="U5" s="1">
        <v>5046.8999999999996</v>
      </c>
      <c r="V5" s="1">
        <f t="shared" ref="V5:V33" si="6">T5-U5</f>
        <v>224.30000000000018</v>
      </c>
      <c r="W5" s="101">
        <f t="shared" ref="W5:W8" si="7">V5/T5</f>
        <v>4.2551980573683451E-2</v>
      </c>
      <c r="X5" s="1">
        <v>0</v>
      </c>
      <c r="Y5" s="112" t="s">
        <v>310</v>
      </c>
      <c r="Z5" s="1">
        <v>5395.2</v>
      </c>
      <c r="AA5" s="1">
        <v>5106.6000000000004</v>
      </c>
      <c r="AB5" s="1">
        <f t="shared" ref="AB5:AB33" si="8">Z5-AA5</f>
        <v>288.59999999999945</v>
      </c>
      <c r="AC5" s="101">
        <f t="shared" ref="AC5:AC8" si="9">AB5/Z5</f>
        <v>5.3491992882562178E-2</v>
      </c>
      <c r="AD5" s="1">
        <v>0</v>
      </c>
      <c r="AE5" s="113" t="s">
        <v>310</v>
      </c>
      <c r="AF5" s="1">
        <v>5465.4</v>
      </c>
      <c r="AG5" s="1">
        <v>5140</v>
      </c>
      <c r="AH5" s="1">
        <f t="shared" ref="AH5:AH33" si="10">AF5-AG5</f>
        <v>325.39999999999964</v>
      </c>
      <c r="AI5" s="101">
        <f t="shared" ref="AI5:AI33" si="11">AH5/AF5</f>
        <v>5.9538185677169037E-2</v>
      </c>
      <c r="AJ5" s="1">
        <v>0</v>
      </c>
      <c r="AK5" s="114" t="s">
        <v>310</v>
      </c>
      <c r="AL5" s="1">
        <v>5574.2</v>
      </c>
      <c r="AM5" s="1">
        <v>5162.8</v>
      </c>
      <c r="AN5" s="1">
        <f t="shared" ref="AN5:AN33" si="12">AL5-AM5</f>
        <v>411.39999999999964</v>
      </c>
      <c r="AO5" s="101">
        <f t="shared" ref="AO5:AO33" si="13">AN5/AL5</f>
        <v>7.3804312726489837E-2</v>
      </c>
      <c r="AP5" s="1">
        <v>0</v>
      </c>
      <c r="AQ5" s="112" t="s">
        <v>310</v>
      </c>
      <c r="AR5" s="1">
        <v>6095.1</v>
      </c>
      <c r="AS5" s="1">
        <v>5302.1</v>
      </c>
      <c r="AT5" s="1">
        <f t="shared" ref="AT5:AT33" si="14">AR5-AS5</f>
        <v>793</v>
      </c>
      <c r="AU5" s="101">
        <f t="shared" ref="AU5:AU33" si="15">AT5/AR5</f>
        <v>0.13010451018030877</v>
      </c>
      <c r="AV5" s="1">
        <v>0</v>
      </c>
      <c r="AW5" s="116" t="s">
        <v>310</v>
      </c>
      <c r="AX5" s="1">
        <v>6315.7</v>
      </c>
      <c r="AY5" s="1">
        <v>5165.1000000000004</v>
      </c>
      <c r="AZ5" s="1">
        <f t="shared" ref="AZ5:AZ33" si="16">AX5-AY5</f>
        <v>1150.5999999999995</v>
      </c>
      <c r="BA5" s="101">
        <f t="shared" ref="BA5:BA33" si="17">AZ5/AX5</f>
        <v>0.18218091422961818</v>
      </c>
      <c r="BB5" s="1">
        <v>0</v>
      </c>
      <c r="BC5" s="108" t="s">
        <v>310</v>
      </c>
      <c r="BD5" s="1">
        <v>6522.6</v>
      </c>
      <c r="BE5" s="1">
        <v>5029.1000000000004</v>
      </c>
      <c r="BF5" s="1">
        <f t="shared" ref="BF5:BF33" si="18">BD5-BE5</f>
        <v>1493.5</v>
      </c>
      <c r="BG5" s="101">
        <f t="shared" ref="BG5:BG33" si="19">BF5/BD5</f>
        <v>0.22897310888296077</v>
      </c>
      <c r="BH5" s="1">
        <v>0</v>
      </c>
      <c r="BI5" s="113" t="s">
        <v>310</v>
      </c>
      <c r="BJ5" s="1">
        <v>6670</v>
      </c>
      <c r="BK5" s="1">
        <v>5031.3</v>
      </c>
      <c r="BL5" s="1">
        <f t="shared" ref="BL5:BL33" si="20">BJ5-BK5</f>
        <v>1638.6999999999998</v>
      </c>
      <c r="BM5" s="101">
        <f t="shared" ref="BM5:BM33" si="21">BL5/BJ5</f>
        <v>0.24568215892053971</v>
      </c>
      <c r="BN5" s="1">
        <v>0</v>
      </c>
      <c r="BO5" s="112" t="s">
        <v>310</v>
      </c>
      <c r="BP5" s="1">
        <v>6899.9</v>
      </c>
      <c r="BQ5" s="1">
        <v>5085.6000000000004</v>
      </c>
      <c r="BR5" s="1">
        <f t="shared" ref="BR5:BR33" si="22">BP5-BQ5</f>
        <v>1814.2999999999993</v>
      </c>
      <c r="BS5" s="101">
        <f t="shared" ref="BS5:BS33" si="23">BR5/BP5</f>
        <v>0.26294583979477953</v>
      </c>
      <c r="BT5" s="1">
        <v>0</v>
      </c>
      <c r="BU5" s="117" t="s">
        <v>310</v>
      </c>
      <c r="BV5" s="1">
        <v>6463.2</v>
      </c>
      <c r="BW5" s="1">
        <v>5026.7</v>
      </c>
      <c r="BX5" s="1">
        <f t="shared" ref="BX5:BX33" si="24">BV5-BW5</f>
        <v>1436.5</v>
      </c>
      <c r="BY5" s="101">
        <f t="shared" ref="BY5:BY33" si="25">BX5/BV5</f>
        <v>0.2222583240500062</v>
      </c>
      <c r="BZ5" s="1">
        <v>0</v>
      </c>
      <c r="CA5" s="108" t="s">
        <v>310</v>
      </c>
      <c r="CB5" s="1">
        <v>6163</v>
      </c>
      <c r="CC5" s="1">
        <v>5118.2</v>
      </c>
      <c r="CD5" s="1">
        <f t="shared" ref="CD5:CD33" si="26">CB5-CC5</f>
        <v>1044.8000000000002</v>
      </c>
      <c r="CE5" s="101">
        <f t="shared" ref="CE5:CE33" si="27">CD5/CB5</f>
        <v>0.16952782735680677</v>
      </c>
      <c r="CF5" s="1">
        <v>0</v>
      </c>
      <c r="CG5" s="102" t="s">
        <v>310</v>
      </c>
      <c r="CH5" s="1">
        <v>5101.3</v>
      </c>
      <c r="CI5" s="1">
        <v>4466</v>
      </c>
      <c r="CJ5" s="1">
        <f t="shared" ref="CJ5:CJ33" si="28">CH5-CI5</f>
        <v>635.30000000000018</v>
      </c>
      <c r="CK5" s="101">
        <f t="shared" ref="CK5:CK33" si="29">CJ5/CH5</f>
        <v>0.12453688275537611</v>
      </c>
      <c r="CL5" s="1">
        <v>0</v>
      </c>
      <c r="CM5" s="112" t="s">
        <v>310</v>
      </c>
      <c r="CN5" s="1">
        <v>3871.6</v>
      </c>
      <c r="CO5" s="1">
        <v>3416.8</v>
      </c>
      <c r="CP5" s="1">
        <f t="shared" ref="CP5:CP33" si="30">CN5-CO5</f>
        <v>454.79999999999973</v>
      </c>
      <c r="CQ5" s="101">
        <f t="shared" ref="CQ5:CQ33" si="31">CP5/CN5</f>
        <v>0.11747081310052684</v>
      </c>
      <c r="CR5" s="1">
        <v>0</v>
      </c>
      <c r="CS5" s="114" t="s">
        <v>310</v>
      </c>
      <c r="CT5" s="1">
        <v>2525.8000000000002</v>
      </c>
      <c r="CU5" s="1">
        <v>2298.9</v>
      </c>
      <c r="CV5" s="1">
        <f t="shared" ref="CV5:CV33" si="32">CT5-CU5</f>
        <v>226.90000000000009</v>
      </c>
      <c r="CW5" s="101">
        <f t="shared" ref="CW5:CW33" si="33">CV5/CT5</f>
        <v>8.9832924222028696E-2</v>
      </c>
      <c r="CX5" s="1">
        <v>0</v>
      </c>
      <c r="CY5" s="120" t="s">
        <v>310</v>
      </c>
      <c r="CZ5" s="1">
        <v>1414.1</v>
      </c>
      <c r="DA5" s="1">
        <v>1315.2</v>
      </c>
      <c r="DB5" s="1">
        <f t="shared" ref="DB5:DB33" si="34">CZ5-DA5</f>
        <v>98.899999999999864</v>
      </c>
      <c r="DC5" s="101">
        <f t="shared" ref="DC5:DC33" si="35">DB5/CZ5</f>
        <v>6.9938476769676738E-2</v>
      </c>
      <c r="DD5" s="1">
        <v>0</v>
      </c>
      <c r="DE5" s="113" t="s">
        <v>310</v>
      </c>
      <c r="DF5" s="1">
        <v>279.39999999999998</v>
      </c>
      <c r="DG5" s="1">
        <v>279</v>
      </c>
      <c r="DH5" s="1">
        <f t="shared" ref="DH5:DH33" si="36">DF5-DG5</f>
        <v>0.39999999999997726</v>
      </c>
      <c r="DI5" s="101">
        <f t="shared" ref="DI5:DI33" si="37">DH5/DF5</f>
        <v>1.4316392269147363E-3</v>
      </c>
      <c r="DJ5" s="1">
        <v>0</v>
      </c>
    </row>
    <row r="6" spans="1:114" x14ac:dyDescent="0.3">
      <c r="A6" s="99" t="s">
        <v>309</v>
      </c>
      <c r="B6" s="1">
        <v>5214.7</v>
      </c>
      <c r="C6" s="1">
        <v>5109.3999999999996</v>
      </c>
      <c r="D6" s="1">
        <f t="shared" si="0"/>
        <v>105.30000000000018</v>
      </c>
      <c r="E6" s="101">
        <f t="shared" si="1"/>
        <v>2.0192916179262506E-2</v>
      </c>
      <c r="F6" s="1">
        <v>0</v>
      </c>
      <c r="G6" s="109" t="s">
        <v>309</v>
      </c>
      <c r="H6" s="1">
        <v>5220.6000000000004</v>
      </c>
      <c r="I6" s="1">
        <v>5113.3</v>
      </c>
      <c r="J6" s="1">
        <f t="shared" si="2"/>
        <v>107.30000000000018</v>
      </c>
      <c r="K6" s="101">
        <f t="shared" si="3"/>
        <v>2.0553193119564835E-2</v>
      </c>
      <c r="L6" s="1">
        <v>0</v>
      </c>
      <c r="M6" s="103" t="s">
        <v>309</v>
      </c>
      <c r="N6" s="1">
        <v>5222.2</v>
      </c>
      <c r="O6" s="1">
        <v>5080.5</v>
      </c>
      <c r="P6" s="1">
        <f t="shared" si="4"/>
        <v>141.69999999999982</v>
      </c>
      <c r="Q6" s="101">
        <f t="shared" si="5"/>
        <v>2.7134158017693658E-2</v>
      </c>
      <c r="R6" s="1">
        <v>0</v>
      </c>
      <c r="S6" s="108" t="s">
        <v>309</v>
      </c>
      <c r="T6" s="1">
        <v>5272.9</v>
      </c>
      <c r="U6" s="1">
        <v>5048.1000000000004</v>
      </c>
      <c r="V6" s="1">
        <f t="shared" si="6"/>
        <v>224.79999999999927</v>
      </c>
      <c r="W6" s="101">
        <f t="shared" si="7"/>
        <v>4.2633086157522287E-2</v>
      </c>
      <c r="X6" s="1">
        <v>0</v>
      </c>
      <c r="Y6" s="112" t="s">
        <v>309</v>
      </c>
      <c r="Z6" s="1">
        <v>5395.3</v>
      </c>
      <c r="AA6" s="1">
        <v>5106.8</v>
      </c>
      <c r="AB6" s="1">
        <f t="shared" si="8"/>
        <v>288.5</v>
      </c>
      <c r="AC6" s="101">
        <f t="shared" si="9"/>
        <v>5.3472466776638923E-2</v>
      </c>
      <c r="AD6" s="1">
        <v>0</v>
      </c>
      <c r="AE6" s="113" t="s">
        <v>309</v>
      </c>
      <c r="AF6" s="1">
        <v>5465.8</v>
      </c>
      <c r="AG6" s="1">
        <v>5140.1000000000004</v>
      </c>
      <c r="AH6" s="1">
        <f t="shared" si="10"/>
        <v>325.69999999999982</v>
      </c>
      <c r="AI6" s="101">
        <f t="shared" si="11"/>
        <v>5.9588715284130372E-2</v>
      </c>
      <c r="AJ6" s="1">
        <v>0</v>
      </c>
      <c r="AK6" s="114" t="s">
        <v>309</v>
      </c>
      <c r="AL6" s="1">
        <v>5574.3</v>
      </c>
      <c r="AM6" s="1">
        <v>5163</v>
      </c>
      <c r="AN6" s="1">
        <f t="shared" si="12"/>
        <v>411.30000000000018</v>
      </c>
      <c r="AO6" s="101">
        <f t="shared" si="13"/>
        <v>7.3785049243851278E-2</v>
      </c>
      <c r="AP6" s="1">
        <v>0</v>
      </c>
      <c r="AQ6" s="112" t="s">
        <v>309</v>
      </c>
      <c r="AR6" s="1">
        <v>6095.1</v>
      </c>
      <c r="AS6" s="1">
        <v>5291.4</v>
      </c>
      <c r="AT6" s="1">
        <f t="shared" si="14"/>
        <v>803.70000000000073</v>
      </c>
      <c r="AU6" s="101">
        <f t="shared" si="15"/>
        <v>0.13186001870354885</v>
      </c>
      <c r="AV6" s="1">
        <v>0</v>
      </c>
      <c r="AW6" s="116" t="s">
        <v>309</v>
      </c>
      <c r="AX6" s="1">
        <v>6315.7</v>
      </c>
      <c r="AY6" s="1">
        <v>5144.1000000000004</v>
      </c>
      <c r="AZ6" s="1">
        <f t="shared" si="16"/>
        <v>1171.5999999999995</v>
      </c>
      <c r="BA6" s="101">
        <f t="shared" si="17"/>
        <v>0.18550596133445216</v>
      </c>
      <c r="BB6" s="1">
        <v>0</v>
      </c>
      <c r="BC6" s="108" t="s">
        <v>309</v>
      </c>
      <c r="BD6" s="1">
        <v>6522.6</v>
      </c>
      <c r="BE6" s="1">
        <v>5030.1000000000004</v>
      </c>
      <c r="BF6" s="1">
        <f t="shared" si="18"/>
        <v>1492.5</v>
      </c>
      <c r="BG6" s="101">
        <f t="shared" si="19"/>
        <v>0.2288197957869561</v>
      </c>
      <c r="BH6" s="1">
        <v>0</v>
      </c>
      <c r="BI6" s="113" t="s">
        <v>309</v>
      </c>
      <c r="BJ6" s="1">
        <v>6670</v>
      </c>
      <c r="BK6" s="1">
        <v>5031.3</v>
      </c>
      <c r="BL6" s="1">
        <f t="shared" si="20"/>
        <v>1638.6999999999998</v>
      </c>
      <c r="BM6" s="101">
        <f t="shared" si="21"/>
        <v>0.24568215892053971</v>
      </c>
      <c r="BN6" s="1">
        <v>0</v>
      </c>
      <c r="BO6" s="112" t="s">
        <v>309</v>
      </c>
      <c r="BP6" s="1">
        <v>6899.9</v>
      </c>
      <c r="BQ6" s="1">
        <v>5085.6000000000004</v>
      </c>
      <c r="BR6" s="1">
        <f t="shared" si="22"/>
        <v>1814.2999999999993</v>
      </c>
      <c r="BS6" s="101">
        <f t="shared" si="23"/>
        <v>0.26294583979477953</v>
      </c>
      <c r="BT6" s="1">
        <v>0</v>
      </c>
      <c r="BU6" s="117" t="s">
        <v>309</v>
      </c>
      <c r="BV6" s="1">
        <v>6463.2</v>
      </c>
      <c r="BW6" s="1">
        <v>5026.8</v>
      </c>
      <c r="BX6" s="1">
        <f t="shared" si="24"/>
        <v>1436.3999999999996</v>
      </c>
      <c r="BY6" s="101">
        <f t="shared" si="25"/>
        <v>0.22224285183809872</v>
      </c>
      <c r="BZ6" s="1">
        <v>0</v>
      </c>
      <c r="CA6" s="108" t="s">
        <v>309</v>
      </c>
      <c r="CB6" s="1">
        <v>6163</v>
      </c>
      <c r="CC6" s="1">
        <v>5118.2</v>
      </c>
      <c r="CD6" s="1">
        <f t="shared" si="26"/>
        <v>1044.8000000000002</v>
      </c>
      <c r="CE6" s="101">
        <f t="shared" si="27"/>
        <v>0.16952782735680677</v>
      </c>
      <c r="CF6" s="1">
        <v>0</v>
      </c>
      <c r="CG6" s="102" t="s">
        <v>309</v>
      </c>
      <c r="CH6" s="1">
        <v>5101.3</v>
      </c>
      <c r="CI6" s="1">
        <v>4461.8</v>
      </c>
      <c r="CJ6" s="1">
        <f t="shared" si="28"/>
        <v>639.5</v>
      </c>
      <c r="CK6" s="101">
        <f t="shared" si="29"/>
        <v>0.12536020230137415</v>
      </c>
      <c r="CL6" s="1">
        <v>0</v>
      </c>
      <c r="CM6" s="112" t="s">
        <v>309</v>
      </c>
      <c r="CN6" s="1">
        <v>3871.6</v>
      </c>
      <c r="CO6" s="1">
        <v>3413.8</v>
      </c>
      <c r="CP6" s="1">
        <f t="shared" si="30"/>
        <v>457.79999999999973</v>
      </c>
      <c r="CQ6" s="101">
        <f t="shared" si="31"/>
        <v>0.11824568653786541</v>
      </c>
      <c r="CR6" s="1">
        <v>0</v>
      </c>
      <c r="CS6" s="114" t="s">
        <v>309</v>
      </c>
      <c r="CT6" s="1">
        <v>2525.8000000000002</v>
      </c>
      <c r="CU6" s="1">
        <v>2297.6999999999998</v>
      </c>
      <c r="CV6" s="1">
        <f t="shared" si="32"/>
        <v>228.10000000000036</v>
      </c>
      <c r="CW6" s="101">
        <f t="shared" si="33"/>
        <v>9.0308021220999429E-2</v>
      </c>
      <c r="CX6" s="1">
        <v>0</v>
      </c>
      <c r="CY6" s="120" t="s">
        <v>309</v>
      </c>
      <c r="CZ6" s="1">
        <v>1414.1</v>
      </c>
      <c r="DA6" s="1">
        <v>1315.7</v>
      </c>
      <c r="DB6" s="1">
        <f t="shared" si="34"/>
        <v>98.399999999999864</v>
      </c>
      <c r="DC6" s="101">
        <f t="shared" si="35"/>
        <v>6.9584894986210219E-2</v>
      </c>
      <c r="DD6" s="1">
        <v>0</v>
      </c>
      <c r="DE6" s="113" t="s">
        <v>309</v>
      </c>
      <c r="DF6" s="1">
        <v>279.39999999999998</v>
      </c>
      <c r="DG6" s="1">
        <v>279.5</v>
      </c>
      <c r="DH6" s="1">
        <f t="shared" si="36"/>
        <v>-0.10000000000002274</v>
      </c>
      <c r="DI6" s="101">
        <f t="shared" si="37"/>
        <v>-3.5790980672878578E-4</v>
      </c>
      <c r="DJ6" s="1">
        <v>0</v>
      </c>
    </row>
    <row r="7" spans="1:114" x14ac:dyDescent="0.3">
      <c r="A7" s="45" t="s">
        <v>55</v>
      </c>
      <c r="B7" s="1">
        <v>5213.3</v>
      </c>
      <c r="C7" s="1">
        <v>5108.8999999999996</v>
      </c>
      <c r="D7" s="1">
        <f t="shared" si="0"/>
        <v>104.40000000000055</v>
      </c>
      <c r="E7" s="101">
        <f t="shared" si="1"/>
        <v>2.0025703489152849E-2</v>
      </c>
      <c r="F7" s="1">
        <v>0</v>
      </c>
      <c r="G7" s="110" t="s">
        <v>55</v>
      </c>
      <c r="H7" s="1">
        <v>5219.6000000000004</v>
      </c>
      <c r="I7" s="1">
        <v>5113.8</v>
      </c>
      <c r="J7" s="1">
        <f t="shared" si="2"/>
        <v>105.80000000000018</v>
      </c>
      <c r="K7" s="101">
        <f t="shared" si="3"/>
        <v>2.0269752471453784E-2</v>
      </c>
      <c r="L7" s="1">
        <v>0</v>
      </c>
      <c r="M7" s="111" t="s">
        <v>55</v>
      </c>
      <c r="N7" s="1">
        <v>5222.1000000000004</v>
      </c>
      <c r="O7" s="1">
        <v>5074.8999999999996</v>
      </c>
      <c r="P7" s="1">
        <f t="shared" si="4"/>
        <v>147.20000000000073</v>
      </c>
      <c r="Q7" s="101">
        <f t="shared" si="5"/>
        <v>2.8187893759215779E-2</v>
      </c>
      <c r="R7" s="1">
        <v>0</v>
      </c>
      <c r="S7" s="21" t="s">
        <v>55</v>
      </c>
      <c r="T7" s="1">
        <v>5284.5</v>
      </c>
      <c r="U7" s="1">
        <v>5051.1000000000004</v>
      </c>
      <c r="V7" s="1">
        <f t="shared" si="6"/>
        <v>233.39999999999964</v>
      </c>
      <c r="W7" s="101">
        <f t="shared" si="7"/>
        <v>4.4166903207493544E-2</v>
      </c>
      <c r="X7" s="1">
        <v>0</v>
      </c>
      <c r="Y7" s="82" t="s">
        <v>55</v>
      </c>
      <c r="Z7" s="1">
        <v>5395.6</v>
      </c>
      <c r="AA7" s="1">
        <v>5106.7</v>
      </c>
      <c r="AB7" s="1">
        <f t="shared" si="8"/>
        <v>288.90000000000055</v>
      </c>
      <c r="AC7" s="101">
        <f t="shared" si="9"/>
        <v>5.3543628141448682E-2</v>
      </c>
      <c r="AD7" s="1">
        <v>0</v>
      </c>
      <c r="AE7" s="20" t="s">
        <v>55</v>
      </c>
      <c r="AF7" s="1">
        <v>5466</v>
      </c>
      <c r="AG7" s="1">
        <v>5140.2</v>
      </c>
      <c r="AH7" s="1">
        <f t="shared" si="10"/>
        <v>325.80000000000018</v>
      </c>
      <c r="AI7" s="101">
        <f t="shared" si="11"/>
        <v>5.9604829857299702E-2</v>
      </c>
      <c r="AJ7" s="1">
        <v>0</v>
      </c>
      <c r="AK7" s="115" t="s">
        <v>55</v>
      </c>
      <c r="AL7" s="1">
        <v>5574.2</v>
      </c>
      <c r="AM7" s="1">
        <v>5162.3999999999996</v>
      </c>
      <c r="AN7" s="1">
        <f t="shared" si="12"/>
        <v>411.80000000000018</v>
      </c>
      <c r="AO7" s="101">
        <f t="shared" si="13"/>
        <v>7.3876071902694587E-2</v>
      </c>
      <c r="AP7" s="1">
        <v>0</v>
      </c>
      <c r="AQ7" s="82" t="s">
        <v>55</v>
      </c>
      <c r="AR7" s="1">
        <v>6095.1</v>
      </c>
      <c r="AS7" s="1">
        <v>5302.1</v>
      </c>
      <c r="AT7" s="1">
        <f t="shared" si="14"/>
        <v>793</v>
      </c>
      <c r="AU7" s="101">
        <f t="shared" si="15"/>
        <v>0.13010451018030877</v>
      </c>
      <c r="AV7" s="1">
        <v>0</v>
      </c>
      <c r="AW7" s="44" t="s">
        <v>55</v>
      </c>
      <c r="AX7" s="1">
        <v>6315.7</v>
      </c>
      <c r="AY7" s="1">
        <v>5147.3</v>
      </c>
      <c r="AZ7" s="1">
        <f t="shared" si="16"/>
        <v>1168.3999999999996</v>
      </c>
      <c r="BA7" s="101">
        <f t="shared" si="17"/>
        <v>0.18499928748990604</v>
      </c>
      <c r="BB7" s="1">
        <v>0</v>
      </c>
      <c r="BC7" s="21" t="s">
        <v>55</v>
      </c>
      <c r="BD7" s="1">
        <v>6522.6</v>
      </c>
      <c r="BE7" s="1">
        <v>5030.1000000000004</v>
      </c>
      <c r="BF7" s="1">
        <f t="shared" si="18"/>
        <v>1492.5</v>
      </c>
      <c r="BG7" s="101">
        <f t="shared" si="19"/>
        <v>0.2288197957869561</v>
      </c>
      <c r="BH7" s="1">
        <v>0</v>
      </c>
      <c r="BI7" s="20" t="s">
        <v>55</v>
      </c>
      <c r="BJ7" s="1">
        <v>6670</v>
      </c>
      <c r="BK7" s="1">
        <v>5031.3</v>
      </c>
      <c r="BL7" s="1">
        <f t="shared" si="20"/>
        <v>1638.6999999999998</v>
      </c>
      <c r="BM7" s="101">
        <f t="shared" si="21"/>
        <v>0.24568215892053971</v>
      </c>
      <c r="BN7" s="1">
        <v>0</v>
      </c>
      <c r="BO7" s="82" t="s">
        <v>55</v>
      </c>
      <c r="BP7" s="1">
        <v>6899.9</v>
      </c>
      <c r="BQ7" s="1">
        <v>5085.6000000000004</v>
      </c>
      <c r="BR7" s="1">
        <f t="shared" si="22"/>
        <v>1814.2999999999993</v>
      </c>
      <c r="BS7" s="101">
        <f t="shared" si="23"/>
        <v>0.26294583979477953</v>
      </c>
      <c r="BT7" s="1">
        <v>0</v>
      </c>
      <c r="BU7" s="19" t="s">
        <v>55</v>
      </c>
      <c r="BV7" s="1">
        <v>6463.2</v>
      </c>
      <c r="BW7" s="1">
        <v>5026.8999999999996</v>
      </c>
      <c r="BX7" s="1">
        <f t="shared" si="24"/>
        <v>1436.3000000000002</v>
      </c>
      <c r="BY7" s="101">
        <f t="shared" si="25"/>
        <v>0.22222737962619141</v>
      </c>
      <c r="BZ7" s="1">
        <v>0</v>
      </c>
      <c r="CA7" s="21" t="s">
        <v>55</v>
      </c>
      <c r="CB7" s="1">
        <v>6163</v>
      </c>
      <c r="CC7" s="1">
        <v>5118.2</v>
      </c>
      <c r="CD7" s="1">
        <f t="shared" si="26"/>
        <v>1044.8000000000002</v>
      </c>
      <c r="CE7" s="101">
        <f t="shared" si="27"/>
        <v>0.16952782735680677</v>
      </c>
      <c r="CF7" s="1">
        <v>0</v>
      </c>
      <c r="CG7" s="119" t="s">
        <v>55</v>
      </c>
      <c r="CH7" s="1">
        <v>5101.3</v>
      </c>
      <c r="CI7" s="1">
        <v>4463.3</v>
      </c>
      <c r="CJ7" s="1">
        <f t="shared" si="28"/>
        <v>638</v>
      </c>
      <c r="CK7" s="101">
        <f t="shared" si="29"/>
        <v>0.12506615960637485</v>
      </c>
      <c r="CL7" s="1">
        <v>0</v>
      </c>
      <c r="CM7" s="82" t="s">
        <v>55</v>
      </c>
      <c r="CN7" s="1">
        <v>3871.6</v>
      </c>
      <c r="CO7" s="1">
        <v>3414.8</v>
      </c>
      <c r="CP7" s="1">
        <f t="shared" si="30"/>
        <v>456.79999999999973</v>
      </c>
      <c r="CQ7" s="101">
        <f t="shared" si="31"/>
        <v>0.11798739539208589</v>
      </c>
      <c r="CR7" s="1">
        <v>0</v>
      </c>
      <c r="CS7" s="115" t="s">
        <v>55</v>
      </c>
      <c r="CT7" s="1">
        <v>2525.8000000000002</v>
      </c>
      <c r="CU7" s="1">
        <v>2297.1</v>
      </c>
      <c r="CV7" s="1">
        <f t="shared" si="32"/>
        <v>228.70000000000027</v>
      </c>
      <c r="CW7" s="101">
        <f t="shared" si="33"/>
        <v>9.0545569720484706E-2</v>
      </c>
      <c r="CX7" s="1">
        <v>0</v>
      </c>
      <c r="CY7" s="84" t="s">
        <v>55</v>
      </c>
      <c r="CZ7" s="1">
        <v>1414.1</v>
      </c>
      <c r="DA7" s="1">
        <v>1315.7</v>
      </c>
      <c r="DB7" s="1">
        <f t="shared" si="34"/>
        <v>98.399999999999864</v>
      </c>
      <c r="DC7" s="101">
        <f t="shared" si="35"/>
        <v>6.9584894986210219E-2</v>
      </c>
      <c r="DD7" s="1">
        <v>0</v>
      </c>
      <c r="DE7" s="20" t="s">
        <v>55</v>
      </c>
      <c r="DF7" s="1">
        <v>279.39999999999998</v>
      </c>
      <c r="DG7" s="1">
        <v>279</v>
      </c>
      <c r="DH7" s="1">
        <f t="shared" si="36"/>
        <v>0.39999999999997726</v>
      </c>
      <c r="DI7" s="101">
        <f t="shared" si="37"/>
        <v>1.4316392269147363E-3</v>
      </c>
      <c r="DJ7" s="1">
        <v>0</v>
      </c>
    </row>
    <row r="8" spans="1:114" x14ac:dyDescent="0.3">
      <c r="A8" s="45" t="s">
        <v>56</v>
      </c>
      <c r="B8" s="1">
        <v>5237.6000000000004</v>
      </c>
      <c r="C8" s="1">
        <v>5108.7</v>
      </c>
      <c r="D8" s="1">
        <f t="shared" si="0"/>
        <v>128.90000000000055</v>
      </c>
      <c r="E8" s="101">
        <f t="shared" si="1"/>
        <v>2.4610508629906928E-2</v>
      </c>
      <c r="F8" s="1">
        <v>28.2</v>
      </c>
      <c r="G8" s="110" t="s">
        <v>56</v>
      </c>
      <c r="H8" s="1">
        <v>5244.1</v>
      </c>
      <c r="I8" s="1">
        <v>5113.8</v>
      </c>
      <c r="J8" s="1">
        <f t="shared" si="2"/>
        <v>130.30000000000018</v>
      </c>
      <c r="K8" s="101">
        <f t="shared" si="3"/>
        <v>2.484697088156217E-2</v>
      </c>
      <c r="L8" s="1">
        <v>28.2</v>
      </c>
      <c r="M8" s="111" t="s">
        <v>56</v>
      </c>
      <c r="N8" s="1">
        <v>5244.7</v>
      </c>
      <c r="O8" s="1">
        <v>5077.7</v>
      </c>
      <c r="P8" s="1">
        <f t="shared" si="4"/>
        <v>167</v>
      </c>
      <c r="Q8" s="101">
        <f t="shared" si="5"/>
        <v>3.1841668732243977E-2</v>
      </c>
      <c r="R8" s="1">
        <v>28.2</v>
      </c>
      <c r="S8" s="21" t="s">
        <v>56</v>
      </c>
      <c r="T8" s="1">
        <v>5315</v>
      </c>
      <c r="U8" s="1">
        <v>5075.8</v>
      </c>
      <c r="V8" s="1">
        <f t="shared" si="6"/>
        <v>239.19999999999982</v>
      </c>
      <c r="W8" s="101">
        <f t="shared" si="7"/>
        <v>4.5004703668861674E-2</v>
      </c>
      <c r="X8" s="1">
        <v>0</v>
      </c>
      <c r="Y8" s="82" t="s">
        <v>56</v>
      </c>
      <c r="Z8" s="1">
        <v>5395.6</v>
      </c>
      <c r="AA8" s="1">
        <v>5106.7</v>
      </c>
      <c r="AB8" s="1">
        <f t="shared" si="8"/>
        <v>288.90000000000055</v>
      </c>
      <c r="AC8" s="101">
        <f t="shared" si="9"/>
        <v>5.3543628141448682E-2</v>
      </c>
      <c r="AD8" s="1">
        <v>0</v>
      </c>
      <c r="AE8" s="20" t="s">
        <v>56</v>
      </c>
      <c r="AF8" s="1">
        <v>5466.2</v>
      </c>
      <c r="AG8" s="1">
        <v>5140.6000000000004</v>
      </c>
      <c r="AH8" s="1">
        <f t="shared" si="10"/>
        <v>325.59999999999945</v>
      </c>
      <c r="AI8" s="101">
        <f t="shared" si="11"/>
        <v>5.9566060517361137E-2</v>
      </c>
      <c r="AJ8" s="1">
        <v>0</v>
      </c>
      <c r="AK8" s="115" t="s">
        <v>56</v>
      </c>
      <c r="AL8" s="1">
        <v>5574.2</v>
      </c>
      <c r="AM8" s="1">
        <v>5162.3999999999996</v>
      </c>
      <c r="AN8" s="1">
        <f t="shared" si="12"/>
        <v>411.80000000000018</v>
      </c>
      <c r="AO8" s="101">
        <f t="shared" si="13"/>
        <v>7.3876071902694587E-2</v>
      </c>
      <c r="AP8" s="1">
        <v>0</v>
      </c>
      <c r="AQ8" s="82" t="s">
        <v>56</v>
      </c>
      <c r="AR8" s="1">
        <v>6095.1</v>
      </c>
      <c r="AS8" s="1">
        <v>5302.1</v>
      </c>
      <c r="AT8" s="1">
        <f t="shared" si="14"/>
        <v>793</v>
      </c>
      <c r="AU8" s="101">
        <f t="shared" si="15"/>
        <v>0.13010451018030877</v>
      </c>
      <c r="AV8" s="1">
        <v>0</v>
      </c>
      <c r="AW8" s="44" t="s">
        <v>56</v>
      </c>
      <c r="AX8" s="1">
        <v>6315.7</v>
      </c>
      <c r="AY8" s="1">
        <v>5147.3</v>
      </c>
      <c r="AZ8" s="1">
        <f t="shared" si="16"/>
        <v>1168.3999999999996</v>
      </c>
      <c r="BA8" s="101">
        <f t="shared" si="17"/>
        <v>0.18499928748990604</v>
      </c>
      <c r="BB8" s="1">
        <v>0</v>
      </c>
      <c r="BC8" s="21" t="s">
        <v>56</v>
      </c>
      <c r="BD8" s="1">
        <v>6522.6</v>
      </c>
      <c r="BE8" s="1">
        <v>5030.1000000000004</v>
      </c>
      <c r="BF8" s="1">
        <f t="shared" si="18"/>
        <v>1492.5</v>
      </c>
      <c r="BG8" s="101">
        <f t="shared" si="19"/>
        <v>0.2288197957869561</v>
      </c>
      <c r="BH8" s="1">
        <v>0</v>
      </c>
      <c r="BI8" s="20" t="s">
        <v>56</v>
      </c>
      <c r="BJ8" s="1">
        <v>6670</v>
      </c>
      <c r="BK8" s="1">
        <v>5031.3</v>
      </c>
      <c r="BL8" s="1">
        <f t="shared" si="20"/>
        <v>1638.6999999999998</v>
      </c>
      <c r="BM8" s="101">
        <f t="shared" si="21"/>
        <v>0.24568215892053971</v>
      </c>
      <c r="BN8" s="1">
        <v>0</v>
      </c>
      <c r="BO8" s="82" t="s">
        <v>56</v>
      </c>
      <c r="BP8" s="1">
        <v>6899.9</v>
      </c>
      <c r="BQ8" s="1">
        <v>5085.6000000000004</v>
      </c>
      <c r="BR8" s="1">
        <f t="shared" si="22"/>
        <v>1814.2999999999993</v>
      </c>
      <c r="BS8" s="101">
        <f t="shared" si="23"/>
        <v>0.26294583979477953</v>
      </c>
      <c r="BT8" s="1">
        <v>0</v>
      </c>
      <c r="BU8" s="19" t="s">
        <v>56</v>
      </c>
      <c r="BV8" s="1">
        <v>6463.2</v>
      </c>
      <c r="BW8" s="1">
        <v>5026.5</v>
      </c>
      <c r="BX8" s="1">
        <f t="shared" si="24"/>
        <v>1436.6999999999998</v>
      </c>
      <c r="BY8" s="101">
        <f t="shared" si="25"/>
        <v>0.22228926847382099</v>
      </c>
      <c r="BZ8" s="1">
        <v>0</v>
      </c>
      <c r="CA8" s="21" t="s">
        <v>56</v>
      </c>
      <c r="CB8" s="1">
        <v>6163</v>
      </c>
      <c r="CC8" s="1">
        <v>5118.2</v>
      </c>
      <c r="CD8" s="1">
        <f t="shared" si="26"/>
        <v>1044.8000000000002</v>
      </c>
      <c r="CE8" s="101">
        <f t="shared" si="27"/>
        <v>0.16952782735680677</v>
      </c>
      <c r="CF8" s="1">
        <v>0</v>
      </c>
      <c r="CG8" s="119" t="s">
        <v>56</v>
      </c>
      <c r="CH8" s="1">
        <v>5101.3</v>
      </c>
      <c r="CI8" s="1">
        <v>4460.3999999999996</v>
      </c>
      <c r="CJ8" s="1">
        <f t="shared" si="28"/>
        <v>640.90000000000055</v>
      </c>
      <c r="CK8" s="101">
        <f t="shared" si="29"/>
        <v>0.12563464215004028</v>
      </c>
      <c r="CL8" s="1">
        <v>0</v>
      </c>
      <c r="CM8" s="82" t="s">
        <v>56</v>
      </c>
      <c r="CN8" s="1">
        <v>3871.6</v>
      </c>
      <c r="CO8" s="1">
        <v>3415.8</v>
      </c>
      <c r="CP8" s="1">
        <f t="shared" si="30"/>
        <v>455.79999999999973</v>
      </c>
      <c r="CQ8" s="101">
        <f t="shared" si="31"/>
        <v>0.11772910424630637</v>
      </c>
      <c r="CR8" s="1">
        <v>0</v>
      </c>
      <c r="CS8" s="115" t="s">
        <v>56</v>
      </c>
      <c r="CT8" s="1">
        <v>2525.8000000000002</v>
      </c>
      <c r="CU8" s="1">
        <v>2296.5</v>
      </c>
      <c r="CV8" s="1">
        <f t="shared" si="32"/>
        <v>229.30000000000018</v>
      </c>
      <c r="CW8" s="101">
        <f t="shared" si="33"/>
        <v>9.0783118219969983E-2</v>
      </c>
      <c r="CX8" s="1">
        <v>0</v>
      </c>
      <c r="CY8" s="84" t="s">
        <v>56</v>
      </c>
      <c r="CZ8" s="1">
        <v>1414.1</v>
      </c>
      <c r="DA8" s="1">
        <v>1314.7</v>
      </c>
      <c r="DB8" s="1">
        <f t="shared" si="34"/>
        <v>99.399999999999864</v>
      </c>
      <c r="DC8" s="101">
        <f t="shared" si="35"/>
        <v>7.0292058553143244E-2</v>
      </c>
      <c r="DD8" s="1">
        <v>0</v>
      </c>
      <c r="DE8" s="20" t="s">
        <v>56</v>
      </c>
      <c r="DF8" s="1">
        <v>279.39999999999998</v>
      </c>
      <c r="DG8" s="1">
        <v>279.5</v>
      </c>
      <c r="DH8" s="1">
        <f t="shared" si="36"/>
        <v>-0.10000000000002274</v>
      </c>
      <c r="DI8" s="101">
        <f t="shared" si="37"/>
        <v>-3.5790980672878578E-4</v>
      </c>
      <c r="DJ8" s="1">
        <v>0</v>
      </c>
    </row>
    <row r="9" spans="1:114" s="106" customFormat="1" x14ac:dyDescent="0.3">
      <c r="A9" s="45" t="s">
        <v>24</v>
      </c>
      <c r="B9" s="104">
        <v>0</v>
      </c>
      <c r="C9" s="104">
        <v>0</v>
      </c>
      <c r="D9" s="104">
        <f t="shared" si="0"/>
        <v>0</v>
      </c>
      <c r="E9" s="105">
        <v>0</v>
      </c>
      <c r="F9" s="104">
        <v>0</v>
      </c>
      <c r="G9" s="110" t="s">
        <v>24</v>
      </c>
      <c r="H9" s="104">
        <v>0</v>
      </c>
      <c r="I9" s="104">
        <v>0</v>
      </c>
      <c r="J9" s="104">
        <f t="shared" si="2"/>
        <v>0</v>
      </c>
      <c r="K9" s="105">
        <v>0</v>
      </c>
      <c r="L9" s="104">
        <v>0</v>
      </c>
      <c r="M9" s="111" t="s">
        <v>24</v>
      </c>
      <c r="N9" s="104">
        <v>0</v>
      </c>
      <c r="O9" s="104">
        <v>0</v>
      </c>
      <c r="P9" s="104">
        <f t="shared" si="4"/>
        <v>0</v>
      </c>
      <c r="Q9" s="105">
        <v>0</v>
      </c>
      <c r="R9" s="104">
        <v>0</v>
      </c>
      <c r="S9" s="21" t="s">
        <v>24</v>
      </c>
      <c r="T9" s="104">
        <v>0</v>
      </c>
      <c r="U9" s="104">
        <v>0</v>
      </c>
      <c r="V9" s="104">
        <f t="shared" si="6"/>
        <v>0</v>
      </c>
      <c r="W9" s="105">
        <v>0</v>
      </c>
      <c r="X9" s="104">
        <v>0</v>
      </c>
      <c r="Y9" s="82" t="s">
        <v>24</v>
      </c>
      <c r="Z9" s="104">
        <v>0</v>
      </c>
      <c r="AA9" s="104">
        <v>0</v>
      </c>
      <c r="AB9" s="104">
        <f t="shared" si="8"/>
        <v>0</v>
      </c>
      <c r="AC9" s="105">
        <v>0</v>
      </c>
      <c r="AD9" s="104">
        <v>0</v>
      </c>
      <c r="AE9" s="20" t="s">
        <v>24</v>
      </c>
      <c r="AF9" s="104">
        <v>0</v>
      </c>
      <c r="AG9" s="104">
        <v>0</v>
      </c>
      <c r="AH9" s="104">
        <f t="shared" si="10"/>
        <v>0</v>
      </c>
      <c r="AI9" s="104">
        <v>0</v>
      </c>
      <c r="AJ9" s="104">
        <v>0</v>
      </c>
      <c r="AK9" s="115" t="s">
        <v>24</v>
      </c>
      <c r="AL9" s="104">
        <v>0</v>
      </c>
      <c r="AM9" s="104">
        <v>0</v>
      </c>
      <c r="AN9" s="104">
        <f t="shared" si="12"/>
        <v>0</v>
      </c>
      <c r="AO9" s="104">
        <v>0</v>
      </c>
      <c r="AP9" s="104">
        <v>0</v>
      </c>
      <c r="AQ9" s="82" t="s">
        <v>24</v>
      </c>
      <c r="AR9" s="104">
        <v>0</v>
      </c>
      <c r="AS9" s="104">
        <v>0</v>
      </c>
      <c r="AT9" s="104">
        <f t="shared" si="14"/>
        <v>0</v>
      </c>
      <c r="AU9" s="104">
        <v>0</v>
      </c>
      <c r="AV9" s="104">
        <v>0</v>
      </c>
      <c r="AW9" s="44" t="s">
        <v>24</v>
      </c>
      <c r="AX9" s="104">
        <v>0</v>
      </c>
      <c r="AY9" s="104">
        <v>0</v>
      </c>
      <c r="AZ9" s="104">
        <v>0</v>
      </c>
      <c r="BA9" s="104">
        <v>0</v>
      </c>
      <c r="BB9" s="104">
        <v>0</v>
      </c>
      <c r="BC9" s="21" t="s">
        <v>24</v>
      </c>
      <c r="BD9" s="104">
        <v>0</v>
      </c>
      <c r="BE9" s="104">
        <v>0</v>
      </c>
      <c r="BF9" s="104">
        <f t="shared" si="18"/>
        <v>0</v>
      </c>
      <c r="BG9" s="104">
        <v>0</v>
      </c>
      <c r="BH9" s="104">
        <v>0</v>
      </c>
      <c r="BI9" s="20" t="s">
        <v>24</v>
      </c>
      <c r="BJ9" s="104">
        <v>0</v>
      </c>
      <c r="BK9" s="104">
        <v>0</v>
      </c>
      <c r="BL9" s="104">
        <v>0</v>
      </c>
      <c r="BM9" s="104">
        <v>0</v>
      </c>
      <c r="BN9" s="104">
        <v>0</v>
      </c>
      <c r="BO9" s="82" t="s">
        <v>24</v>
      </c>
      <c r="BP9" s="104">
        <v>0</v>
      </c>
      <c r="BQ9" s="104">
        <v>0</v>
      </c>
      <c r="BR9" s="104">
        <f t="shared" si="22"/>
        <v>0</v>
      </c>
      <c r="BS9" s="104">
        <v>0</v>
      </c>
      <c r="BT9" s="104">
        <v>0</v>
      </c>
      <c r="BU9" s="19" t="s">
        <v>24</v>
      </c>
      <c r="BV9" s="104">
        <v>0</v>
      </c>
      <c r="BW9" s="104"/>
      <c r="BX9" s="104">
        <f t="shared" si="24"/>
        <v>0</v>
      </c>
      <c r="BY9" s="104">
        <v>0</v>
      </c>
      <c r="BZ9" s="104">
        <v>0</v>
      </c>
      <c r="CA9" s="21" t="s">
        <v>24</v>
      </c>
      <c r="CB9" s="104">
        <v>0</v>
      </c>
      <c r="CC9" s="104"/>
      <c r="CD9" s="104">
        <f t="shared" si="26"/>
        <v>0</v>
      </c>
      <c r="CE9" s="104">
        <v>0</v>
      </c>
      <c r="CF9" s="104">
        <v>0</v>
      </c>
      <c r="CG9" s="119" t="s">
        <v>24</v>
      </c>
      <c r="CH9" s="104">
        <v>0</v>
      </c>
      <c r="CI9" s="104">
        <v>0</v>
      </c>
      <c r="CJ9" s="104">
        <f t="shared" si="28"/>
        <v>0</v>
      </c>
      <c r="CK9" s="104">
        <v>0</v>
      </c>
      <c r="CL9" s="104">
        <v>0</v>
      </c>
      <c r="CM9" s="82" t="s">
        <v>24</v>
      </c>
      <c r="CN9" s="104">
        <v>0</v>
      </c>
      <c r="CO9" s="104">
        <v>0</v>
      </c>
      <c r="CP9" s="104">
        <f t="shared" si="30"/>
        <v>0</v>
      </c>
      <c r="CQ9" s="104">
        <v>0</v>
      </c>
      <c r="CR9" s="104">
        <v>0</v>
      </c>
      <c r="CS9" s="115" t="s">
        <v>24</v>
      </c>
      <c r="CT9" s="104">
        <v>0</v>
      </c>
      <c r="CU9" s="104">
        <v>0</v>
      </c>
      <c r="CV9" s="104">
        <f t="shared" si="32"/>
        <v>0</v>
      </c>
      <c r="CW9" s="104">
        <v>0</v>
      </c>
      <c r="CX9" s="104">
        <v>0</v>
      </c>
      <c r="CY9" s="84" t="s">
        <v>24</v>
      </c>
      <c r="CZ9" s="104">
        <v>0</v>
      </c>
      <c r="DA9" s="104">
        <v>0</v>
      </c>
      <c r="DB9" s="104">
        <f t="shared" si="34"/>
        <v>0</v>
      </c>
      <c r="DC9" s="104">
        <v>0</v>
      </c>
      <c r="DD9" s="104">
        <v>0</v>
      </c>
      <c r="DE9" s="20" t="s">
        <v>24</v>
      </c>
      <c r="DF9" s="104">
        <v>0</v>
      </c>
      <c r="DG9" s="104"/>
      <c r="DH9" s="104">
        <f t="shared" si="36"/>
        <v>0</v>
      </c>
      <c r="DI9" s="104">
        <v>0</v>
      </c>
      <c r="DJ9" s="104">
        <v>0</v>
      </c>
    </row>
    <row r="10" spans="1:114" x14ac:dyDescent="0.3">
      <c r="A10" s="45" t="s">
        <v>23</v>
      </c>
      <c r="B10" s="1">
        <v>5355.8</v>
      </c>
      <c r="C10" s="1">
        <v>5109.7</v>
      </c>
      <c r="D10" s="1">
        <f t="shared" si="0"/>
        <v>246.10000000000036</v>
      </c>
      <c r="E10" s="101">
        <f t="shared" si="1"/>
        <v>4.5950184846334882E-2</v>
      </c>
      <c r="F10" s="1">
        <v>66.599999999999994</v>
      </c>
      <c r="G10" s="110" t="s">
        <v>23</v>
      </c>
      <c r="H10" s="1">
        <v>5363</v>
      </c>
      <c r="I10" s="1">
        <v>5116.5</v>
      </c>
      <c r="J10" s="1">
        <f t="shared" si="2"/>
        <v>246.5</v>
      </c>
      <c r="K10" s="101">
        <f t="shared" ref="K10" si="38">J10/H10</f>
        <v>4.5963080365467091E-2</v>
      </c>
      <c r="L10" s="1">
        <v>66.599999999999994</v>
      </c>
      <c r="M10" s="111" t="s">
        <v>23</v>
      </c>
      <c r="N10" s="1">
        <v>5361.8</v>
      </c>
      <c r="O10" s="1">
        <v>5074</v>
      </c>
      <c r="P10" s="1">
        <f t="shared" si="4"/>
        <v>287.80000000000018</v>
      </c>
      <c r="Q10" s="101">
        <f t="shared" ref="Q10" si="39">P10/N10</f>
        <v>5.3676004326905176E-2</v>
      </c>
      <c r="R10" s="1">
        <v>66.599999999999994</v>
      </c>
      <c r="S10" s="21" t="s">
        <v>23</v>
      </c>
      <c r="T10" s="1">
        <v>5433.7</v>
      </c>
      <c r="U10" s="1">
        <v>5087.3999999999996</v>
      </c>
      <c r="V10" s="1">
        <f t="shared" si="6"/>
        <v>346.30000000000018</v>
      </c>
      <c r="W10" s="101">
        <f t="shared" ref="W10" si="40">V10/T10</f>
        <v>6.3731895393562429E-2</v>
      </c>
      <c r="X10" s="1">
        <v>0</v>
      </c>
      <c r="Y10" s="82" t="s">
        <v>23</v>
      </c>
      <c r="Z10" s="1">
        <v>5395.8</v>
      </c>
      <c r="AA10" s="1">
        <v>5106.8</v>
      </c>
      <c r="AB10" s="1">
        <f t="shared" si="8"/>
        <v>289</v>
      </c>
      <c r="AC10" s="101">
        <f t="shared" ref="AC10" si="41">AB10/Z10</f>
        <v>5.3560176433522365E-2</v>
      </c>
      <c r="AD10" s="1">
        <v>0</v>
      </c>
      <c r="AE10" s="20" t="s">
        <v>23</v>
      </c>
      <c r="AF10" s="1">
        <v>5466.6</v>
      </c>
      <c r="AG10" s="1">
        <v>5141.1000000000004</v>
      </c>
      <c r="AH10" s="1">
        <f t="shared" si="10"/>
        <v>325.5</v>
      </c>
      <c r="AI10" s="101">
        <f t="shared" si="11"/>
        <v>5.9543409065964212E-2</v>
      </c>
      <c r="AJ10" s="1">
        <v>0</v>
      </c>
      <c r="AK10" s="115" t="s">
        <v>23</v>
      </c>
      <c r="AL10" s="1">
        <v>5574.3</v>
      </c>
      <c r="AM10" s="1">
        <v>5162.5</v>
      </c>
      <c r="AN10" s="1">
        <f t="shared" si="12"/>
        <v>411.80000000000018</v>
      </c>
      <c r="AO10" s="101">
        <f t="shared" si="13"/>
        <v>7.3874746604954911E-2</v>
      </c>
      <c r="AP10" s="1">
        <v>0</v>
      </c>
      <c r="AQ10" s="82" t="s">
        <v>23</v>
      </c>
      <c r="AR10" s="1">
        <v>6095.1</v>
      </c>
      <c r="AS10" s="1">
        <v>5302.1</v>
      </c>
      <c r="AT10" s="1">
        <f t="shared" si="14"/>
        <v>793</v>
      </c>
      <c r="AU10" s="101">
        <f t="shared" si="15"/>
        <v>0.13010451018030877</v>
      </c>
      <c r="AV10" s="1">
        <v>0</v>
      </c>
      <c r="AW10" s="44" t="s">
        <v>23</v>
      </c>
      <c r="AX10" s="1">
        <v>6315.7</v>
      </c>
      <c r="AY10" s="1">
        <v>5147.3</v>
      </c>
      <c r="AZ10" s="1">
        <f t="shared" si="16"/>
        <v>1168.3999999999996</v>
      </c>
      <c r="BA10" s="101">
        <f t="shared" si="17"/>
        <v>0.18499928748990604</v>
      </c>
      <c r="BB10" s="1">
        <v>0</v>
      </c>
      <c r="BC10" s="21" t="s">
        <v>23</v>
      </c>
      <c r="BD10" s="1">
        <v>6522.6</v>
      </c>
      <c r="BE10" s="1">
        <v>5030.1000000000004</v>
      </c>
      <c r="BF10" s="1">
        <f t="shared" si="18"/>
        <v>1492.5</v>
      </c>
      <c r="BG10" s="101">
        <f t="shared" si="19"/>
        <v>0.2288197957869561</v>
      </c>
      <c r="BH10" s="1">
        <v>0</v>
      </c>
      <c r="BI10" s="20" t="s">
        <v>23</v>
      </c>
      <c r="BJ10" s="1">
        <v>6670</v>
      </c>
      <c r="BK10" s="1">
        <v>5031.3</v>
      </c>
      <c r="BL10" s="1">
        <f t="shared" si="20"/>
        <v>1638.6999999999998</v>
      </c>
      <c r="BM10" s="101">
        <f t="shared" si="21"/>
        <v>0.24568215892053971</v>
      </c>
      <c r="BN10" s="1">
        <v>0</v>
      </c>
      <c r="BO10" s="82" t="s">
        <v>23</v>
      </c>
      <c r="BP10" s="1">
        <v>6899.9</v>
      </c>
      <c r="BQ10" s="1">
        <v>5085.6000000000004</v>
      </c>
      <c r="BR10" s="1">
        <f t="shared" si="22"/>
        <v>1814.2999999999993</v>
      </c>
      <c r="BS10" s="101">
        <f t="shared" si="23"/>
        <v>0.26294583979477953</v>
      </c>
      <c r="BT10" s="1">
        <v>0</v>
      </c>
      <c r="BU10" s="19" t="s">
        <v>23</v>
      </c>
      <c r="BV10" s="1">
        <v>6463.2</v>
      </c>
      <c r="BW10" s="1">
        <v>5026.8999999999996</v>
      </c>
      <c r="BX10" s="1">
        <f t="shared" si="24"/>
        <v>1436.3000000000002</v>
      </c>
      <c r="BY10" s="101">
        <f t="shared" si="25"/>
        <v>0.22222737962619141</v>
      </c>
      <c r="BZ10" s="1">
        <v>0</v>
      </c>
      <c r="CA10" s="21" t="s">
        <v>23</v>
      </c>
      <c r="CB10" s="1">
        <v>6163</v>
      </c>
      <c r="CC10" s="1">
        <v>5118.2</v>
      </c>
      <c r="CD10" s="1">
        <f t="shared" si="26"/>
        <v>1044.8000000000002</v>
      </c>
      <c r="CE10" s="101">
        <f t="shared" si="27"/>
        <v>0.16952782735680677</v>
      </c>
      <c r="CF10" s="1">
        <v>0</v>
      </c>
      <c r="CG10" s="119" t="s">
        <v>23</v>
      </c>
      <c r="CH10" s="1">
        <v>5101.3</v>
      </c>
      <c r="CI10" s="1">
        <v>4459.8999999999996</v>
      </c>
      <c r="CJ10" s="1">
        <f t="shared" si="28"/>
        <v>641.40000000000055</v>
      </c>
      <c r="CK10" s="101">
        <f t="shared" si="29"/>
        <v>0.12573265638170672</v>
      </c>
      <c r="CL10" s="1">
        <v>0</v>
      </c>
      <c r="CM10" s="82" t="s">
        <v>23</v>
      </c>
      <c r="CN10" s="1">
        <v>3871.6</v>
      </c>
      <c r="CO10" s="1">
        <v>3414.8</v>
      </c>
      <c r="CP10" s="1">
        <f t="shared" si="30"/>
        <v>456.79999999999973</v>
      </c>
      <c r="CQ10" s="101">
        <f t="shared" si="31"/>
        <v>0.11798739539208589</v>
      </c>
      <c r="CR10" s="1">
        <v>0</v>
      </c>
      <c r="CS10" s="115" t="s">
        <v>23</v>
      </c>
      <c r="CT10" s="1">
        <v>2525.8000000000002</v>
      </c>
      <c r="CU10" s="1">
        <v>2298.5</v>
      </c>
      <c r="CV10" s="1">
        <f t="shared" si="32"/>
        <v>227.30000000000018</v>
      </c>
      <c r="CW10" s="101">
        <f t="shared" si="33"/>
        <v>8.9991289888352269E-2</v>
      </c>
      <c r="CX10" s="1">
        <v>0</v>
      </c>
      <c r="CY10" s="84" t="s">
        <v>23</v>
      </c>
      <c r="CZ10" s="1">
        <v>1414.1</v>
      </c>
      <c r="DA10" s="1">
        <v>1313.8</v>
      </c>
      <c r="DB10" s="1">
        <f t="shared" si="34"/>
        <v>100.29999999999995</v>
      </c>
      <c r="DC10" s="101">
        <f t="shared" si="35"/>
        <v>7.092850576338304E-2</v>
      </c>
      <c r="DD10" s="1">
        <v>0</v>
      </c>
      <c r="DE10" s="20" t="s">
        <v>23</v>
      </c>
      <c r="DF10" s="1">
        <v>279.39999999999998</v>
      </c>
      <c r="DG10" s="1">
        <v>279.2</v>
      </c>
      <c r="DH10" s="1">
        <f t="shared" si="36"/>
        <v>0.19999999999998863</v>
      </c>
      <c r="DI10" s="101">
        <f t="shared" si="37"/>
        <v>7.1581961345736815E-4</v>
      </c>
      <c r="DJ10" s="1">
        <v>0</v>
      </c>
    </row>
    <row r="11" spans="1:114" s="106" customFormat="1" x14ac:dyDescent="0.3">
      <c r="A11" s="45" t="s">
        <v>154</v>
      </c>
      <c r="B11" s="104">
        <v>0</v>
      </c>
      <c r="C11" s="104">
        <v>0</v>
      </c>
      <c r="D11" s="104">
        <f t="shared" si="0"/>
        <v>0</v>
      </c>
      <c r="E11" s="105">
        <v>0</v>
      </c>
      <c r="F11" s="104">
        <v>0</v>
      </c>
      <c r="G11" s="110" t="s">
        <v>154</v>
      </c>
      <c r="H11" s="104">
        <v>0</v>
      </c>
      <c r="I11" s="104">
        <v>0</v>
      </c>
      <c r="J11" s="104">
        <f t="shared" si="2"/>
        <v>0</v>
      </c>
      <c r="K11" s="105">
        <v>0</v>
      </c>
      <c r="L11" s="104">
        <v>0</v>
      </c>
      <c r="M11" s="111" t="s">
        <v>154</v>
      </c>
      <c r="N11" s="104">
        <v>0</v>
      </c>
      <c r="O11" s="104">
        <v>0</v>
      </c>
      <c r="P11" s="104">
        <f t="shared" si="4"/>
        <v>0</v>
      </c>
      <c r="Q11" s="105">
        <v>0</v>
      </c>
      <c r="R11" s="104">
        <v>0</v>
      </c>
      <c r="S11" s="21" t="s">
        <v>154</v>
      </c>
      <c r="T11" s="104">
        <v>0</v>
      </c>
      <c r="U11" s="104">
        <v>0</v>
      </c>
      <c r="V11" s="104">
        <f t="shared" si="6"/>
        <v>0</v>
      </c>
      <c r="W11" s="105">
        <v>0</v>
      </c>
      <c r="X11" s="104">
        <v>0</v>
      </c>
      <c r="Y11" s="82" t="s">
        <v>154</v>
      </c>
      <c r="Z11" s="104">
        <v>0</v>
      </c>
      <c r="AA11" s="104">
        <v>0</v>
      </c>
      <c r="AB11" s="104">
        <f t="shared" si="8"/>
        <v>0</v>
      </c>
      <c r="AC11" s="105">
        <v>0</v>
      </c>
      <c r="AD11" s="104">
        <v>0</v>
      </c>
      <c r="AE11" s="20" t="s">
        <v>154</v>
      </c>
      <c r="AF11" s="104">
        <v>0</v>
      </c>
      <c r="AG11" s="104"/>
      <c r="AH11" s="104">
        <f t="shared" si="10"/>
        <v>0</v>
      </c>
      <c r="AI11" s="104">
        <v>0</v>
      </c>
      <c r="AJ11" s="104"/>
      <c r="AK11" s="115" t="s">
        <v>154</v>
      </c>
      <c r="AL11" s="104">
        <v>0</v>
      </c>
      <c r="AM11" s="104">
        <v>0</v>
      </c>
      <c r="AN11" s="104">
        <f t="shared" si="12"/>
        <v>0</v>
      </c>
      <c r="AO11" s="104">
        <v>0</v>
      </c>
      <c r="AP11" s="104">
        <v>0</v>
      </c>
      <c r="AQ11" s="82" t="s">
        <v>154</v>
      </c>
      <c r="AR11" s="104">
        <v>0</v>
      </c>
      <c r="AS11" s="104">
        <v>0</v>
      </c>
      <c r="AT11" s="104">
        <f t="shared" si="14"/>
        <v>0</v>
      </c>
      <c r="AU11" s="104">
        <v>0</v>
      </c>
      <c r="AV11" s="104">
        <v>0</v>
      </c>
      <c r="AW11" s="44" t="s">
        <v>154</v>
      </c>
      <c r="AX11" s="104">
        <v>0</v>
      </c>
      <c r="AY11" s="104">
        <v>0</v>
      </c>
      <c r="AZ11" s="104">
        <v>0</v>
      </c>
      <c r="BA11" s="104">
        <v>0</v>
      </c>
      <c r="BB11" s="104">
        <v>0</v>
      </c>
      <c r="BC11" s="21" t="s">
        <v>154</v>
      </c>
      <c r="BD11" s="104">
        <v>0</v>
      </c>
      <c r="BE11" s="104">
        <v>0</v>
      </c>
      <c r="BF11" s="104">
        <f t="shared" si="18"/>
        <v>0</v>
      </c>
      <c r="BG11" s="104">
        <v>0</v>
      </c>
      <c r="BH11" s="104">
        <v>0</v>
      </c>
      <c r="BI11" s="20" t="s">
        <v>154</v>
      </c>
      <c r="BJ11" s="104">
        <v>0</v>
      </c>
      <c r="BK11" s="104">
        <v>0</v>
      </c>
      <c r="BL11" s="104">
        <v>0</v>
      </c>
      <c r="BM11" s="104">
        <v>0</v>
      </c>
      <c r="BN11" s="104">
        <v>0</v>
      </c>
      <c r="BO11" s="82" t="s">
        <v>154</v>
      </c>
      <c r="BP11" s="104">
        <v>0</v>
      </c>
      <c r="BQ11" s="104">
        <v>0</v>
      </c>
      <c r="BR11" s="104">
        <f t="shared" si="22"/>
        <v>0</v>
      </c>
      <c r="BS11" s="104">
        <v>0</v>
      </c>
      <c r="BT11" s="104">
        <v>0</v>
      </c>
      <c r="BU11" s="19" t="s">
        <v>154</v>
      </c>
      <c r="BV11" s="104">
        <v>0</v>
      </c>
      <c r="BW11" s="104"/>
      <c r="BX11" s="104">
        <f t="shared" si="24"/>
        <v>0</v>
      </c>
      <c r="BY11" s="104">
        <v>0</v>
      </c>
      <c r="BZ11" s="104">
        <v>0</v>
      </c>
      <c r="CA11" s="21" t="s">
        <v>154</v>
      </c>
      <c r="CB11" s="104">
        <v>0</v>
      </c>
      <c r="CC11" s="104"/>
      <c r="CD11" s="104">
        <f t="shared" si="26"/>
        <v>0</v>
      </c>
      <c r="CE11" s="104">
        <v>0</v>
      </c>
      <c r="CF11" s="104">
        <v>0</v>
      </c>
      <c r="CG11" s="119" t="s">
        <v>154</v>
      </c>
      <c r="CH11" s="104">
        <v>0</v>
      </c>
      <c r="CI11" s="104">
        <v>0</v>
      </c>
      <c r="CJ11" s="104">
        <f t="shared" si="28"/>
        <v>0</v>
      </c>
      <c r="CK11" s="104">
        <v>0</v>
      </c>
      <c r="CL11" s="104">
        <v>0</v>
      </c>
      <c r="CM11" s="82" t="s">
        <v>154</v>
      </c>
      <c r="CN11" s="104">
        <v>0</v>
      </c>
      <c r="CO11" s="104">
        <v>0</v>
      </c>
      <c r="CP11" s="104">
        <f t="shared" si="30"/>
        <v>0</v>
      </c>
      <c r="CQ11" s="104">
        <v>0</v>
      </c>
      <c r="CR11" s="104">
        <v>0</v>
      </c>
      <c r="CS11" s="115" t="s">
        <v>154</v>
      </c>
      <c r="CT11" s="104">
        <v>0</v>
      </c>
      <c r="CU11" s="104">
        <v>0</v>
      </c>
      <c r="CV11" s="104">
        <f t="shared" si="32"/>
        <v>0</v>
      </c>
      <c r="CW11" s="104">
        <v>0</v>
      </c>
      <c r="CX11" s="104">
        <v>0</v>
      </c>
      <c r="CY11" s="84" t="s">
        <v>154</v>
      </c>
      <c r="CZ11" s="1">
        <v>0</v>
      </c>
      <c r="DA11" s="1">
        <v>0</v>
      </c>
      <c r="DB11" s="1">
        <f t="shared" si="34"/>
        <v>0</v>
      </c>
      <c r="DC11" s="101">
        <v>0</v>
      </c>
      <c r="DD11" s="1">
        <v>0</v>
      </c>
      <c r="DE11" s="20" t="s">
        <v>154</v>
      </c>
      <c r="DF11" s="104">
        <v>0</v>
      </c>
      <c r="DG11" s="104"/>
      <c r="DH11" s="104">
        <f t="shared" si="36"/>
        <v>0</v>
      </c>
      <c r="DI11" s="104">
        <v>0</v>
      </c>
      <c r="DJ11" s="104">
        <v>0</v>
      </c>
    </row>
    <row r="12" spans="1:114" x14ac:dyDescent="0.3">
      <c r="A12" s="45" t="s">
        <v>4</v>
      </c>
      <c r="B12" s="1">
        <v>5377.8</v>
      </c>
      <c r="C12" s="1">
        <v>5116.5</v>
      </c>
      <c r="D12" s="1">
        <f t="shared" si="0"/>
        <v>261.30000000000018</v>
      </c>
      <c r="E12" s="101">
        <f t="shared" si="1"/>
        <v>4.8588642195693435E-2</v>
      </c>
      <c r="F12" s="1">
        <f>55.5+23.7+25.7+21</f>
        <v>125.9</v>
      </c>
      <c r="G12" s="110" t="s">
        <v>4</v>
      </c>
      <c r="H12" s="1">
        <v>5384.7</v>
      </c>
      <c r="I12" s="1">
        <v>5122.1000000000004</v>
      </c>
      <c r="J12" s="1">
        <f t="shared" si="2"/>
        <v>262.59999999999945</v>
      </c>
      <c r="K12" s="101">
        <f t="shared" ref="K12:K13" si="42">J12/H12</f>
        <v>4.8767805077348687E-2</v>
      </c>
      <c r="L12" s="1">
        <f>55.5+23.7+25.7+21</f>
        <v>125.9</v>
      </c>
      <c r="M12" s="111" t="s">
        <v>4</v>
      </c>
      <c r="N12" s="1">
        <v>5383.7</v>
      </c>
      <c r="O12" s="1">
        <v>5078.3999999999996</v>
      </c>
      <c r="P12" s="1">
        <f t="shared" si="4"/>
        <v>305.30000000000018</v>
      </c>
      <c r="Q12" s="101">
        <f t="shared" ref="Q12:Q13" si="43">P12/N12</f>
        <v>5.6708211824581641E-2</v>
      </c>
      <c r="R12" s="1">
        <f>55.5+23.7+25.7+21</f>
        <v>125.9</v>
      </c>
      <c r="S12" s="21" t="s">
        <v>4</v>
      </c>
      <c r="T12" s="1">
        <v>5485.6</v>
      </c>
      <c r="U12" s="1">
        <v>5082.6000000000004</v>
      </c>
      <c r="V12" s="1">
        <f t="shared" si="6"/>
        <v>403</v>
      </c>
      <c r="W12" s="101">
        <f t="shared" ref="W12:W13" si="44">V12/T12</f>
        <v>7.346507218900393E-2</v>
      </c>
      <c r="X12" s="1">
        <f>23.7+25.7+21</f>
        <v>70.400000000000006</v>
      </c>
      <c r="Y12" s="82" t="s">
        <v>4</v>
      </c>
      <c r="Z12" s="1">
        <v>5395.9</v>
      </c>
      <c r="AA12" s="1">
        <v>5103.8999999999996</v>
      </c>
      <c r="AB12" s="1">
        <f t="shared" si="8"/>
        <v>292</v>
      </c>
      <c r="AC12" s="101">
        <f t="shared" ref="AC12:AC13" si="45">AB12/Z12</f>
        <v>5.411516151151801E-2</v>
      </c>
      <c r="AD12" s="1">
        <v>0</v>
      </c>
      <c r="AE12" s="20" t="s">
        <v>4</v>
      </c>
      <c r="AF12" s="1">
        <v>5466.7</v>
      </c>
      <c r="AG12" s="1">
        <v>5141.3999999999996</v>
      </c>
      <c r="AH12" s="1">
        <f t="shared" si="10"/>
        <v>325.30000000000018</v>
      </c>
      <c r="AI12" s="101">
        <f t="shared" si="11"/>
        <v>5.9505734721129785E-2</v>
      </c>
      <c r="AJ12" s="1">
        <v>0</v>
      </c>
      <c r="AK12" s="115" t="s">
        <v>4</v>
      </c>
      <c r="AL12" s="1">
        <v>5574.3</v>
      </c>
      <c r="AM12" s="1">
        <v>5162.5</v>
      </c>
      <c r="AN12" s="1">
        <f t="shared" si="12"/>
        <v>411.80000000000018</v>
      </c>
      <c r="AO12" s="101">
        <f t="shared" si="13"/>
        <v>7.3874746604954911E-2</v>
      </c>
      <c r="AP12" s="1">
        <v>0</v>
      </c>
      <c r="AQ12" s="82" t="s">
        <v>4</v>
      </c>
      <c r="AR12" s="1">
        <v>6095.1</v>
      </c>
      <c r="AS12" s="1">
        <v>5302.1</v>
      </c>
      <c r="AT12" s="1">
        <f t="shared" si="14"/>
        <v>793</v>
      </c>
      <c r="AU12" s="101">
        <f t="shared" si="15"/>
        <v>0.13010451018030877</v>
      </c>
      <c r="AV12" s="1">
        <v>0</v>
      </c>
      <c r="AW12" s="44" t="s">
        <v>4</v>
      </c>
      <c r="AX12" s="1">
        <v>6315.7</v>
      </c>
      <c r="AY12" s="1">
        <v>5147.3</v>
      </c>
      <c r="AZ12" s="1">
        <f t="shared" si="16"/>
        <v>1168.3999999999996</v>
      </c>
      <c r="BA12" s="101">
        <f t="shared" si="17"/>
        <v>0.18499928748990604</v>
      </c>
      <c r="BB12" s="1">
        <v>0</v>
      </c>
      <c r="BC12" s="21" t="s">
        <v>4</v>
      </c>
      <c r="BD12" s="1">
        <v>6522.6</v>
      </c>
      <c r="BE12" s="1">
        <v>5030.1000000000004</v>
      </c>
      <c r="BF12" s="1">
        <f t="shared" si="18"/>
        <v>1492.5</v>
      </c>
      <c r="BG12" s="101">
        <f t="shared" si="19"/>
        <v>0.2288197957869561</v>
      </c>
      <c r="BH12" s="1">
        <v>0</v>
      </c>
      <c r="BI12" s="20" t="s">
        <v>4</v>
      </c>
      <c r="BJ12" s="1">
        <v>6670</v>
      </c>
      <c r="BK12" s="1">
        <v>5031.3</v>
      </c>
      <c r="BL12" s="1">
        <f t="shared" si="20"/>
        <v>1638.6999999999998</v>
      </c>
      <c r="BM12" s="101">
        <f t="shared" si="21"/>
        <v>0.24568215892053971</v>
      </c>
      <c r="BN12" s="1">
        <v>0</v>
      </c>
      <c r="BO12" s="82" t="s">
        <v>4</v>
      </c>
      <c r="BP12" s="1">
        <v>6899.9</v>
      </c>
      <c r="BQ12" s="1">
        <v>5085.6000000000004</v>
      </c>
      <c r="BR12" s="1">
        <f t="shared" si="22"/>
        <v>1814.2999999999993</v>
      </c>
      <c r="BS12" s="101">
        <f t="shared" si="23"/>
        <v>0.26294583979477953</v>
      </c>
      <c r="BT12" s="1">
        <v>0</v>
      </c>
      <c r="BU12" s="19" t="s">
        <v>4</v>
      </c>
      <c r="BV12" s="1">
        <v>6463.2</v>
      </c>
      <c r="BW12" s="1">
        <v>5026.8</v>
      </c>
      <c r="BX12" s="1">
        <f t="shared" si="24"/>
        <v>1436.3999999999996</v>
      </c>
      <c r="BY12" s="101">
        <f t="shared" si="25"/>
        <v>0.22224285183809872</v>
      </c>
      <c r="BZ12" s="1">
        <v>0</v>
      </c>
      <c r="CA12" s="21" t="s">
        <v>4</v>
      </c>
      <c r="CB12" s="1">
        <v>6163</v>
      </c>
      <c r="CC12" s="1">
        <v>5118.2</v>
      </c>
      <c r="CD12" s="1">
        <f t="shared" si="26"/>
        <v>1044.8000000000002</v>
      </c>
      <c r="CE12" s="101">
        <f t="shared" si="27"/>
        <v>0.16952782735680677</v>
      </c>
      <c r="CF12" s="1">
        <v>0</v>
      </c>
      <c r="CG12" s="119" t="s">
        <v>4</v>
      </c>
      <c r="CH12" s="1">
        <v>5101.3</v>
      </c>
      <c r="CI12" s="1">
        <v>4466.1000000000004</v>
      </c>
      <c r="CJ12" s="1">
        <f t="shared" si="28"/>
        <v>635.19999999999982</v>
      </c>
      <c r="CK12" s="101">
        <f t="shared" si="29"/>
        <v>0.12451727990904275</v>
      </c>
      <c r="CL12" s="1">
        <v>0</v>
      </c>
      <c r="CM12" s="82" t="s">
        <v>4</v>
      </c>
      <c r="CN12" s="1">
        <v>3871.6</v>
      </c>
      <c r="CO12" s="1">
        <v>3415.8</v>
      </c>
      <c r="CP12" s="1">
        <f t="shared" si="30"/>
        <v>455.79999999999973</v>
      </c>
      <c r="CQ12" s="101">
        <f t="shared" si="31"/>
        <v>0.11772910424630637</v>
      </c>
      <c r="CR12" s="1">
        <v>0</v>
      </c>
      <c r="CS12" s="115" t="s">
        <v>4</v>
      </c>
      <c r="CT12" s="1">
        <v>2525.8000000000002</v>
      </c>
      <c r="CU12" s="1">
        <v>2297.6999999999998</v>
      </c>
      <c r="CV12" s="1">
        <f t="shared" si="32"/>
        <v>228.10000000000036</v>
      </c>
      <c r="CW12" s="101">
        <f t="shared" si="33"/>
        <v>9.0308021220999429E-2</v>
      </c>
      <c r="CX12" s="1">
        <v>0</v>
      </c>
      <c r="CY12" s="84" t="s">
        <v>4</v>
      </c>
      <c r="CZ12" s="1">
        <v>1414.1</v>
      </c>
      <c r="DA12" s="1">
        <v>1315.7</v>
      </c>
      <c r="DB12" s="1">
        <f t="shared" si="34"/>
        <v>98.399999999999864</v>
      </c>
      <c r="DC12" s="101">
        <f t="shared" si="35"/>
        <v>6.9584894986210219E-2</v>
      </c>
      <c r="DD12" s="1">
        <v>0</v>
      </c>
      <c r="DE12" s="20" t="s">
        <v>4</v>
      </c>
      <c r="DF12" s="1">
        <v>279.39999999999998</v>
      </c>
      <c r="DG12" s="1">
        <v>279.2</v>
      </c>
      <c r="DH12" s="1">
        <f t="shared" si="36"/>
        <v>0.19999999999998863</v>
      </c>
      <c r="DI12" s="101">
        <f t="shared" si="37"/>
        <v>7.1581961345736815E-4</v>
      </c>
      <c r="DJ12" s="1">
        <v>0</v>
      </c>
    </row>
    <row r="13" spans="1:114" x14ac:dyDescent="0.3">
      <c r="A13" s="45" t="s">
        <v>20</v>
      </c>
      <c r="B13" s="1">
        <v>5278</v>
      </c>
      <c r="C13" s="1">
        <v>5114.7</v>
      </c>
      <c r="D13" s="1">
        <f t="shared" si="0"/>
        <v>163.30000000000018</v>
      </c>
      <c r="E13" s="101">
        <f t="shared" si="1"/>
        <v>3.093974990526718E-2</v>
      </c>
      <c r="F13" s="1">
        <f>42.2+31.6</f>
        <v>73.800000000000011</v>
      </c>
      <c r="G13" s="110" t="s">
        <v>20</v>
      </c>
      <c r="H13" s="1">
        <v>5319.1</v>
      </c>
      <c r="I13" s="1">
        <v>5121.2</v>
      </c>
      <c r="J13" s="1">
        <f t="shared" si="2"/>
        <v>197.90000000000055</v>
      </c>
      <c r="K13" s="101">
        <f t="shared" si="42"/>
        <v>3.7205542290989178E-2</v>
      </c>
      <c r="L13" s="1">
        <f>42.2+31.6</f>
        <v>73.800000000000011</v>
      </c>
      <c r="M13" s="111" t="s">
        <v>20</v>
      </c>
      <c r="N13" s="1">
        <v>5317.6</v>
      </c>
      <c r="O13" s="1">
        <v>5081.8999999999996</v>
      </c>
      <c r="P13" s="1">
        <f t="shared" si="4"/>
        <v>235.70000000000073</v>
      </c>
      <c r="Q13" s="101">
        <f t="shared" si="43"/>
        <v>4.432450729652488E-2</v>
      </c>
      <c r="R13" s="1">
        <f>42.2+31.6</f>
        <v>73.800000000000011</v>
      </c>
      <c r="S13" s="21" t="s">
        <v>20</v>
      </c>
      <c r="T13" s="1">
        <v>5441.5</v>
      </c>
      <c r="U13" s="1">
        <v>5083.6000000000004</v>
      </c>
      <c r="V13" s="1">
        <f t="shared" si="6"/>
        <v>357.89999999999964</v>
      </c>
      <c r="W13" s="101">
        <f t="shared" si="44"/>
        <v>6.5772305430487857E-2</v>
      </c>
      <c r="X13" s="1">
        <f>31.6</f>
        <v>31.6</v>
      </c>
      <c r="Y13" s="82" t="s">
        <v>20</v>
      </c>
      <c r="Z13" s="1">
        <v>5393.2</v>
      </c>
      <c r="AA13" s="1">
        <v>5103.3</v>
      </c>
      <c r="AB13" s="1">
        <f t="shared" si="8"/>
        <v>289.89999999999964</v>
      </c>
      <c r="AC13" s="101">
        <f t="shared" si="45"/>
        <v>5.3752873989468153E-2</v>
      </c>
      <c r="AD13" s="1">
        <v>0</v>
      </c>
      <c r="AE13" s="20" t="s">
        <v>20</v>
      </c>
      <c r="AF13" s="1">
        <v>5466.8</v>
      </c>
      <c r="AG13" s="1">
        <v>5141.7</v>
      </c>
      <c r="AH13" s="1">
        <f t="shared" si="10"/>
        <v>325.10000000000036</v>
      </c>
      <c r="AI13" s="101">
        <f t="shared" si="11"/>
        <v>5.9468061754591413E-2</v>
      </c>
      <c r="AJ13" s="1">
        <v>0</v>
      </c>
      <c r="AK13" s="115" t="s">
        <v>20</v>
      </c>
      <c r="AL13" s="1">
        <v>5574.3</v>
      </c>
      <c r="AM13" s="1">
        <v>5162.5</v>
      </c>
      <c r="AN13" s="1">
        <f t="shared" si="12"/>
        <v>411.80000000000018</v>
      </c>
      <c r="AO13" s="101">
        <f t="shared" si="13"/>
        <v>7.3874746604954911E-2</v>
      </c>
      <c r="AP13" s="1">
        <v>0</v>
      </c>
      <c r="AQ13" s="82" t="s">
        <v>20</v>
      </c>
      <c r="AR13" s="1">
        <v>6095.1</v>
      </c>
      <c r="AS13" s="1">
        <v>5322.5</v>
      </c>
      <c r="AT13" s="1">
        <f t="shared" si="14"/>
        <v>772.60000000000036</v>
      </c>
      <c r="AU13" s="101">
        <f t="shared" si="15"/>
        <v>0.12675755935095409</v>
      </c>
      <c r="AV13" s="1">
        <v>0</v>
      </c>
      <c r="AW13" s="44" t="s">
        <v>20</v>
      </c>
      <c r="AX13" s="1">
        <v>6315.7</v>
      </c>
      <c r="AY13" s="1">
        <v>5144.1000000000004</v>
      </c>
      <c r="AZ13" s="1">
        <f t="shared" si="16"/>
        <v>1171.5999999999995</v>
      </c>
      <c r="BA13" s="101">
        <f t="shared" si="17"/>
        <v>0.18550596133445216</v>
      </c>
      <c r="BB13" s="1">
        <v>0</v>
      </c>
      <c r="BC13" s="21" t="s">
        <v>20</v>
      </c>
      <c r="BD13" s="1">
        <v>6522.6</v>
      </c>
      <c r="BE13" s="1">
        <v>5030.1000000000004</v>
      </c>
      <c r="BF13" s="1">
        <f t="shared" si="18"/>
        <v>1492.5</v>
      </c>
      <c r="BG13" s="101">
        <f t="shared" si="19"/>
        <v>0.2288197957869561</v>
      </c>
      <c r="BH13" s="1">
        <v>0</v>
      </c>
      <c r="BI13" s="20" t="s">
        <v>20</v>
      </c>
      <c r="BJ13" s="1">
        <v>6670</v>
      </c>
      <c r="BK13" s="1">
        <v>5031.3</v>
      </c>
      <c r="BL13" s="1">
        <f t="shared" si="20"/>
        <v>1638.6999999999998</v>
      </c>
      <c r="BM13" s="101">
        <f t="shared" si="21"/>
        <v>0.24568215892053971</v>
      </c>
      <c r="BN13" s="1">
        <v>0</v>
      </c>
      <c r="BO13" s="82" t="s">
        <v>20</v>
      </c>
      <c r="BP13" s="1">
        <v>6899.9</v>
      </c>
      <c r="BQ13" s="1">
        <v>5085.6000000000004</v>
      </c>
      <c r="BR13" s="1">
        <f t="shared" si="22"/>
        <v>1814.2999999999993</v>
      </c>
      <c r="BS13" s="101">
        <f t="shared" si="23"/>
        <v>0.26294583979477953</v>
      </c>
      <c r="BT13" s="1">
        <v>0</v>
      </c>
      <c r="BU13" s="19" t="s">
        <v>20</v>
      </c>
      <c r="BV13" s="1">
        <v>6463.2</v>
      </c>
      <c r="BW13" s="1">
        <v>5026.8</v>
      </c>
      <c r="BX13" s="1">
        <f t="shared" si="24"/>
        <v>1436.3999999999996</v>
      </c>
      <c r="BY13" s="101">
        <f t="shared" si="25"/>
        <v>0.22224285183809872</v>
      </c>
      <c r="BZ13" s="1">
        <v>0</v>
      </c>
      <c r="CA13" s="21" t="s">
        <v>20</v>
      </c>
      <c r="CB13" s="1">
        <v>6163</v>
      </c>
      <c r="CC13" s="1">
        <v>5118.2</v>
      </c>
      <c r="CD13" s="1">
        <f t="shared" si="26"/>
        <v>1044.8000000000002</v>
      </c>
      <c r="CE13" s="101">
        <f t="shared" si="27"/>
        <v>0.16952782735680677</v>
      </c>
      <c r="CF13" s="1">
        <v>0</v>
      </c>
      <c r="CG13" s="119" t="s">
        <v>20</v>
      </c>
      <c r="CH13" s="1">
        <v>5101.3</v>
      </c>
      <c r="CI13" s="1">
        <v>4465.8</v>
      </c>
      <c r="CJ13" s="1">
        <f t="shared" si="28"/>
        <v>635.5</v>
      </c>
      <c r="CK13" s="101">
        <f t="shared" si="29"/>
        <v>0.12457608844804265</v>
      </c>
      <c r="CL13" s="1">
        <v>0</v>
      </c>
      <c r="CM13" s="82" t="s">
        <v>20</v>
      </c>
      <c r="CN13" s="1">
        <v>3871.6</v>
      </c>
      <c r="CO13" s="1">
        <v>3415.8</v>
      </c>
      <c r="CP13" s="1">
        <f t="shared" si="30"/>
        <v>455.79999999999973</v>
      </c>
      <c r="CQ13" s="101">
        <f t="shared" si="31"/>
        <v>0.11772910424630637</v>
      </c>
      <c r="CR13" s="1">
        <v>0</v>
      </c>
      <c r="CS13" s="115" t="s">
        <v>20</v>
      </c>
      <c r="CT13" s="1">
        <v>2525.8000000000002</v>
      </c>
      <c r="CU13" s="1">
        <v>2297.1999999999998</v>
      </c>
      <c r="CV13" s="1">
        <f t="shared" si="32"/>
        <v>228.60000000000036</v>
      </c>
      <c r="CW13" s="101">
        <f t="shared" si="33"/>
        <v>9.0505978303903847E-2</v>
      </c>
      <c r="CX13" s="1">
        <v>0</v>
      </c>
      <c r="CY13" s="84" t="s">
        <v>20</v>
      </c>
      <c r="CZ13" s="1">
        <v>1414.1</v>
      </c>
      <c r="DA13" s="1">
        <v>1315.7</v>
      </c>
      <c r="DB13" s="1">
        <f t="shared" si="34"/>
        <v>98.399999999999864</v>
      </c>
      <c r="DC13" s="101">
        <f t="shared" si="35"/>
        <v>6.9584894986210219E-2</v>
      </c>
      <c r="DD13" s="1">
        <v>0</v>
      </c>
      <c r="DE13" s="20" t="s">
        <v>20</v>
      </c>
      <c r="DF13" s="1">
        <v>279.39999999999998</v>
      </c>
      <c r="DG13" s="1">
        <v>279.60000000000002</v>
      </c>
      <c r="DH13" s="1">
        <f t="shared" si="36"/>
        <v>-0.20000000000004547</v>
      </c>
      <c r="DI13" s="101">
        <f t="shared" si="37"/>
        <v>-7.1581961345757155E-4</v>
      </c>
      <c r="DJ13" s="1">
        <v>0</v>
      </c>
    </row>
    <row r="14" spans="1:114" s="106" customFormat="1" x14ac:dyDescent="0.3">
      <c r="A14" s="45" t="s">
        <v>21</v>
      </c>
      <c r="B14" s="104">
        <v>0</v>
      </c>
      <c r="C14" s="104">
        <v>0</v>
      </c>
      <c r="D14" s="104">
        <f t="shared" si="0"/>
        <v>0</v>
      </c>
      <c r="E14" s="105">
        <v>0</v>
      </c>
      <c r="F14" s="104">
        <v>0</v>
      </c>
      <c r="G14" s="110" t="s">
        <v>21</v>
      </c>
      <c r="H14" s="104">
        <v>0</v>
      </c>
      <c r="I14" s="104">
        <v>0</v>
      </c>
      <c r="J14" s="104">
        <f t="shared" si="2"/>
        <v>0</v>
      </c>
      <c r="K14" s="105">
        <v>0</v>
      </c>
      <c r="L14" s="104">
        <v>0</v>
      </c>
      <c r="M14" s="111" t="s">
        <v>21</v>
      </c>
      <c r="N14" s="104">
        <v>0</v>
      </c>
      <c r="O14" s="104">
        <v>0</v>
      </c>
      <c r="P14" s="104">
        <f t="shared" si="4"/>
        <v>0</v>
      </c>
      <c r="Q14" s="105">
        <v>0</v>
      </c>
      <c r="R14" s="104">
        <v>0</v>
      </c>
      <c r="S14" s="21" t="s">
        <v>21</v>
      </c>
      <c r="T14" s="104">
        <v>0</v>
      </c>
      <c r="U14" s="104">
        <v>0</v>
      </c>
      <c r="V14" s="104">
        <f t="shared" si="6"/>
        <v>0</v>
      </c>
      <c r="W14" s="105">
        <v>0</v>
      </c>
      <c r="X14" s="104">
        <v>0</v>
      </c>
      <c r="Y14" s="82" t="s">
        <v>21</v>
      </c>
      <c r="Z14" s="104">
        <v>0</v>
      </c>
      <c r="AA14" s="104">
        <v>0</v>
      </c>
      <c r="AB14" s="104">
        <f t="shared" si="8"/>
        <v>0</v>
      </c>
      <c r="AC14" s="105">
        <v>0</v>
      </c>
      <c r="AD14" s="104">
        <v>0</v>
      </c>
      <c r="AE14" s="20" t="s">
        <v>21</v>
      </c>
      <c r="AF14" s="104">
        <v>0</v>
      </c>
      <c r="AG14" s="104">
        <v>0</v>
      </c>
      <c r="AH14" s="104">
        <f t="shared" si="10"/>
        <v>0</v>
      </c>
      <c r="AI14" s="104">
        <v>0</v>
      </c>
      <c r="AJ14" s="104">
        <v>0</v>
      </c>
      <c r="AK14" s="115" t="s">
        <v>21</v>
      </c>
      <c r="AL14" s="104">
        <v>0</v>
      </c>
      <c r="AM14" s="104">
        <v>0</v>
      </c>
      <c r="AN14" s="104">
        <f t="shared" si="12"/>
        <v>0</v>
      </c>
      <c r="AO14" s="104">
        <v>0</v>
      </c>
      <c r="AP14" s="104">
        <v>0</v>
      </c>
      <c r="AQ14" s="82" t="s">
        <v>21</v>
      </c>
      <c r="AR14" s="104">
        <v>0</v>
      </c>
      <c r="AS14" s="104">
        <v>0</v>
      </c>
      <c r="AT14" s="104">
        <f t="shared" si="14"/>
        <v>0</v>
      </c>
      <c r="AU14" s="104">
        <v>0</v>
      </c>
      <c r="AV14" s="104">
        <v>0</v>
      </c>
      <c r="AW14" s="44" t="s">
        <v>21</v>
      </c>
      <c r="AX14" s="104">
        <v>0</v>
      </c>
      <c r="AY14" s="104">
        <v>0</v>
      </c>
      <c r="AZ14" s="104">
        <v>0</v>
      </c>
      <c r="BA14" s="104">
        <v>0</v>
      </c>
      <c r="BB14" s="104">
        <v>0</v>
      </c>
      <c r="BC14" s="21" t="s">
        <v>21</v>
      </c>
      <c r="BD14" s="104">
        <v>0</v>
      </c>
      <c r="BE14" s="104">
        <v>0</v>
      </c>
      <c r="BF14" s="104">
        <f t="shared" si="18"/>
        <v>0</v>
      </c>
      <c r="BG14" s="104">
        <v>0</v>
      </c>
      <c r="BH14" s="104">
        <v>0</v>
      </c>
      <c r="BI14" s="20" t="s">
        <v>21</v>
      </c>
      <c r="BJ14" s="104">
        <v>0</v>
      </c>
      <c r="BK14" s="104">
        <v>0</v>
      </c>
      <c r="BL14" s="104">
        <v>0</v>
      </c>
      <c r="BM14" s="104">
        <v>0</v>
      </c>
      <c r="BN14" s="104">
        <v>0</v>
      </c>
      <c r="BO14" s="82" t="s">
        <v>21</v>
      </c>
      <c r="BP14" s="104">
        <v>0</v>
      </c>
      <c r="BQ14" s="104">
        <v>0</v>
      </c>
      <c r="BR14" s="104">
        <f t="shared" si="22"/>
        <v>0</v>
      </c>
      <c r="BS14" s="104">
        <v>0</v>
      </c>
      <c r="BT14" s="104">
        <v>0</v>
      </c>
      <c r="BU14" s="19" t="s">
        <v>21</v>
      </c>
      <c r="BV14" s="104">
        <v>0</v>
      </c>
      <c r="BW14" s="104"/>
      <c r="BX14" s="104">
        <f t="shared" si="24"/>
        <v>0</v>
      </c>
      <c r="BY14" s="104">
        <v>0</v>
      </c>
      <c r="BZ14" s="104">
        <v>0</v>
      </c>
      <c r="CA14" s="21" t="s">
        <v>21</v>
      </c>
      <c r="CB14" s="104">
        <v>0</v>
      </c>
      <c r="CC14" s="104"/>
      <c r="CD14" s="104">
        <f t="shared" si="26"/>
        <v>0</v>
      </c>
      <c r="CE14" s="104">
        <v>0</v>
      </c>
      <c r="CF14" s="104">
        <v>0</v>
      </c>
      <c r="CG14" s="119" t="s">
        <v>21</v>
      </c>
      <c r="CH14" s="104">
        <v>0</v>
      </c>
      <c r="CI14" s="104">
        <v>0</v>
      </c>
      <c r="CJ14" s="104">
        <f t="shared" si="28"/>
        <v>0</v>
      </c>
      <c r="CK14" s="104">
        <v>0</v>
      </c>
      <c r="CL14" s="104">
        <v>0</v>
      </c>
      <c r="CM14" s="82" t="s">
        <v>21</v>
      </c>
      <c r="CN14" s="104">
        <v>0</v>
      </c>
      <c r="CO14" s="104">
        <v>0</v>
      </c>
      <c r="CP14" s="104">
        <f t="shared" si="30"/>
        <v>0</v>
      </c>
      <c r="CQ14" s="104">
        <v>0</v>
      </c>
      <c r="CR14" s="104">
        <v>0</v>
      </c>
      <c r="CS14" s="115" t="s">
        <v>21</v>
      </c>
      <c r="CT14" s="104">
        <v>0</v>
      </c>
      <c r="CU14" s="104">
        <v>0</v>
      </c>
      <c r="CV14" s="104">
        <f t="shared" si="32"/>
        <v>0</v>
      </c>
      <c r="CW14" s="104">
        <v>0</v>
      </c>
      <c r="CX14" s="104">
        <v>0</v>
      </c>
      <c r="CY14" s="84" t="s">
        <v>21</v>
      </c>
      <c r="CZ14" s="104">
        <v>0</v>
      </c>
      <c r="DA14" s="104">
        <v>0</v>
      </c>
      <c r="DB14" s="104">
        <f t="shared" si="34"/>
        <v>0</v>
      </c>
      <c r="DC14" s="104">
        <v>0</v>
      </c>
      <c r="DD14" s="104">
        <v>0</v>
      </c>
      <c r="DE14" s="20" t="s">
        <v>21</v>
      </c>
      <c r="DF14" s="104">
        <v>0</v>
      </c>
      <c r="DG14" s="104"/>
      <c r="DH14" s="104">
        <f t="shared" si="36"/>
        <v>0</v>
      </c>
      <c r="DI14" s="104">
        <v>0</v>
      </c>
      <c r="DJ14" s="104">
        <v>0</v>
      </c>
    </row>
    <row r="15" spans="1:114" x14ac:dyDescent="0.3">
      <c r="A15" s="45" t="s">
        <v>5</v>
      </c>
      <c r="B15" s="1">
        <v>5326.8</v>
      </c>
      <c r="C15" s="1">
        <v>5076.6000000000004</v>
      </c>
      <c r="D15" s="1">
        <f t="shared" si="0"/>
        <v>250.19999999999982</v>
      </c>
      <c r="E15" s="101">
        <f t="shared" si="1"/>
        <v>4.6970038296913687E-2</v>
      </c>
      <c r="F15" s="1">
        <f>24.8+39.6+24.3+6.1</f>
        <v>94.8</v>
      </c>
      <c r="G15" s="110" t="s">
        <v>5</v>
      </c>
      <c r="H15" s="1">
        <v>5507.4</v>
      </c>
      <c r="I15" s="1">
        <v>5115.1000000000004</v>
      </c>
      <c r="J15" s="1">
        <f t="shared" si="2"/>
        <v>392.29999999999927</v>
      </c>
      <c r="K15" s="101">
        <f t="shared" ref="K15:K23" si="46">J15/H15</f>
        <v>7.1231434070523167E-2</v>
      </c>
      <c r="L15" s="1">
        <f>24.8+39.6+24.3+6.1+170.6</f>
        <v>265.39999999999998</v>
      </c>
      <c r="M15" s="111" t="s">
        <v>5</v>
      </c>
      <c r="N15" s="1">
        <v>5524.8</v>
      </c>
      <c r="O15" s="1">
        <v>5062</v>
      </c>
      <c r="P15" s="1">
        <f t="shared" si="4"/>
        <v>462.80000000000018</v>
      </c>
      <c r="Q15" s="101">
        <f t="shared" ref="Q15:Q23" si="47">P15/N15</f>
        <v>8.3767738198667854E-2</v>
      </c>
      <c r="R15" s="1">
        <f>24.8+39.6+24.3+6.1+170.6</f>
        <v>265.39999999999998</v>
      </c>
      <c r="S15" s="21" t="s">
        <v>5</v>
      </c>
      <c r="T15" s="1">
        <v>5823.1</v>
      </c>
      <c r="U15" s="1">
        <v>5087.3</v>
      </c>
      <c r="V15" s="1">
        <f t="shared" si="6"/>
        <v>735.80000000000018</v>
      </c>
      <c r="W15" s="101">
        <f t="shared" ref="W15:W23" si="48">V15/T15</f>
        <v>0.12635881231646376</v>
      </c>
      <c r="X15" s="1">
        <f>24.8+39.6+24.3+6.1+170.6+93.8</f>
        <v>359.2</v>
      </c>
      <c r="Y15" s="82" t="s">
        <v>5</v>
      </c>
      <c r="Z15" s="1">
        <v>5750.1</v>
      </c>
      <c r="AA15" s="1">
        <v>5097.8</v>
      </c>
      <c r="AB15" s="1">
        <f t="shared" si="8"/>
        <v>652.30000000000018</v>
      </c>
      <c r="AC15" s="101">
        <f t="shared" ref="AC15:AC23" si="49">AB15/Z15</f>
        <v>0.11344150536512411</v>
      </c>
      <c r="AD15" s="1">
        <f>24.8+24.3+6.1+170.6+93.8</f>
        <v>319.60000000000002</v>
      </c>
      <c r="AE15" s="20" t="s">
        <v>5</v>
      </c>
      <c r="AF15" s="1">
        <v>5770.4</v>
      </c>
      <c r="AG15" s="1">
        <v>5134.3</v>
      </c>
      <c r="AH15" s="1">
        <f t="shared" si="10"/>
        <v>636.09999999999945</v>
      </c>
      <c r="AI15" s="101">
        <f t="shared" si="11"/>
        <v>0.1102349923748786</v>
      </c>
      <c r="AJ15" s="1">
        <f>170.6+93.8</f>
        <v>264.39999999999998</v>
      </c>
      <c r="AK15" s="115" t="s">
        <v>5</v>
      </c>
      <c r="AL15" s="1">
        <v>5705.1</v>
      </c>
      <c r="AM15" s="1">
        <v>5162.5</v>
      </c>
      <c r="AN15" s="1">
        <f t="shared" si="12"/>
        <v>542.60000000000036</v>
      </c>
      <c r="AO15" s="101">
        <f t="shared" si="13"/>
        <v>9.5107885926627111E-2</v>
      </c>
      <c r="AP15" s="1">
        <v>93.8</v>
      </c>
      <c r="AQ15" s="82" t="s">
        <v>5</v>
      </c>
      <c r="AR15" s="1">
        <v>6078.9</v>
      </c>
      <c r="AS15" s="1">
        <v>5314.1</v>
      </c>
      <c r="AT15" s="1">
        <f t="shared" si="14"/>
        <v>764.79999999999927</v>
      </c>
      <c r="AU15" s="101">
        <f t="shared" si="15"/>
        <v>0.12581223576633918</v>
      </c>
      <c r="AV15" s="1">
        <v>93.8</v>
      </c>
      <c r="AW15" s="44" t="s">
        <v>5</v>
      </c>
      <c r="AX15" s="1">
        <v>6315.7</v>
      </c>
      <c r="AY15" s="1">
        <v>5147.3</v>
      </c>
      <c r="AZ15" s="1">
        <f t="shared" si="16"/>
        <v>1168.3999999999996</v>
      </c>
      <c r="BA15" s="101">
        <f t="shared" si="17"/>
        <v>0.18499928748990604</v>
      </c>
      <c r="BB15" s="1">
        <v>0</v>
      </c>
      <c r="BC15" s="21" t="s">
        <v>5</v>
      </c>
      <c r="BD15" s="1">
        <v>6522.6</v>
      </c>
      <c r="BE15" s="1">
        <v>5030.1000000000004</v>
      </c>
      <c r="BF15" s="1">
        <f t="shared" si="18"/>
        <v>1492.5</v>
      </c>
      <c r="BG15" s="101">
        <f t="shared" si="19"/>
        <v>0.2288197957869561</v>
      </c>
      <c r="BH15" s="1">
        <v>0</v>
      </c>
      <c r="BI15" s="20" t="s">
        <v>5</v>
      </c>
      <c r="BJ15" s="1">
        <v>6670</v>
      </c>
      <c r="BK15" s="1">
        <v>5031.3</v>
      </c>
      <c r="BL15" s="1">
        <f t="shared" si="20"/>
        <v>1638.6999999999998</v>
      </c>
      <c r="BM15" s="101">
        <f t="shared" si="21"/>
        <v>0.24568215892053971</v>
      </c>
      <c r="BN15" s="1">
        <v>0</v>
      </c>
      <c r="BO15" s="82" t="s">
        <v>5</v>
      </c>
      <c r="BP15" s="1">
        <v>6899.9</v>
      </c>
      <c r="BQ15" s="1">
        <v>5088</v>
      </c>
      <c r="BR15" s="1">
        <f t="shared" si="22"/>
        <v>1811.8999999999996</v>
      </c>
      <c r="BS15" s="101">
        <f t="shared" si="23"/>
        <v>0.26259800866679223</v>
      </c>
      <c r="BT15" s="1">
        <v>0</v>
      </c>
      <c r="BU15" s="19" t="s">
        <v>5</v>
      </c>
      <c r="BV15" s="1">
        <v>6463.2</v>
      </c>
      <c r="BW15" s="1">
        <v>5027.1000000000004</v>
      </c>
      <c r="BX15" s="1">
        <f t="shared" si="24"/>
        <v>1436.0999999999995</v>
      </c>
      <c r="BY15" s="101">
        <f t="shared" si="25"/>
        <v>0.22219643520237645</v>
      </c>
      <c r="BZ15" s="1">
        <v>0</v>
      </c>
      <c r="CA15" s="21" t="s">
        <v>5</v>
      </c>
      <c r="CB15" s="1">
        <v>6163</v>
      </c>
      <c r="CC15" s="1">
        <v>5124.5</v>
      </c>
      <c r="CD15" s="1">
        <f t="shared" si="26"/>
        <v>1038.5</v>
      </c>
      <c r="CE15" s="101">
        <f t="shared" si="27"/>
        <v>0.16850559792308942</v>
      </c>
      <c r="CF15" s="1">
        <v>0</v>
      </c>
      <c r="CG15" s="119" t="s">
        <v>5</v>
      </c>
      <c r="CH15" s="1">
        <v>5101.3</v>
      </c>
      <c r="CI15" s="1">
        <v>4464.3999999999996</v>
      </c>
      <c r="CJ15" s="1">
        <f t="shared" si="28"/>
        <v>636.90000000000055</v>
      </c>
      <c r="CK15" s="101">
        <f t="shared" si="29"/>
        <v>0.12485052829670878</v>
      </c>
      <c r="CL15" s="1">
        <v>0</v>
      </c>
      <c r="CM15" s="82" t="s">
        <v>5</v>
      </c>
      <c r="CN15" s="1">
        <v>3871.6</v>
      </c>
      <c r="CO15" s="1">
        <v>3413.9</v>
      </c>
      <c r="CP15" s="1">
        <f t="shared" si="30"/>
        <v>457.69999999999982</v>
      </c>
      <c r="CQ15" s="101">
        <f t="shared" si="31"/>
        <v>0.11821985742328749</v>
      </c>
      <c r="CR15" s="1">
        <v>0</v>
      </c>
      <c r="CS15" s="115" t="s">
        <v>5</v>
      </c>
      <c r="CT15" s="1">
        <v>2525.8000000000002</v>
      </c>
      <c r="CU15" s="1">
        <v>2298.8000000000002</v>
      </c>
      <c r="CV15" s="1">
        <f t="shared" si="32"/>
        <v>227</v>
      </c>
      <c r="CW15" s="101">
        <f t="shared" si="33"/>
        <v>8.987251563860954E-2</v>
      </c>
      <c r="CX15" s="1">
        <v>0</v>
      </c>
      <c r="CY15" s="84" t="s">
        <v>5</v>
      </c>
      <c r="CZ15" s="1">
        <v>1414.1</v>
      </c>
      <c r="DA15" s="1">
        <v>1315.2</v>
      </c>
      <c r="DB15" s="1">
        <f t="shared" si="34"/>
        <v>98.899999999999864</v>
      </c>
      <c r="DC15" s="101">
        <f t="shared" si="35"/>
        <v>6.9938476769676738E-2</v>
      </c>
      <c r="DD15" s="1">
        <v>0</v>
      </c>
      <c r="DE15" s="20" t="s">
        <v>5</v>
      </c>
      <c r="DF15" s="1">
        <v>279.39999999999998</v>
      </c>
      <c r="DG15" s="1">
        <v>279.89999999999998</v>
      </c>
      <c r="DH15" s="1">
        <f t="shared" si="36"/>
        <v>-0.5</v>
      </c>
      <c r="DI15" s="101">
        <f t="shared" si="37"/>
        <v>-1.7895490336435221E-3</v>
      </c>
      <c r="DJ15" s="1">
        <v>0</v>
      </c>
    </row>
    <row r="16" spans="1:114" x14ac:dyDescent="0.3">
      <c r="A16" s="45" t="s">
        <v>6</v>
      </c>
      <c r="B16" s="1">
        <v>5353.3</v>
      </c>
      <c r="C16" s="1">
        <v>5114.7</v>
      </c>
      <c r="D16" s="1">
        <f t="shared" si="0"/>
        <v>238.60000000000036</v>
      </c>
      <c r="E16" s="101">
        <f t="shared" si="1"/>
        <v>4.4570638671473733E-2</v>
      </c>
      <c r="F16" s="1">
        <f>6.6+19.1+18.3+28.3</f>
        <v>72.3</v>
      </c>
      <c r="G16" s="110" t="s">
        <v>6</v>
      </c>
      <c r="H16" s="1">
        <v>5455.9</v>
      </c>
      <c r="I16" s="1">
        <v>5115.6000000000004</v>
      </c>
      <c r="J16" s="1">
        <f t="shared" si="2"/>
        <v>340.29999999999927</v>
      </c>
      <c r="K16" s="101">
        <f t="shared" si="46"/>
        <v>6.2372844077054068E-2</v>
      </c>
      <c r="L16" s="1">
        <f>6.6+19.1+18.3+28.3+94.2</f>
        <v>166.5</v>
      </c>
      <c r="M16" s="111" t="s">
        <v>6</v>
      </c>
      <c r="N16" s="1">
        <v>5445.9</v>
      </c>
      <c r="O16" s="1">
        <v>5076.1000000000004</v>
      </c>
      <c r="P16" s="1">
        <f t="shared" si="4"/>
        <v>369.79999999999927</v>
      </c>
      <c r="Q16" s="101">
        <f t="shared" si="47"/>
        <v>6.7904294974200641E-2</v>
      </c>
      <c r="R16" s="1">
        <f>6.6+19.1+18.3+28.3+94.2</f>
        <v>166.5</v>
      </c>
      <c r="S16" s="21" t="s">
        <v>6</v>
      </c>
      <c r="T16" s="1">
        <v>5889</v>
      </c>
      <c r="U16" s="1">
        <v>5085</v>
      </c>
      <c r="V16" s="1">
        <f t="shared" si="6"/>
        <v>804</v>
      </c>
      <c r="W16" s="101">
        <f t="shared" si="48"/>
        <v>0.13652572592969944</v>
      </c>
      <c r="X16" s="1">
        <f>6.6+19.1+18.3+28.3+94.2+254.7</f>
        <v>421.2</v>
      </c>
      <c r="Y16" s="82" t="s">
        <v>6</v>
      </c>
      <c r="Z16" s="1">
        <v>5819.7</v>
      </c>
      <c r="AA16" s="1">
        <v>5091.7</v>
      </c>
      <c r="AB16" s="1">
        <f t="shared" si="8"/>
        <v>728</v>
      </c>
      <c r="AC16" s="101">
        <f t="shared" si="49"/>
        <v>0.12509235871264843</v>
      </c>
      <c r="AD16" s="1">
        <f>6.6+19.1+28.3+94.2+254.7</f>
        <v>402.9</v>
      </c>
      <c r="AE16" s="20" t="s">
        <v>6</v>
      </c>
      <c r="AF16" s="1">
        <v>5806.4</v>
      </c>
      <c r="AG16" s="1">
        <v>5087.6000000000004</v>
      </c>
      <c r="AH16" s="1">
        <f t="shared" si="10"/>
        <v>718.79999999999927</v>
      </c>
      <c r="AI16" s="101">
        <f t="shared" si="11"/>
        <v>0.12379443372829969</v>
      </c>
      <c r="AJ16" s="1">
        <f>94.2+254.7</f>
        <v>348.9</v>
      </c>
      <c r="AK16" s="115" t="s">
        <v>6</v>
      </c>
      <c r="AL16" s="1">
        <v>5818.9</v>
      </c>
      <c r="AM16" s="1">
        <v>5156.1000000000004</v>
      </c>
      <c r="AN16" s="1">
        <f t="shared" si="12"/>
        <v>662.79999999999927</v>
      </c>
      <c r="AO16" s="101">
        <f t="shared" si="13"/>
        <v>0.11390468988984161</v>
      </c>
      <c r="AP16" s="1">
        <v>254.7</v>
      </c>
      <c r="AQ16" s="82" t="s">
        <v>6</v>
      </c>
      <c r="AR16" s="1">
        <v>6348.9</v>
      </c>
      <c r="AS16" s="1">
        <v>5314.1</v>
      </c>
      <c r="AT16" s="1">
        <f t="shared" si="14"/>
        <v>1034.7999999999993</v>
      </c>
      <c r="AU16" s="101">
        <f t="shared" si="15"/>
        <v>0.16298886421269815</v>
      </c>
      <c r="AV16" s="1">
        <v>254.7</v>
      </c>
      <c r="AW16" s="44" t="s">
        <v>6</v>
      </c>
      <c r="AX16" s="1">
        <v>6315.7</v>
      </c>
      <c r="AY16" s="1">
        <v>5147.3</v>
      </c>
      <c r="AZ16" s="1">
        <f t="shared" si="16"/>
        <v>1168.3999999999996</v>
      </c>
      <c r="BA16" s="101">
        <f t="shared" si="17"/>
        <v>0.18499928748990604</v>
      </c>
      <c r="BB16" s="1">
        <v>0</v>
      </c>
      <c r="BC16" s="21" t="s">
        <v>6</v>
      </c>
      <c r="BD16" s="1">
        <v>6522.6</v>
      </c>
      <c r="BE16" s="1">
        <v>5030.1000000000004</v>
      </c>
      <c r="BF16" s="1">
        <f t="shared" si="18"/>
        <v>1492.5</v>
      </c>
      <c r="BG16" s="101">
        <f t="shared" si="19"/>
        <v>0.2288197957869561</v>
      </c>
      <c r="BH16" s="1">
        <v>0</v>
      </c>
      <c r="BI16" s="20" t="s">
        <v>6</v>
      </c>
      <c r="BJ16" s="1">
        <v>6670</v>
      </c>
      <c r="BK16" s="1">
        <v>5031.3</v>
      </c>
      <c r="BL16" s="1">
        <f t="shared" si="20"/>
        <v>1638.6999999999998</v>
      </c>
      <c r="BM16" s="101">
        <f t="shared" si="21"/>
        <v>0.24568215892053971</v>
      </c>
      <c r="BN16" s="1">
        <v>0</v>
      </c>
      <c r="BO16" s="82" t="s">
        <v>6</v>
      </c>
      <c r="BP16" s="1">
        <v>6899.9</v>
      </c>
      <c r="BQ16" s="1">
        <v>5085.6000000000004</v>
      </c>
      <c r="BR16" s="1">
        <f t="shared" si="22"/>
        <v>1814.2999999999993</v>
      </c>
      <c r="BS16" s="101">
        <f t="shared" si="23"/>
        <v>0.26294583979477953</v>
      </c>
      <c r="BT16" s="1">
        <v>0</v>
      </c>
      <c r="BU16" s="19" t="s">
        <v>6</v>
      </c>
      <c r="BV16" s="1">
        <v>6463.2</v>
      </c>
      <c r="BW16" s="1">
        <v>5027.1000000000004</v>
      </c>
      <c r="BX16" s="1">
        <f t="shared" si="24"/>
        <v>1436.0999999999995</v>
      </c>
      <c r="BY16" s="101">
        <f t="shared" si="25"/>
        <v>0.22219643520237645</v>
      </c>
      <c r="BZ16" s="1">
        <v>0</v>
      </c>
      <c r="CA16" s="21" t="s">
        <v>6</v>
      </c>
      <c r="CB16" s="1">
        <v>6163</v>
      </c>
      <c r="CC16" s="1">
        <v>5124.5</v>
      </c>
      <c r="CD16" s="1">
        <f t="shared" si="26"/>
        <v>1038.5</v>
      </c>
      <c r="CE16" s="101">
        <f t="shared" si="27"/>
        <v>0.16850559792308942</v>
      </c>
      <c r="CF16" s="1">
        <v>0</v>
      </c>
      <c r="CG16" s="119" t="s">
        <v>6</v>
      </c>
      <c r="CH16" s="1">
        <v>5101.3</v>
      </c>
      <c r="CI16" s="1">
        <v>4460.3999999999996</v>
      </c>
      <c r="CJ16" s="1">
        <f t="shared" si="28"/>
        <v>640.90000000000055</v>
      </c>
      <c r="CK16" s="101">
        <f t="shared" si="29"/>
        <v>0.12563464215004028</v>
      </c>
      <c r="CL16" s="1">
        <v>0</v>
      </c>
      <c r="CM16" s="82" t="s">
        <v>6</v>
      </c>
      <c r="CN16" s="1">
        <v>3871.6</v>
      </c>
      <c r="CO16" s="1">
        <v>3414.8</v>
      </c>
      <c r="CP16" s="1">
        <f t="shared" si="30"/>
        <v>456.79999999999973</v>
      </c>
      <c r="CQ16" s="101">
        <f t="shared" si="31"/>
        <v>0.11798739539208589</v>
      </c>
      <c r="CR16" s="1">
        <v>0</v>
      </c>
      <c r="CS16" s="115" t="s">
        <v>6</v>
      </c>
      <c r="CT16" s="1">
        <v>2525.8000000000002</v>
      </c>
      <c r="CU16" s="1">
        <v>2299.4</v>
      </c>
      <c r="CV16" s="1">
        <f t="shared" si="32"/>
        <v>226.40000000000009</v>
      </c>
      <c r="CW16" s="101">
        <f t="shared" si="33"/>
        <v>8.9634967139124264E-2</v>
      </c>
      <c r="CX16" s="1">
        <v>0</v>
      </c>
      <c r="CY16" s="84" t="s">
        <v>6</v>
      </c>
      <c r="CZ16" s="1">
        <v>1414.1</v>
      </c>
      <c r="DA16" s="1">
        <v>1315.2</v>
      </c>
      <c r="DB16" s="1">
        <f t="shared" si="34"/>
        <v>98.899999999999864</v>
      </c>
      <c r="DC16" s="101">
        <f t="shared" si="35"/>
        <v>6.9938476769676738E-2</v>
      </c>
      <c r="DD16" s="1">
        <v>0</v>
      </c>
      <c r="DE16" s="20" t="s">
        <v>6</v>
      </c>
      <c r="DF16" s="1">
        <v>279.39999999999998</v>
      </c>
      <c r="DG16" s="1">
        <v>279.60000000000002</v>
      </c>
      <c r="DH16" s="1">
        <f t="shared" si="36"/>
        <v>-0.20000000000004547</v>
      </c>
      <c r="DI16" s="101">
        <f t="shared" si="37"/>
        <v>-7.1581961345757155E-4</v>
      </c>
      <c r="DJ16" s="1">
        <v>0</v>
      </c>
    </row>
    <row r="17" spans="1:114" x14ac:dyDescent="0.3">
      <c r="A17" s="45" t="s">
        <v>7</v>
      </c>
      <c r="B17" s="1">
        <v>5465.5</v>
      </c>
      <c r="C17" s="1">
        <v>5116.3</v>
      </c>
      <c r="D17" s="1">
        <f t="shared" si="0"/>
        <v>349.19999999999982</v>
      </c>
      <c r="E17" s="101">
        <f t="shared" si="1"/>
        <v>6.3891684200896498E-2</v>
      </c>
      <c r="F17" s="1">
        <f>43.9+21.8+58.8+14.4+50.2</f>
        <v>189.10000000000002</v>
      </c>
      <c r="G17" s="110" t="s">
        <v>7</v>
      </c>
      <c r="H17" s="1">
        <v>5641.2</v>
      </c>
      <c r="I17" s="1">
        <v>5115.5</v>
      </c>
      <c r="J17" s="1">
        <f t="shared" si="2"/>
        <v>525.69999999999982</v>
      </c>
      <c r="K17" s="101">
        <f t="shared" si="46"/>
        <v>9.3189392327873474E-2</v>
      </c>
      <c r="L17" s="1">
        <f>43.9+21.8+58.8+14.4+50.2+165.9</f>
        <v>355</v>
      </c>
      <c r="M17" s="111" t="s">
        <v>7</v>
      </c>
      <c r="N17" s="1">
        <v>5631.7</v>
      </c>
      <c r="O17" s="1">
        <v>5061.3</v>
      </c>
      <c r="P17" s="1">
        <f t="shared" si="4"/>
        <v>570.39999999999964</v>
      </c>
      <c r="Q17" s="101">
        <f t="shared" si="47"/>
        <v>0.10128380417991009</v>
      </c>
      <c r="R17" s="1">
        <f>43.9+21.8+58.8+14.4+50.2+165.9</f>
        <v>355</v>
      </c>
      <c r="S17" s="21" t="s">
        <v>7</v>
      </c>
      <c r="T17" s="1">
        <v>6274.3</v>
      </c>
      <c r="U17" s="1">
        <v>5160</v>
      </c>
      <c r="V17" s="1">
        <f t="shared" si="6"/>
        <v>1114.3000000000002</v>
      </c>
      <c r="W17" s="101">
        <f t="shared" si="48"/>
        <v>0.17759750091643692</v>
      </c>
      <c r="X17" s="1">
        <f>43.9+21.8+58.8+14.4+50.2+165.9+332.3</f>
        <v>687.3</v>
      </c>
      <c r="Y17" s="82" t="s">
        <v>7</v>
      </c>
      <c r="Z17" s="1">
        <v>6038.9</v>
      </c>
      <c r="AA17" s="1">
        <v>5093.3999999999996</v>
      </c>
      <c r="AB17" s="1">
        <f t="shared" si="8"/>
        <v>945.5</v>
      </c>
      <c r="AC17" s="101">
        <f t="shared" si="49"/>
        <v>0.15656824918445414</v>
      </c>
      <c r="AD17" s="1">
        <f>14.4+50.2+165.9+20.2+332.3</f>
        <v>583</v>
      </c>
      <c r="AE17" s="20" t="s">
        <v>7</v>
      </c>
      <c r="AF17" s="1">
        <v>5984.8</v>
      </c>
      <c r="AG17" s="1">
        <v>5133.3999999999996</v>
      </c>
      <c r="AH17" s="1">
        <f t="shared" si="10"/>
        <v>851.40000000000055</v>
      </c>
      <c r="AI17" s="101">
        <f t="shared" si="11"/>
        <v>0.1422603929955889</v>
      </c>
      <c r="AJ17" s="1">
        <f>163.5+22.7+332.3</f>
        <v>518.5</v>
      </c>
      <c r="AK17" s="115" t="s">
        <v>7</v>
      </c>
      <c r="AL17" s="1">
        <v>5916.7</v>
      </c>
      <c r="AM17" s="1">
        <v>5161.2</v>
      </c>
      <c r="AN17" s="1">
        <f t="shared" si="12"/>
        <v>755.5</v>
      </c>
      <c r="AO17" s="101">
        <f t="shared" si="13"/>
        <v>0.12768942146804807</v>
      </c>
      <c r="AP17" s="1">
        <v>332.3</v>
      </c>
      <c r="AQ17" s="82" t="s">
        <v>7</v>
      </c>
      <c r="AR17" s="1">
        <v>6462.5</v>
      </c>
      <c r="AS17" s="1">
        <v>5324.6</v>
      </c>
      <c r="AT17" s="1">
        <f t="shared" si="14"/>
        <v>1137.8999999999996</v>
      </c>
      <c r="AU17" s="101">
        <f t="shared" si="15"/>
        <v>0.17607736943907151</v>
      </c>
      <c r="AV17" s="1">
        <v>332.3</v>
      </c>
      <c r="AW17" s="44" t="s">
        <v>7</v>
      </c>
      <c r="AX17" s="1">
        <v>6315.7</v>
      </c>
      <c r="AY17" s="1">
        <v>5147.3</v>
      </c>
      <c r="AZ17" s="1">
        <f t="shared" si="16"/>
        <v>1168.3999999999996</v>
      </c>
      <c r="BA17" s="101">
        <f t="shared" si="17"/>
        <v>0.18499928748990604</v>
      </c>
      <c r="BB17" s="1">
        <v>0</v>
      </c>
      <c r="BC17" s="21" t="s">
        <v>7</v>
      </c>
      <c r="BD17" s="1">
        <v>6522.6</v>
      </c>
      <c r="BE17" s="1">
        <v>5030.1000000000004</v>
      </c>
      <c r="BF17" s="1">
        <f t="shared" si="18"/>
        <v>1492.5</v>
      </c>
      <c r="BG17" s="101">
        <f t="shared" si="19"/>
        <v>0.2288197957869561</v>
      </c>
      <c r="BH17" s="1">
        <v>0</v>
      </c>
      <c r="BI17" s="20" t="s">
        <v>7</v>
      </c>
      <c r="BJ17" s="1">
        <v>6670</v>
      </c>
      <c r="BK17" s="1">
        <v>5031.3</v>
      </c>
      <c r="BL17" s="1">
        <f t="shared" si="20"/>
        <v>1638.6999999999998</v>
      </c>
      <c r="BM17" s="101">
        <f t="shared" si="21"/>
        <v>0.24568215892053971</v>
      </c>
      <c r="BN17" s="1">
        <v>0</v>
      </c>
      <c r="BO17" s="82" t="s">
        <v>7</v>
      </c>
      <c r="BP17" s="1">
        <v>6899.9</v>
      </c>
      <c r="BQ17" s="1">
        <v>5085.6000000000004</v>
      </c>
      <c r="BR17" s="1">
        <f t="shared" si="22"/>
        <v>1814.2999999999993</v>
      </c>
      <c r="BS17" s="101">
        <f t="shared" si="23"/>
        <v>0.26294583979477953</v>
      </c>
      <c r="BT17" s="1">
        <v>0</v>
      </c>
      <c r="BU17" s="19" t="s">
        <v>7</v>
      </c>
      <c r="BV17" s="1">
        <v>6463.2</v>
      </c>
      <c r="BW17" s="1">
        <v>5026.7</v>
      </c>
      <c r="BX17" s="1">
        <f t="shared" si="24"/>
        <v>1436.5</v>
      </c>
      <c r="BY17" s="101">
        <f t="shared" si="25"/>
        <v>0.2222583240500062</v>
      </c>
      <c r="BZ17" s="1">
        <v>0</v>
      </c>
      <c r="CA17" s="21" t="s">
        <v>7</v>
      </c>
      <c r="CB17" s="1">
        <v>6163</v>
      </c>
      <c r="CC17" s="1">
        <v>5124.5</v>
      </c>
      <c r="CD17" s="1">
        <f t="shared" si="26"/>
        <v>1038.5</v>
      </c>
      <c r="CE17" s="101">
        <f t="shared" si="27"/>
        <v>0.16850559792308942</v>
      </c>
      <c r="CF17" s="1">
        <v>0</v>
      </c>
      <c r="CG17" s="119" t="s">
        <v>7</v>
      </c>
      <c r="CH17" s="1">
        <v>5101.3</v>
      </c>
      <c r="CI17" s="1">
        <v>4462</v>
      </c>
      <c r="CJ17" s="1">
        <f t="shared" si="28"/>
        <v>639.30000000000018</v>
      </c>
      <c r="CK17" s="101">
        <f t="shared" si="29"/>
        <v>0.1253209966087076</v>
      </c>
      <c r="CL17" s="1">
        <v>0</v>
      </c>
      <c r="CM17" s="82" t="s">
        <v>7</v>
      </c>
      <c r="CN17" s="1">
        <v>3871.6</v>
      </c>
      <c r="CO17" s="1">
        <v>3417</v>
      </c>
      <c r="CP17" s="1">
        <f t="shared" si="30"/>
        <v>454.59999999999991</v>
      </c>
      <c r="CQ17" s="101">
        <f t="shared" si="31"/>
        <v>0.11741915487137099</v>
      </c>
      <c r="CR17" s="1">
        <v>0</v>
      </c>
      <c r="CS17" s="115" t="s">
        <v>7</v>
      </c>
      <c r="CT17" s="1">
        <v>2525.8000000000002</v>
      </c>
      <c r="CU17" s="1">
        <v>2298.5</v>
      </c>
      <c r="CV17" s="1">
        <f t="shared" si="32"/>
        <v>227.30000000000018</v>
      </c>
      <c r="CW17" s="101">
        <f t="shared" si="33"/>
        <v>8.9991289888352269E-2</v>
      </c>
      <c r="CX17" s="1">
        <v>0</v>
      </c>
      <c r="CY17" s="84" t="s">
        <v>7</v>
      </c>
      <c r="CZ17" s="1">
        <v>1414.1</v>
      </c>
      <c r="DA17" s="1">
        <v>1315.7</v>
      </c>
      <c r="DB17" s="1">
        <f t="shared" si="34"/>
        <v>98.399999999999864</v>
      </c>
      <c r="DC17" s="101">
        <f t="shared" si="35"/>
        <v>6.9584894986210219E-2</v>
      </c>
      <c r="DD17" s="1">
        <v>0</v>
      </c>
      <c r="DE17" s="20" t="s">
        <v>7</v>
      </c>
      <c r="DF17" s="1">
        <v>279.39999999999998</v>
      </c>
      <c r="DG17" s="1">
        <v>279.39999999999998</v>
      </c>
      <c r="DH17" s="1">
        <f t="shared" si="36"/>
        <v>0</v>
      </c>
      <c r="DI17" s="101">
        <f t="shared" si="37"/>
        <v>0</v>
      </c>
      <c r="DJ17" s="1">
        <v>0</v>
      </c>
    </row>
    <row r="18" spans="1:114" x14ac:dyDescent="0.3">
      <c r="A18" s="45" t="s">
        <v>19</v>
      </c>
      <c r="B18" s="1">
        <v>5373.1</v>
      </c>
      <c r="C18" s="1">
        <v>5115</v>
      </c>
      <c r="D18" s="1">
        <f t="shared" si="0"/>
        <v>258.10000000000036</v>
      </c>
      <c r="E18" s="101">
        <f t="shared" si="1"/>
        <v>4.8035584671791025E-2</v>
      </c>
      <c r="F18" s="1">
        <f>44.1+10</f>
        <v>54.1</v>
      </c>
      <c r="G18" s="110" t="s">
        <v>19</v>
      </c>
      <c r="H18" s="1">
        <v>5359.9</v>
      </c>
      <c r="I18" s="1">
        <v>5118</v>
      </c>
      <c r="J18" s="1">
        <f t="shared" si="2"/>
        <v>241.89999999999964</v>
      </c>
      <c r="K18" s="101">
        <f t="shared" si="46"/>
        <v>4.5131439019384628E-2</v>
      </c>
      <c r="L18" s="1">
        <f>44.1+10</f>
        <v>54.1</v>
      </c>
      <c r="M18" s="111" t="s">
        <v>19</v>
      </c>
      <c r="N18" s="1">
        <v>5392.4</v>
      </c>
      <c r="O18" s="1">
        <v>5060.7</v>
      </c>
      <c r="P18" s="1">
        <f t="shared" si="4"/>
        <v>331.69999999999982</v>
      </c>
      <c r="Q18" s="101">
        <f t="shared" si="47"/>
        <v>6.1512499072769053E-2</v>
      </c>
      <c r="R18" s="1">
        <f>44.1+10</f>
        <v>54.1</v>
      </c>
      <c r="S18" s="21" t="s">
        <v>19</v>
      </c>
      <c r="T18" s="1">
        <v>5855.1</v>
      </c>
      <c r="U18" s="1">
        <v>5087.3</v>
      </c>
      <c r="V18" s="1">
        <f t="shared" si="6"/>
        <v>767.80000000000018</v>
      </c>
      <c r="W18" s="101">
        <f t="shared" si="48"/>
        <v>0.13113354169869004</v>
      </c>
      <c r="X18" s="1">
        <f>44.1+10+452.9</f>
        <v>507</v>
      </c>
      <c r="Y18" s="82" t="s">
        <v>19</v>
      </c>
      <c r="Z18" s="1">
        <v>5862.5</v>
      </c>
      <c r="AA18" s="1">
        <v>5094.3999999999996</v>
      </c>
      <c r="AB18" s="1">
        <f t="shared" si="8"/>
        <v>768.10000000000036</v>
      </c>
      <c r="AC18" s="101">
        <f t="shared" si="49"/>
        <v>0.13101918976545848</v>
      </c>
      <c r="AD18" s="1">
        <f>44.1+10+452.9</f>
        <v>507</v>
      </c>
      <c r="AE18" s="20" t="s">
        <v>19</v>
      </c>
      <c r="AF18" s="1">
        <v>5955.3</v>
      </c>
      <c r="AG18" s="1">
        <v>5128.7</v>
      </c>
      <c r="AH18" s="1">
        <f t="shared" si="10"/>
        <v>826.60000000000036</v>
      </c>
      <c r="AI18" s="101">
        <f t="shared" si="11"/>
        <v>0.13880073212096794</v>
      </c>
      <c r="AJ18" s="1">
        <f>26.6+466.1</f>
        <v>492.70000000000005</v>
      </c>
      <c r="AK18" s="115" t="s">
        <v>19</v>
      </c>
      <c r="AL18" s="1">
        <v>6031.2</v>
      </c>
      <c r="AM18" s="1">
        <v>5157</v>
      </c>
      <c r="AN18" s="1">
        <f t="shared" si="12"/>
        <v>874.19999999999982</v>
      </c>
      <c r="AO18" s="101">
        <f t="shared" si="13"/>
        <v>0.14494627934739351</v>
      </c>
      <c r="AP18" s="1">
        <v>462.4</v>
      </c>
      <c r="AQ18" s="82" t="s">
        <v>19</v>
      </c>
      <c r="AR18" s="1">
        <v>6533.2</v>
      </c>
      <c r="AS18" s="1">
        <v>5321.2</v>
      </c>
      <c r="AT18" s="1">
        <f t="shared" si="14"/>
        <v>1212</v>
      </c>
      <c r="AU18" s="101">
        <f t="shared" si="15"/>
        <v>0.18551399008143024</v>
      </c>
      <c r="AV18" s="1">
        <v>462.4</v>
      </c>
      <c r="AW18" s="44" t="s">
        <v>19</v>
      </c>
      <c r="AX18" s="1">
        <v>6312.8</v>
      </c>
      <c r="AY18" s="1">
        <v>5146</v>
      </c>
      <c r="AZ18" s="1">
        <f t="shared" si="16"/>
        <v>1166.8000000000002</v>
      </c>
      <c r="BA18" s="101">
        <f t="shared" si="17"/>
        <v>0.1848308199214295</v>
      </c>
      <c r="BB18" s="1">
        <v>0</v>
      </c>
      <c r="BC18" s="21" t="s">
        <v>19</v>
      </c>
      <c r="BD18" s="1">
        <v>6522.6</v>
      </c>
      <c r="BE18" s="1">
        <v>5029.1000000000004</v>
      </c>
      <c r="BF18" s="1">
        <f t="shared" si="18"/>
        <v>1493.5</v>
      </c>
      <c r="BG18" s="101">
        <f t="shared" si="19"/>
        <v>0.22897310888296077</v>
      </c>
      <c r="BH18" s="1">
        <v>0</v>
      </c>
      <c r="BI18" s="20" t="s">
        <v>19</v>
      </c>
      <c r="BJ18" s="1">
        <v>6670</v>
      </c>
      <c r="BK18" s="1">
        <v>5031.3</v>
      </c>
      <c r="BL18" s="1">
        <f t="shared" si="20"/>
        <v>1638.6999999999998</v>
      </c>
      <c r="BM18" s="101">
        <f t="shared" si="21"/>
        <v>0.24568215892053971</v>
      </c>
      <c r="BN18" s="1">
        <v>0</v>
      </c>
      <c r="BO18" s="82" t="s">
        <v>19</v>
      </c>
      <c r="BP18" s="1">
        <v>6899.9</v>
      </c>
      <c r="BQ18" s="1">
        <v>5085.6000000000004</v>
      </c>
      <c r="BR18" s="1">
        <f t="shared" si="22"/>
        <v>1814.2999999999993</v>
      </c>
      <c r="BS18" s="101">
        <f t="shared" si="23"/>
        <v>0.26294583979477953</v>
      </c>
      <c r="BT18" s="1">
        <v>0</v>
      </c>
      <c r="BU18" s="19" t="s">
        <v>19</v>
      </c>
      <c r="BV18" s="1">
        <v>6463.2</v>
      </c>
      <c r="BW18" s="1">
        <v>5027</v>
      </c>
      <c r="BX18" s="1">
        <f t="shared" si="24"/>
        <v>1436.1999999999998</v>
      </c>
      <c r="BY18" s="101">
        <f t="shared" si="25"/>
        <v>0.22221190741428393</v>
      </c>
      <c r="BZ18" s="1">
        <v>0</v>
      </c>
      <c r="CA18" s="21" t="s">
        <v>19</v>
      </c>
      <c r="CB18" s="1">
        <v>6163</v>
      </c>
      <c r="CC18" s="1">
        <v>5124.5</v>
      </c>
      <c r="CD18" s="1">
        <f t="shared" si="26"/>
        <v>1038.5</v>
      </c>
      <c r="CE18" s="101">
        <f t="shared" si="27"/>
        <v>0.16850559792308942</v>
      </c>
      <c r="CF18" s="1">
        <v>0</v>
      </c>
      <c r="CG18" s="119" t="s">
        <v>19</v>
      </c>
      <c r="CH18" s="1">
        <v>5101.3</v>
      </c>
      <c r="CI18" s="1">
        <v>4467.3999999999996</v>
      </c>
      <c r="CJ18" s="1">
        <f t="shared" si="28"/>
        <v>633.90000000000055</v>
      </c>
      <c r="CK18" s="101">
        <f t="shared" si="29"/>
        <v>0.12426244290671015</v>
      </c>
      <c r="CL18" s="1">
        <v>0</v>
      </c>
      <c r="CM18" s="82" t="s">
        <v>19</v>
      </c>
      <c r="CN18" s="1">
        <v>3871.6</v>
      </c>
      <c r="CO18" s="1">
        <v>3416</v>
      </c>
      <c r="CP18" s="1">
        <f t="shared" si="30"/>
        <v>455.59999999999991</v>
      </c>
      <c r="CQ18" s="101">
        <f t="shared" si="31"/>
        <v>0.11767744601715051</v>
      </c>
      <c r="CR18" s="1">
        <v>0</v>
      </c>
      <c r="CS18" s="115" t="s">
        <v>19</v>
      </c>
      <c r="CT18" s="1">
        <v>2525.8000000000002</v>
      </c>
      <c r="CU18" s="1">
        <v>2297.1</v>
      </c>
      <c r="CV18" s="1">
        <f t="shared" si="32"/>
        <v>228.70000000000027</v>
      </c>
      <c r="CW18" s="101">
        <f t="shared" si="33"/>
        <v>9.0545569720484706E-2</v>
      </c>
      <c r="CX18" s="1">
        <v>0</v>
      </c>
      <c r="CY18" s="84" t="s">
        <v>19</v>
      </c>
      <c r="CZ18" s="1">
        <v>1414.1</v>
      </c>
      <c r="DA18" s="1">
        <v>1315.2</v>
      </c>
      <c r="DB18" s="1">
        <f t="shared" si="34"/>
        <v>98.899999999999864</v>
      </c>
      <c r="DC18" s="101">
        <f t="shared" si="35"/>
        <v>6.9938476769676738E-2</v>
      </c>
      <c r="DD18" s="1">
        <v>0</v>
      </c>
      <c r="DE18" s="20" t="s">
        <v>19</v>
      </c>
      <c r="DF18" s="1">
        <v>279.39999999999998</v>
      </c>
      <c r="DG18" s="1">
        <v>280</v>
      </c>
      <c r="DH18" s="1">
        <f t="shared" si="36"/>
        <v>-0.60000000000002274</v>
      </c>
      <c r="DI18" s="101">
        <f t="shared" si="37"/>
        <v>-2.1474588403723079E-3</v>
      </c>
      <c r="DJ18" s="1">
        <v>0</v>
      </c>
    </row>
    <row r="19" spans="1:114" x14ac:dyDescent="0.3">
      <c r="A19" s="45" t="s">
        <v>17</v>
      </c>
      <c r="B19" s="1">
        <v>5345.2</v>
      </c>
      <c r="C19" s="1">
        <v>5118.7</v>
      </c>
      <c r="D19" s="1">
        <f t="shared" si="0"/>
        <v>226.5</v>
      </c>
      <c r="E19" s="101">
        <f t="shared" si="1"/>
        <v>4.2374466811344762E-2</v>
      </c>
      <c r="F19" s="1">
        <v>0</v>
      </c>
      <c r="G19" s="110" t="s">
        <v>17</v>
      </c>
      <c r="H19" s="1">
        <v>5348.4</v>
      </c>
      <c r="I19" s="1">
        <v>5118.1000000000004</v>
      </c>
      <c r="J19" s="1">
        <f t="shared" si="2"/>
        <v>230.29999999999927</v>
      </c>
      <c r="K19" s="101">
        <f t="shared" si="46"/>
        <v>4.3059606611322881E-2</v>
      </c>
      <c r="L19" s="1">
        <v>0</v>
      </c>
      <c r="M19" s="111" t="s">
        <v>17</v>
      </c>
      <c r="N19" s="1">
        <v>5340.5</v>
      </c>
      <c r="O19" s="1">
        <v>5063.2</v>
      </c>
      <c r="P19" s="1">
        <f t="shared" si="4"/>
        <v>277.30000000000018</v>
      </c>
      <c r="Q19" s="101">
        <f t="shared" si="47"/>
        <v>5.1923977155697069E-2</v>
      </c>
      <c r="R19" s="1">
        <v>0</v>
      </c>
      <c r="S19" s="21" t="s">
        <v>17</v>
      </c>
      <c r="T19" s="1">
        <v>5985.9</v>
      </c>
      <c r="U19" s="1">
        <v>5090</v>
      </c>
      <c r="V19" s="1">
        <f t="shared" si="6"/>
        <v>895.89999999999964</v>
      </c>
      <c r="W19" s="101">
        <f t="shared" si="48"/>
        <v>0.14966838737700258</v>
      </c>
      <c r="X19" s="1">
        <f>559.7</f>
        <v>559.70000000000005</v>
      </c>
      <c r="Y19" s="82" t="s">
        <v>17</v>
      </c>
      <c r="Z19" s="1">
        <v>5989.5</v>
      </c>
      <c r="AA19" s="1">
        <v>5094.2</v>
      </c>
      <c r="AB19" s="1">
        <f t="shared" si="8"/>
        <v>895.30000000000018</v>
      </c>
      <c r="AC19" s="101">
        <f t="shared" si="49"/>
        <v>0.14947825361048506</v>
      </c>
      <c r="AD19" s="1">
        <v>559.70000000000005</v>
      </c>
      <c r="AE19" s="20" t="s">
        <v>17</v>
      </c>
      <c r="AF19" s="1">
        <v>5907.8</v>
      </c>
      <c r="AG19" s="1">
        <v>5132.3</v>
      </c>
      <c r="AH19" s="1">
        <f t="shared" si="10"/>
        <v>775.5</v>
      </c>
      <c r="AI19" s="101">
        <f t="shared" si="11"/>
        <v>0.131267138359457</v>
      </c>
      <c r="AJ19" s="1">
        <v>559.70000000000005</v>
      </c>
      <c r="AK19" s="115" t="s">
        <v>17</v>
      </c>
      <c r="AL19" s="1">
        <v>6018.6</v>
      </c>
      <c r="AM19" s="1">
        <v>5157.8</v>
      </c>
      <c r="AN19" s="1">
        <f t="shared" si="12"/>
        <v>860.80000000000018</v>
      </c>
      <c r="AO19" s="101">
        <f t="shared" si="13"/>
        <v>0.14302329445385972</v>
      </c>
      <c r="AP19" s="1">
        <v>559.70000000000005</v>
      </c>
      <c r="AQ19" s="82" t="s">
        <v>17</v>
      </c>
      <c r="AR19" s="1">
        <v>6555.4</v>
      </c>
      <c r="AS19" s="1">
        <v>5318.8</v>
      </c>
      <c r="AT19" s="1">
        <f t="shared" si="14"/>
        <v>1236.5999999999995</v>
      </c>
      <c r="AU19" s="101">
        <f t="shared" si="15"/>
        <v>0.18863837446990261</v>
      </c>
      <c r="AV19" s="1">
        <v>559.70000000000005</v>
      </c>
      <c r="AW19" s="44" t="s">
        <v>17</v>
      </c>
      <c r="AX19" s="1">
        <v>6310.8</v>
      </c>
      <c r="AY19" s="1">
        <v>5144.8</v>
      </c>
      <c r="AZ19" s="1">
        <f t="shared" si="16"/>
        <v>1166</v>
      </c>
      <c r="BA19" s="101">
        <f t="shared" si="17"/>
        <v>0.18476262914369018</v>
      </c>
      <c r="BB19" s="1">
        <v>0</v>
      </c>
      <c r="BC19" s="21" t="s">
        <v>17</v>
      </c>
      <c r="BD19" s="1">
        <v>6522.6</v>
      </c>
      <c r="BE19" s="1">
        <v>5029.1000000000004</v>
      </c>
      <c r="BF19" s="1">
        <f t="shared" si="18"/>
        <v>1493.5</v>
      </c>
      <c r="BG19" s="101">
        <f t="shared" si="19"/>
        <v>0.22897310888296077</v>
      </c>
      <c r="BH19" s="1">
        <v>0</v>
      </c>
      <c r="BI19" s="20" t="s">
        <v>17</v>
      </c>
      <c r="BJ19" s="1">
        <v>6670</v>
      </c>
      <c r="BK19" s="1">
        <v>5031.3</v>
      </c>
      <c r="BL19" s="1">
        <f t="shared" si="20"/>
        <v>1638.6999999999998</v>
      </c>
      <c r="BM19" s="101">
        <f t="shared" si="21"/>
        <v>0.24568215892053971</v>
      </c>
      <c r="BN19" s="1">
        <v>0</v>
      </c>
      <c r="BO19" s="82" t="s">
        <v>17</v>
      </c>
      <c r="BP19" s="1">
        <v>6899.9</v>
      </c>
      <c r="BQ19" s="1">
        <v>5085.6000000000004</v>
      </c>
      <c r="BR19" s="1">
        <f t="shared" si="22"/>
        <v>1814.2999999999993</v>
      </c>
      <c r="BS19" s="101">
        <f t="shared" si="23"/>
        <v>0.26294583979477953</v>
      </c>
      <c r="BT19" s="1">
        <v>0</v>
      </c>
      <c r="BU19" s="19" t="s">
        <v>17</v>
      </c>
      <c r="BV19" s="1">
        <v>6463.2</v>
      </c>
      <c r="BW19" s="1">
        <v>5026.8999999999996</v>
      </c>
      <c r="BX19" s="1">
        <f t="shared" si="24"/>
        <v>1436.3000000000002</v>
      </c>
      <c r="BY19" s="101">
        <f t="shared" si="25"/>
        <v>0.22222737962619141</v>
      </c>
      <c r="BZ19" s="1">
        <v>0</v>
      </c>
      <c r="CA19" s="21" t="s">
        <v>17</v>
      </c>
      <c r="CB19" s="1">
        <v>6163</v>
      </c>
      <c r="CC19" s="1">
        <v>5124.5</v>
      </c>
      <c r="CD19" s="1">
        <f t="shared" si="26"/>
        <v>1038.5</v>
      </c>
      <c r="CE19" s="101">
        <f t="shared" si="27"/>
        <v>0.16850559792308942</v>
      </c>
      <c r="CF19" s="1">
        <v>0</v>
      </c>
      <c r="CG19" s="119" t="s">
        <v>17</v>
      </c>
      <c r="CH19" s="1">
        <v>5101.3</v>
      </c>
      <c r="CI19" s="1">
        <v>4464.7</v>
      </c>
      <c r="CJ19" s="1">
        <f t="shared" si="28"/>
        <v>636.60000000000036</v>
      </c>
      <c r="CK19" s="101">
        <f t="shared" si="29"/>
        <v>0.12479171975770889</v>
      </c>
      <c r="CL19" s="1">
        <v>0</v>
      </c>
      <c r="CM19" s="82" t="s">
        <v>17</v>
      </c>
      <c r="CN19" s="1">
        <v>3871.6</v>
      </c>
      <c r="CO19" s="1">
        <v>3417.3</v>
      </c>
      <c r="CP19" s="1">
        <f t="shared" si="30"/>
        <v>454.29999999999973</v>
      </c>
      <c r="CQ19" s="101">
        <f t="shared" si="31"/>
        <v>0.11734166752763708</v>
      </c>
      <c r="CR19" s="1">
        <v>0</v>
      </c>
      <c r="CS19" s="115" t="s">
        <v>17</v>
      </c>
      <c r="CT19" s="1">
        <v>2525.8000000000002</v>
      </c>
      <c r="CU19" s="1">
        <v>2297.6999999999998</v>
      </c>
      <c r="CV19" s="1">
        <f t="shared" si="32"/>
        <v>228.10000000000036</v>
      </c>
      <c r="CW19" s="101">
        <f t="shared" si="33"/>
        <v>9.0308021220999429E-2</v>
      </c>
      <c r="CX19" s="1">
        <v>0</v>
      </c>
      <c r="CY19" s="84" t="s">
        <v>17</v>
      </c>
      <c r="CZ19" s="1">
        <v>1414.1</v>
      </c>
      <c r="DA19" s="1">
        <v>1316.3</v>
      </c>
      <c r="DB19" s="1">
        <f t="shared" si="34"/>
        <v>97.799999999999955</v>
      </c>
      <c r="DC19" s="101">
        <f t="shared" si="35"/>
        <v>6.9160596846050471E-2</v>
      </c>
      <c r="DD19" s="1">
        <v>0</v>
      </c>
      <c r="DE19" s="20" t="s">
        <v>17</v>
      </c>
      <c r="DF19" s="1">
        <v>279.39999999999998</v>
      </c>
      <c r="DG19" s="1">
        <v>279.39999999999998</v>
      </c>
      <c r="DH19" s="1">
        <f t="shared" si="36"/>
        <v>0</v>
      </c>
      <c r="DI19" s="101">
        <f t="shared" si="37"/>
        <v>0</v>
      </c>
      <c r="DJ19" s="1">
        <v>0</v>
      </c>
    </row>
    <row r="20" spans="1:114" x14ac:dyDescent="0.3">
      <c r="A20" s="45" t="s">
        <v>18</v>
      </c>
      <c r="B20" s="1">
        <v>5388.4</v>
      </c>
      <c r="C20" s="1">
        <v>5112.8</v>
      </c>
      <c r="D20" s="1">
        <f t="shared" si="0"/>
        <v>275.59999999999945</v>
      </c>
      <c r="E20" s="101">
        <f t="shared" si="1"/>
        <v>5.1146908173112515E-2</v>
      </c>
      <c r="F20" s="1">
        <v>0</v>
      </c>
      <c r="G20" s="110" t="s">
        <v>18</v>
      </c>
      <c r="H20" s="1">
        <v>5433.1</v>
      </c>
      <c r="I20" s="1">
        <v>5115.1000000000004</v>
      </c>
      <c r="J20" s="1">
        <f t="shared" si="2"/>
        <v>318</v>
      </c>
      <c r="K20" s="101">
        <f t="shared" si="46"/>
        <v>5.8530120925438509E-2</v>
      </c>
      <c r="L20" s="1">
        <v>0</v>
      </c>
      <c r="M20" s="111" t="s">
        <v>18</v>
      </c>
      <c r="N20" s="1">
        <v>5426.4</v>
      </c>
      <c r="O20" s="1">
        <v>5060.8999999999996</v>
      </c>
      <c r="P20" s="1">
        <f t="shared" si="4"/>
        <v>365.5</v>
      </c>
      <c r="Q20" s="101">
        <f t="shared" si="47"/>
        <v>6.735588972431078E-2</v>
      </c>
      <c r="R20" s="1">
        <v>0</v>
      </c>
      <c r="S20" s="21" t="s">
        <v>18</v>
      </c>
      <c r="T20" s="1">
        <v>5423.3</v>
      </c>
      <c r="U20" s="1">
        <v>5044.8999999999996</v>
      </c>
      <c r="V20" s="1">
        <f t="shared" si="6"/>
        <v>378.40000000000055</v>
      </c>
      <c r="W20" s="101">
        <f t="shared" si="48"/>
        <v>6.9773016429111531E-2</v>
      </c>
      <c r="X20" s="1">
        <v>178.3</v>
      </c>
      <c r="Y20" s="82" t="s">
        <v>18</v>
      </c>
      <c r="Z20" s="1">
        <v>6020.2</v>
      </c>
      <c r="AA20" s="1">
        <v>5091.3999999999996</v>
      </c>
      <c r="AB20" s="1">
        <f t="shared" si="8"/>
        <v>928.80000000000018</v>
      </c>
      <c r="AC20" s="101">
        <f t="shared" si="49"/>
        <v>0.15428058868476133</v>
      </c>
      <c r="AD20" s="1">
        <v>509.1</v>
      </c>
      <c r="AE20" s="20" t="s">
        <v>18</v>
      </c>
      <c r="AF20" s="1">
        <v>5876.1</v>
      </c>
      <c r="AG20" s="1">
        <v>5128.7</v>
      </c>
      <c r="AH20" s="1">
        <f t="shared" si="10"/>
        <v>747.40000000000055</v>
      </c>
      <c r="AI20" s="101">
        <f t="shared" si="11"/>
        <v>0.1271932063783803</v>
      </c>
      <c r="AJ20" s="1">
        <v>509.1</v>
      </c>
      <c r="AK20" s="115" t="s">
        <v>18</v>
      </c>
      <c r="AL20" s="1">
        <v>5958.1</v>
      </c>
      <c r="AM20" s="1">
        <v>5153.5</v>
      </c>
      <c r="AN20" s="1">
        <f t="shared" si="12"/>
        <v>804.60000000000036</v>
      </c>
      <c r="AO20" s="101">
        <f t="shared" si="13"/>
        <v>0.13504305063694808</v>
      </c>
      <c r="AP20" s="1">
        <v>509.1</v>
      </c>
      <c r="AQ20" s="82" t="s">
        <v>18</v>
      </c>
      <c r="AR20" s="1">
        <v>6485.5</v>
      </c>
      <c r="AS20" s="1">
        <v>5313.7</v>
      </c>
      <c r="AT20" s="1">
        <f t="shared" si="14"/>
        <v>1171.8000000000002</v>
      </c>
      <c r="AU20" s="101">
        <f t="shared" si="15"/>
        <v>0.18067997841338373</v>
      </c>
      <c r="AV20" s="1">
        <v>509.1</v>
      </c>
      <c r="AW20" s="44" t="s">
        <v>18</v>
      </c>
      <c r="AX20" s="1">
        <v>6285.7</v>
      </c>
      <c r="AY20" s="1">
        <v>5144</v>
      </c>
      <c r="AZ20" s="1">
        <f t="shared" si="16"/>
        <v>1141.6999999999998</v>
      </c>
      <c r="BA20" s="101">
        <f t="shared" si="17"/>
        <v>0.18163450371478115</v>
      </c>
      <c r="BB20" s="1">
        <v>328</v>
      </c>
      <c r="BC20" s="21" t="s">
        <v>18</v>
      </c>
      <c r="BD20" s="1">
        <v>6522.6</v>
      </c>
      <c r="BE20" s="1">
        <v>5030.1000000000004</v>
      </c>
      <c r="BF20" s="1">
        <f t="shared" si="18"/>
        <v>1492.5</v>
      </c>
      <c r="BG20" s="101">
        <f t="shared" si="19"/>
        <v>0.2288197957869561</v>
      </c>
      <c r="BH20" s="1">
        <v>0</v>
      </c>
      <c r="BI20" s="20" t="s">
        <v>18</v>
      </c>
      <c r="BJ20" s="1">
        <v>6670</v>
      </c>
      <c r="BK20" s="1">
        <v>5031.3</v>
      </c>
      <c r="BL20" s="1">
        <f t="shared" si="20"/>
        <v>1638.6999999999998</v>
      </c>
      <c r="BM20" s="101">
        <f t="shared" si="21"/>
        <v>0.24568215892053971</v>
      </c>
      <c r="BN20" s="1">
        <v>0</v>
      </c>
      <c r="BO20" s="82" t="s">
        <v>18</v>
      </c>
      <c r="BP20" s="1">
        <v>6899.9</v>
      </c>
      <c r="BQ20" s="1">
        <v>5085.6000000000004</v>
      </c>
      <c r="BR20" s="1">
        <f t="shared" si="22"/>
        <v>1814.2999999999993</v>
      </c>
      <c r="BS20" s="101">
        <f t="shared" si="23"/>
        <v>0.26294583979477953</v>
      </c>
      <c r="BT20" s="1">
        <v>0</v>
      </c>
      <c r="BU20" s="19" t="s">
        <v>18</v>
      </c>
      <c r="BV20" s="1">
        <v>6463.2</v>
      </c>
      <c r="BW20" s="1">
        <v>5026.7</v>
      </c>
      <c r="BX20" s="1">
        <f t="shared" si="24"/>
        <v>1436.5</v>
      </c>
      <c r="BY20" s="101">
        <f t="shared" si="25"/>
        <v>0.2222583240500062</v>
      </c>
      <c r="BZ20" s="1">
        <v>0</v>
      </c>
      <c r="CA20" s="21" t="s">
        <v>18</v>
      </c>
      <c r="CB20" s="1">
        <v>6163</v>
      </c>
      <c r="CC20" s="1">
        <v>5124.5</v>
      </c>
      <c r="CD20" s="1">
        <f t="shared" si="26"/>
        <v>1038.5</v>
      </c>
      <c r="CE20" s="101">
        <f t="shared" si="27"/>
        <v>0.16850559792308942</v>
      </c>
      <c r="CF20" s="1">
        <v>0</v>
      </c>
      <c r="CG20" s="119" t="s">
        <v>18</v>
      </c>
      <c r="CH20" s="1">
        <v>5101.3</v>
      </c>
      <c r="CI20" s="1">
        <v>4463.2</v>
      </c>
      <c r="CJ20" s="1">
        <f t="shared" si="28"/>
        <v>638.10000000000036</v>
      </c>
      <c r="CK20" s="101">
        <f t="shared" si="29"/>
        <v>0.12508576245270819</v>
      </c>
      <c r="CL20" s="1">
        <v>0</v>
      </c>
      <c r="CM20" s="82" t="s">
        <v>18</v>
      </c>
      <c r="CN20" s="1">
        <v>3871.6</v>
      </c>
      <c r="CO20" s="1">
        <v>3420.6</v>
      </c>
      <c r="CP20" s="1">
        <f t="shared" si="30"/>
        <v>451</v>
      </c>
      <c r="CQ20" s="101">
        <f t="shared" si="31"/>
        <v>0.11648930674656473</v>
      </c>
      <c r="CR20" s="1">
        <v>0</v>
      </c>
      <c r="CS20" s="115" t="s">
        <v>18</v>
      </c>
      <c r="CT20" s="1">
        <v>2525.8000000000002</v>
      </c>
      <c r="CU20" s="1">
        <v>2296.5</v>
      </c>
      <c r="CV20" s="1">
        <f t="shared" si="32"/>
        <v>229.30000000000018</v>
      </c>
      <c r="CW20" s="101">
        <f t="shared" si="33"/>
        <v>9.0783118219969983E-2</v>
      </c>
      <c r="CX20" s="1">
        <v>0</v>
      </c>
      <c r="CY20" s="84" t="s">
        <v>18</v>
      </c>
      <c r="CZ20" s="1">
        <v>1414.1</v>
      </c>
      <c r="DA20" s="1">
        <v>1314.4</v>
      </c>
      <c r="DB20" s="1">
        <f t="shared" si="34"/>
        <v>99.699999999999818</v>
      </c>
      <c r="DC20" s="101">
        <f t="shared" si="35"/>
        <v>7.0504207623223125E-2</v>
      </c>
      <c r="DD20" s="1">
        <v>0</v>
      </c>
      <c r="DE20" s="20" t="s">
        <v>18</v>
      </c>
      <c r="DF20" s="1">
        <v>279.39999999999998</v>
      </c>
      <c r="DG20" s="1">
        <v>279.39999999999998</v>
      </c>
      <c r="DH20" s="1">
        <f t="shared" si="36"/>
        <v>0</v>
      </c>
      <c r="DI20" s="101">
        <f t="shared" si="37"/>
        <v>0</v>
      </c>
      <c r="DJ20" s="1">
        <v>0</v>
      </c>
    </row>
    <row r="21" spans="1:114" x14ac:dyDescent="0.3">
      <c r="A21" s="45" t="s">
        <v>16</v>
      </c>
      <c r="B21" s="1">
        <v>5414.8</v>
      </c>
      <c r="C21" s="1">
        <v>5114.8999999999996</v>
      </c>
      <c r="D21" s="1">
        <f t="shared" si="0"/>
        <v>299.90000000000055</v>
      </c>
      <c r="E21" s="101">
        <f t="shared" si="1"/>
        <v>5.5385240452094357E-2</v>
      </c>
      <c r="F21" s="1">
        <v>0</v>
      </c>
      <c r="G21" s="110" t="s">
        <v>16</v>
      </c>
      <c r="H21" s="1">
        <v>5418.8</v>
      </c>
      <c r="I21" s="1">
        <v>5114.8</v>
      </c>
      <c r="J21" s="1">
        <f t="shared" si="2"/>
        <v>304</v>
      </c>
      <c r="K21" s="101">
        <f t="shared" si="46"/>
        <v>5.6100981767180924E-2</v>
      </c>
      <c r="L21" s="1">
        <v>0</v>
      </c>
      <c r="M21" s="111" t="s">
        <v>16</v>
      </c>
      <c r="N21" s="1">
        <v>5410.1</v>
      </c>
      <c r="O21" s="1">
        <v>5060.5</v>
      </c>
      <c r="P21" s="1">
        <f t="shared" si="4"/>
        <v>349.60000000000036</v>
      </c>
      <c r="Q21" s="101">
        <f t="shared" si="47"/>
        <v>6.4619877636272957E-2</v>
      </c>
      <c r="R21" s="1">
        <v>0</v>
      </c>
      <c r="S21" s="21" t="s">
        <v>16</v>
      </c>
      <c r="T21" s="1">
        <v>5437.7</v>
      </c>
      <c r="U21" s="1">
        <v>5043.3</v>
      </c>
      <c r="V21" s="1">
        <f t="shared" si="6"/>
        <v>394.39999999999964</v>
      </c>
      <c r="W21" s="101">
        <f t="shared" si="48"/>
        <v>7.2530665538738742E-2</v>
      </c>
      <c r="X21" s="1">
        <v>108.5</v>
      </c>
      <c r="Y21" s="82" t="s">
        <v>16</v>
      </c>
      <c r="Z21" s="1">
        <v>6059.8</v>
      </c>
      <c r="AA21" s="1">
        <v>5087.3999999999996</v>
      </c>
      <c r="AB21" s="1">
        <f t="shared" si="8"/>
        <v>972.40000000000055</v>
      </c>
      <c r="AC21" s="101">
        <f t="shared" si="49"/>
        <v>0.1604673421565069</v>
      </c>
      <c r="AD21" s="1">
        <v>541</v>
      </c>
      <c r="AE21" s="20" t="s">
        <v>16</v>
      </c>
      <c r="AF21" s="1">
        <v>5906.3</v>
      </c>
      <c r="AG21" s="1">
        <v>5123.8999999999996</v>
      </c>
      <c r="AH21" s="1">
        <f t="shared" si="10"/>
        <v>782.40000000000055</v>
      </c>
      <c r="AI21" s="101">
        <f t="shared" si="11"/>
        <v>0.13246871984152525</v>
      </c>
      <c r="AJ21" s="1">
        <v>541</v>
      </c>
      <c r="AK21" s="115" t="s">
        <v>16</v>
      </c>
      <c r="AL21" s="1">
        <v>6016.9</v>
      </c>
      <c r="AM21" s="1">
        <v>5149.7</v>
      </c>
      <c r="AN21" s="1">
        <f t="shared" si="12"/>
        <v>867.19999999999982</v>
      </c>
      <c r="AO21" s="101">
        <f t="shared" si="13"/>
        <v>0.14412737456165134</v>
      </c>
      <c r="AP21" s="1">
        <v>554.20000000000005</v>
      </c>
      <c r="AQ21" s="82" t="s">
        <v>16</v>
      </c>
      <c r="AR21" s="1">
        <v>6554.5</v>
      </c>
      <c r="AS21" s="1">
        <v>5308.4</v>
      </c>
      <c r="AT21" s="1">
        <f t="shared" si="14"/>
        <v>1246.1000000000004</v>
      </c>
      <c r="AU21" s="101">
        <f t="shared" si="15"/>
        <v>0.19011366236936461</v>
      </c>
      <c r="AV21" s="1">
        <v>554.20000000000005</v>
      </c>
      <c r="AW21" s="44" t="s">
        <v>16</v>
      </c>
      <c r="AX21" s="1">
        <v>6749.3</v>
      </c>
      <c r="AY21" s="1">
        <v>5140.7</v>
      </c>
      <c r="AZ21" s="1">
        <f t="shared" si="16"/>
        <v>1608.6000000000004</v>
      </c>
      <c r="BA21" s="101">
        <f t="shared" si="17"/>
        <v>0.23833582741913981</v>
      </c>
      <c r="BB21" s="1">
        <v>435.6</v>
      </c>
      <c r="BC21" s="21" t="s">
        <v>16</v>
      </c>
      <c r="BD21" s="1">
        <v>6522.6</v>
      </c>
      <c r="BE21" s="1">
        <v>5030.1000000000004</v>
      </c>
      <c r="BF21" s="1">
        <f t="shared" si="18"/>
        <v>1492.5</v>
      </c>
      <c r="BG21" s="101">
        <f t="shared" si="19"/>
        <v>0.2288197957869561</v>
      </c>
      <c r="BH21" s="1">
        <v>0</v>
      </c>
      <c r="BI21" s="20" t="s">
        <v>16</v>
      </c>
      <c r="BJ21" s="1">
        <v>6670</v>
      </c>
      <c r="BK21" s="1">
        <v>5031.3</v>
      </c>
      <c r="BL21" s="1">
        <f t="shared" si="20"/>
        <v>1638.6999999999998</v>
      </c>
      <c r="BM21" s="101">
        <f t="shared" si="21"/>
        <v>0.24568215892053971</v>
      </c>
      <c r="BN21" s="1">
        <v>0</v>
      </c>
      <c r="BO21" s="82" t="s">
        <v>16</v>
      </c>
      <c r="BP21" s="1">
        <v>6899.9</v>
      </c>
      <c r="BQ21" s="1">
        <v>5085.6000000000004</v>
      </c>
      <c r="BR21" s="1">
        <f t="shared" si="22"/>
        <v>1814.2999999999993</v>
      </c>
      <c r="BS21" s="101">
        <f t="shared" si="23"/>
        <v>0.26294583979477953</v>
      </c>
      <c r="BT21" s="1">
        <v>0</v>
      </c>
      <c r="BU21" s="19" t="s">
        <v>16</v>
      </c>
      <c r="BV21" s="1">
        <v>6463.2</v>
      </c>
      <c r="BW21" s="1">
        <v>5025.8</v>
      </c>
      <c r="BX21" s="1">
        <f t="shared" si="24"/>
        <v>1437.3999999999996</v>
      </c>
      <c r="BY21" s="101">
        <f t="shared" si="25"/>
        <v>0.22239757395717286</v>
      </c>
      <c r="BZ21" s="1">
        <v>0</v>
      </c>
      <c r="CA21" s="21" t="s">
        <v>16</v>
      </c>
      <c r="CB21" s="1">
        <v>6163</v>
      </c>
      <c r="CC21" s="1">
        <v>5124.5</v>
      </c>
      <c r="CD21" s="1">
        <f t="shared" si="26"/>
        <v>1038.5</v>
      </c>
      <c r="CE21" s="101">
        <f t="shared" si="27"/>
        <v>0.16850559792308942</v>
      </c>
      <c r="CF21" s="1">
        <v>0</v>
      </c>
      <c r="CG21" s="119" t="s">
        <v>16</v>
      </c>
      <c r="CH21" s="1">
        <v>5101.3</v>
      </c>
      <c r="CI21" s="1">
        <v>4465.3999999999996</v>
      </c>
      <c r="CJ21" s="1">
        <f t="shared" si="28"/>
        <v>635.90000000000055</v>
      </c>
      <c r="CK21" s="101">
        <f t="shared" si="29"/>
        <v>0.12465449983337591</v>
      </c>
      <c r="CL21" s="1">
        <v>0</v>
      </c>
      <c r="CM21" s="82" t="s">
        <v>16</v>
      </c>
      <c r="CN21" s="1">
        <v>3871.6</v>
      </c>
      <c r="CO21" s="1">
        <v>3415.4</v>
      </c>
      <c r="CP21" s="1">
        <f t="shared" si="30"/>
        <v>456.19999999999982</v>
      </c>
      <c r="CQ21" s="101">
        <f t="shared" si="31"/>
        <v>0.1178324207046182</v>
      </c>
      <c r="CR21" s="1">
        <v>0</v>
      </c>
      <c r="CS21" s="115" t="s">
        <v>16</v>
      </c>
      <c r="CT21" s="1">
        <v>2525.8000000000002</v>
      </c>
      <c r="CU21" s="1">
        <v>2297.6</v>
      </c>
      <c r="CV21" s="1">
        <f t="shared" si="32"/>
        <v>228.20000000000027</v>
      </c>
      <c r="CW21" s="101">
        <f t="shared" si="33"/>
        <v>9.0347612637580274E-2</v>
      </c>
      <c r="CX21" s="1">
        <v>0</v>
      </c>
      <c r="CY21" s="84" t="s">
        <v>16</v>
      </c>
      <c r="CZ21" s="1">
        <v>1414.1</v>
      </c>
      <c r="DA21" s="1">
        <v>1318.2</v>
      </c>
      <c r="DB21" s="1">
        <f t="shared" si="34"/>
        <v>95.899999999999864</v>
      </c>
      <c r="DC21" s="101">
        <f t="shared" si="35"/>
        <v>6.7816986068877635E-2</v>
      </c>
      <c r="DD21" s="1">
        <v>0</v>
      </c>
      <c r="DE21" s="20" t="s">
        <v>16</v>
      </c>
      <c r="DF21" s="1">
        <v>279.39999999999998</v>
      </c>
      <c r="DG21" s="1">
        <v>279.10000000000002</v>
      </c>
      <c r="DH21" s="1">
        <f t="shared" si="36"/>
        <v>0.29999999999995453</v>
      </c>
      <c r="DI21" s="101">
        <f t="shared" si="37"/>
        <v>1.0737294201859505E-3</v>
      </c>
      <c r="DJ21" s="1">
        <v>0</v>
      </c>
    </row>
    <row r="22" spans="1:114" x14ac:dyDescent="0.3">
      <c r="A22" s="45" t="s">
        <v>76</v>
      </c>
      <c r="B22" s="1">
        <v>5417</v>
      </c>
      <c r="C22" s="1">
        <v>5119.1000000000004</v>
      </c>
      <c r="D22" s="1">
        <f t="shared" si="0"/>
        <v>297.89999999999964</v>
      </c>
      <c r="E22" s="101">
        <f t="shared" si="1"/>
        <v>5.4993538859147061E-2</v>
      </c>
      <c r="F22" s="1">
        <v>0</v>
      </c>
      <c r="G22" s="110" t="s">
        <v>76</v>
      </c>
      <c r="H22" s="1">
        <v>5419.1</v>
      </c>
      <c r="I22" s="1">
        <v>5103.3</v>
      </c>
      <c r="J22" s="1">
        <f t="shared" si="2"/>
        <v>315.80000000000018</v>
      </c>
      <c r="K22" s="101">
        <f t="shared" si="46"/>
        <v>5.8275359377018353E-2</v>
      </c>
      <c r="L22" s="1">
        <v>0</v>
      </c>
      <c r="M22" s="111" t="s">
        <v>76</v>
      </c>
      <c r="N22" s="1">
        <v>5412.2</v>
      </c>
      <c r="O22" s="1">
        <v>5062</v>
      </c>
      <c r="P22" s="1">
        <f t="shared" si="4"/>
        <v>350.19999999999982</v>
      </c>
      <c r="Q22" s="101">
        <f t="shared" si="47"/>
        <v>6.4705664979121211E-2</v>
      </c>
      <c r="R22" s="1">
        <v>0</v>
      </c>
      <c r="S22" s="21" t="s">
        <v>76</v>
      </c>
      <c r="T22" s="1">
        <v>5441.5</v>
      </c>
      <c r="U22" s="1">
        <v>5044.3999999999996</v>
      </c>
      <c r="V22" s="1">
        <f t="shared" si="6"/>
        <v>397.10000000000036</v>
      </c>
      <c r="W22" s="101">
        <f t="shared" si="48"/>
        <v>7.2976201415051067E-2</v>
      </c>
      <c r="X22" s="1">
        <v>0</v>
      </c>
      <c r="Y22" s="82" t="s">
        <v>76</v>
      </c>
      <c r="Z22" s="1">
        <v>6136.8</v>
      </c>
      <c r="AA22" s="1">
        <v>5085.3999999999996</v>
      </c>
      <c r="AB22" s="1">
        <f t="shared" si="8"/>
        <v>1051.4000000000005</v>
      </c>
      <c r="AC22" s="101">
        <f t="shared" si="49"/>
        <v>0.17132707600052152</v>
      </c>
      <c r="AD22" s="1">
        <v>607.29999999999995</v>
      </c>
      <c r="AE22" s="20" t="s">
        <v>76</v>
      </c>
      <c r="AF22" s="1">
        <v>5979.8</v>
      </c>
      <c r="AG22" s="1">
        <v>5120.3999999999996</v>
      </c>
      <c r="AH22" s="1">
        <f t="shared" si="10"/>
        <v>859.40000000000055</v>
      </c>
      <c r="AI22" s="101">
        <f t="shared" si="11"/>
        <v>0.14371718117662807</v>
      </c>
      <c r="AJ22" s="1">
        <v>607.29999999999995</v>
      </c>
      <c r="AK22" s="115" t="s">
        <v>76</v>
      </c>
      <c r="AL22" s="1">
        <v>6089.9</v>
      </c>
      <c r="AM22" s="1">
        <v>5146.3999999999996</v>
      </c>
      <c r="AN22" s="1">
        <f t="shared" si="12"/>
        <v>943.5</v>
      </c>
      <c r="AO22" s="101">
        <f t="shared" si="13"/>
        <v>0.15492865235882364</v>
      </c>
      <c r="AP22" s="1">
        <v>604.9</v>
      </c>
      <c r="AQ22" s="82" t="s">
        <v>76</v>
      </c>
      <c r="AR22" s="1">
        <v>6625.9</v>
      </c>
      <c r="AS22" s="1">
        <v>5302.3</v>
      </c>
      <c r="AT22" s="1">
        <f t="shared" si="14"/>
        <v>1323.5999999999995</v>
      </c>
      <c r="AU22" s="101">
        <f t="shared" si="15"/>
        <v>0.19976154182827985</v>
      </c>
      <c r="AV22" s="1">
        <v>604.9</v>
      </c>
      <c r="AW22" s="44" t="s">
        <v>76</v>
      </c>
      <c r="AX22" s="1">
        <v>7000.1</v>
      </c>
      <c r="AY22" s="1">
        <v>5208.2</v>
      </c>
      <c r="AZ22" s="1">
        <f t="shared" si="16"/>
        <v>1791.9000000000005</v>
      </c>
      <c r="BA22" s="101">
        <f t="shared" si="17"/>
        <v>0.25598205739918006</v>
      </c>
      <c r="BB22" s="1">
        <v>604.9</v>
      </c>
      <c r="BC22" s="21" t="s">
        <v>76</v>
      </c>
      <c r="BD22" s="1">
        <v>6522.6</v>
      </c>
      <c r="BE22" s="1">
        <v>5029.8999999999996</v>
      </c>
      <c r="BF22" s="1">
        <f t="shared" si="18"/>
        <v>1492.7000000000007</v>
      </c>
      <c r="BG22" s="101">
        <f t="shared" si="19"/>
        <v>0.22885045840615714</v>
      </c>
      <c r="BH22" s="1">
        <v>0</v>
      </c>
      <c r="BI22" s="20" t="s">
        <v>76</v>
      </c>
      <c r="BJ22" s="1">
        <v>6670</v>
      </c>
      <c r="BK22" s="1">
        <v>5031.3</v>
      </c>
      <c r="BL22" s="1">
        <f t="shared" si="20"/>
        <v>1638.6999999999998</v>
      </c>
      <c r="BM22" s="101">
        <f t="shared" si="21"/>
        <v>0.24568215892053971</v>
      </c>
      <c r="BN22" s="1">
        <v>0</v>
      </c>
      <c r="BO22" s="82" t="s">
        <v>76</v>
      </c>
      <c r="BP22" s="1">
        <v>6899.9</v>
      </c>
      <c r="BQ22" s="1">
        <v>5085.6000000000004</v>
      </c>
      <c r="BR22" s="1">
        <f t="shared" si="22"/>
        <v>1814.2999999999993</v>
      </c>
      <c r="BS22" s="101">
        <f t="shared" si="23"/>
        <v>0.26294583979477953</v>
      </c>
      <c r="BT22" s="1">
        <v>0</v>
      </c>
      <c r="BU22" s="19" t="s">
        <v>76</v>
      </c>
      <c r="BV22" s="1">
        <v>6463.2</v>
      </c>
      <c r="BW22" s="1">
        <v>5027</v>
      </c>
      <c r="BX22" s="1">
        <f t="shared" si="24"/>
        <v>1436.1999999999998</v>
      </c>
      <c r="BY22" s="101">
        <f t="shared" si="25"/>
        <v>0.22221190741428393</v>
      </c>
      <c r="BZ22" s="1">
        <v>0</v>
      </c>
      <c r="CA22" s="21" t="s">
        <v>76</v>
      </c>
      <c r="CB22" s="1">
        <v>6163</v>
      </c>
      <c r="CC22" s="1">
        <v>5124.5</v>
      </c>
      <c r="CD22" s="1">
        <f t="shared" si="26"/>
        <v>1038.5</v>
      </c>
      <c r="CE22" s="101">
        <f t="shared" si="27"/>
        <v>0.16850559792308942</v>
      </c>
      <c r="CF22" s="1">
        <v>0</v>
      </c>
      <c r="CG22" s="119" t="s">
        <v>76</v>
      </c>
      <c r="CH22" s="1">
        <v>5101.3</v>
      </c>
      <c r="CI22" s="1">
        <v>4464.7</v>
      </c>
      <c r="CJ22" s="1">
        <f t="shared" si="28"/>
        <v>636.60000000000036</v>
      </c>
      <c r="CK22" s="101">
        <f t="shared" si="29"/>
        <v>0.12479171975770889</v>
      </c>
      <c r="CL22" s="1">
        <v>0</v>
      </c>
      <c r="CM22" s="82" t="s">
        <v>76</v>
      </c>
      <c r="CN22" s="1">
        <v>3871.6</v>
      </c>
      <c r="CO22" s="1">
        <v>3418.6</v>
      </c>
      <c r="CP22" s="1">
        <f t="shared" si="30"/>
        <v>453</v>
      </c>
      <c r="CQ22" s="101">
        <f t="shared" si="31"/>
        <v>0.11700588903812377</v>
      </c>
      <c r="CR22" s="1">
        <v>0</v>
      </c>
      <c r="CS22" s="115" t="s">
        <v>76</v>
      </c>
      <c r="CT22" s="1">
        <v>2525.8000000000002</v>
      </c>
      <c r="CU22" s="1">
        <v>2297.4</v>
      </c>
      <c r="CV22" s="1">
        <f t="shared" si="32"/>
        <v>228.40000000000009</v>
      </c>
      <c r="CW22" s="101">
        <f t="shared" si="33"/>
        <v>9.0426795470741977E-2</v>
      </c>
      <c r="CX22" s="1">
        <v>0</v>
      </c>
      <c r="CY22" s="84" t="s">
        <v>76</v>
      </c>
      <c r="CZ22" s="1">
        <v>1414.1</v>
      </c>
      <c r="DA22" s="1">
        <v>1314.3</v>
      </c>
      <c r="DB22" s="1">
        <f t="shared" si="34"/>
        <v>99.799999999999955</v>
      </c>
      <c r="DC22" s="101">
        <f t="shared" si="35"/>
        <v>7.0574923979916521E-2</v>
      </c>
      <c r="DD22" s="1">
        <v>0</v>
      </c>
      <c r="DE22" s="20" t="s">
        <v>76</v>
      </c>
      <c r="DF22" s="1">
        <v>279.39999999999998</v>
      </c>
      <c r="DG22" s="1">
        <v>279.3</v>
      </c>
      <c r="DH22" s="1">
        <f t="shared" si="36"/>
        <v>9.9999999999965894E-2</v>
      </c>
      <c r="DI22" s="101">
        <f t="shared" si="37"/>
        <v>3.5790980672858232E-4</v>
      </c>
      <c r="DJ22" s="1">
        <v>0</v>
      </c>
    </row>
    <row r="23" spans="1:114" x14ac:dyDescent="0.3">
      <c r="A23" s="45" t="s">
        <v>77</v>
      </c>
      <c r="B23" s="1">
        <v>5503.1</v>
      </c>
      <c r="C23" s="1">
        <v>5104.3999999999996</v>
      </c>
      <c r="D23" s="1">
        <f t="shared" si="0"/>
        <v>398.70000000000073</v>
      </c>
      <c r="E23" s="101">
        <f t="shared" si="1"/>
        <v>7.2450073594883008E-2</v>
      </c>
      <c r="F23" s="1">
        <v>0</v>
      </c>
      <c r="G23" s="110" t="s">
        <v>77</v>
      </c>
      <c r="H23" s="1">
        <v>5510.5</v>
      </c>
      <c r="I23" s="1">
        <v>5107.8999999999996</v>
      </c>
      <c r="J23" s="1">
        <f t="shared" si="2"/>
        <v>402.60000000000036</v>
      </c>
      <c r="K23" s="101">
        <f t="shared" si="46"/>
        <v>7.3060520823881744E-2</v>
      </c>
      <c r="L23" s="1">
        <v>0</v>
      </c>
      <c r="M23" s="111" t="s">
        <v>77</v>
      </c>
      <c r="N23" s="1">
        <v>5512.6</v>
      </c>
      <c r="O23" s="1">
        <v>5061.3999999999996</v>
      </c>
      <c r="P23" s="1">
        <f t="shared" si="4"/>
        <v>451.20000000000073</v>
      </c>
      <c r="Q23" s="101">
        <f t="shared" si="47"/>
        <v>8.1848855349562946E-2</v>
      </c>
      <c r="R23" s="1">
        <v>0</v>
      </c>
      <c r="S23" s="21" t="s">
        <v>77</v>
      </c>
      <c r="T23" s="1">
        <v>5505.3</v>
      </c>
      <c r="U23" s="1">
        <v>5045.8</v>
      </c>
      <c r="V23" s="1">
        <f t="shared" si="6"/>
        <v>459.5</v>
      </c>
      <c r="W23" s="101">
        <f t="shared" si="48"/>
        <v>8.3465024612645988E-2</v>
      </c>
      <c r="X23" s="1">
        <v>0</v>
      </c>
      <c r="Y23" s="82" t="s">
        <v>77</v>
      </c>
      <c r="Z23" s="1">
        <v>5534.3</v>
      </c>
      <c r="AA23" s="1">
        <v>5057.6000000000004</v>
      </c>
      <c r="AB23" s="1">
        <f t="shared" si="8"/>
        <v>476.69999999999982</v>
      </c>
      <c r="AC23" s="101">
        <f t="shared" si="49"/>
        <v>8.6135554632022077E-2</v>
      </c>
      <c r="AD23" s="1">
        <v>545.9</v>
      </c>
      <c r="AE23" s="20" t="s">
        <v>77</v>
      </c>
      <c r="AF23" s="1">
        <v>6304.2</v>
      </c>
      <c r="AG23" s="1">
        <v>5127.6000000000004</v>
      </c>
      <c r="AH23" s="1">
        <f t="shared" si="10"/>
        <v>1176.5999999999995</v>
      </c>
      <c r="AI23" s="101">
        <f t="shared" si="11"/>
        <v>0.18663747977538775</v>
      </c>
      <c r="AJ23" s="1">
        <v>937.6</v>
      </c>
      <c r="AK23" s="115" t="s">
        <v>77</v>
      </c>
      <c r="AL23" s="1">
        <v>6411.9</v>
      </c>
      <c r="AM23" s="1">
        <v>5150.2</v>
      </c>
      <c r="AN23" s="1">
        <f t="shared" si="12"/>
        <v>1261.6999999999998</v>
      </c>
      <c r="AO23" s="101">
        <f t="shared" si="13"/>
        <v>0.19677474695488076</v>
      </c>
      <c r="AP23" s="1">
        <v>937.6</v>
      </c>
      <c r="AQ23" s="82" t="s">
        <v>77</v>
      </c>
      <c r="AR23" s="1">
        <v>6946.4</v>
      </c>
      <c r="AS23" s="1">
        <v>5310</v>
      </c>
      <c r="AT23" s="1">
        <f t="shared" si="14"/>
        <v>1636.3999999999996</v>
      </c>
      <c r="AU23" s="101">
        <f t="shared" si="15"/>
        <v>0.23557526200621901</v>
      </c>
      <c r="AV23" s="1">
        <v>937.6</v>
      </c>
      <c r="AW23" s="44" t="s">
        <v>77</v>
      </c>
      <c r="AX23" s="1">
        <v>7357</v>
      </c>
      <c r="AY23" s="1">
        <v>5211.2</v>
      </c>
      <c r="AZ23" s="1">
        <f t="shared" si="16"/>
        <v>2145.8000000000002</v>
      </c>
      <c r="BA23" s="101">
        <f t="shared" si="17"/>
        <v>0.29166779937474518</v>
      </c>
      <c r="BB23" s="1">
        <v>937.6</v>
      </c>
      <c r="BC23" s="21" t="s">
        <v>77</v>
      </c>
      <c r="BD23" s="1">
        <v>6522.4</v>
      </c>
      <c r="BE23" s="1">
        <v>5029.8999999999996</v>
      </c>
      <c r="BF23" s="1">
        <f t="shared" si="18"/>
        <v>1492.5</v>
      </c>
      <c r="BG23" s="101">
        <f t="shared" si="19"/>
        <v>0.22882681221636209</v>
      </c>
      <c r="BH23" s="1">
        <v>407.2</v>
      </c>
      <c r="BI23" s="20" t="s">
        <v>77</v>
      </c>
      <c r="BJ23" s="1">
        <v>6670</v>
      </c>
      <c r="BK23" s="1">
        <v>5031.3</v>
      </c>
      <c r="BL23" s="1">
        <f t="shared" si="20"/>
        <v>1638.6999999999998</v>
      </c>
      <c r="BM23" s="101">
        <f t="shared" si="21"/>
        <v>0.24568215892053971</v>
      </c>
      <c r="BN23" s="1">
        <v>0</v>
      </c>
      <c r="BO23" s="82" t="s">
        <v>77</v>
      </c>
      <c r="BP23" s="1">
        <v>6899.9</v>
      </c>
      <c r="BQ23" s="1">
        <v>5085.6000000000004</v>
      </c>
      <c r="BR23" s="1">
        <f t="shared" si="22"/>
        <v>1814.2999999999993</v>
      </c>
      <c r="BS23" s="101">
        <f t="shared" si="23"/>
        <v>0.26294583979477953</v>
      </c>
      <c r="BT23" s="1">
        <v>0</v>
      </c>
      <c r="BU23" s="19" t="s">
        <v>77</v>
      </c>
      <c r="BV23" s="1">
        <v>6463.2</v>
      </c>
      <c r="BW23" s="1">
        <v>5026.8</v>
      </c>
      <c r="BX23" s="1">
        <f t="shared" si="24"/>
        <v>1436.3999999999996</v>
      </c>
      <c r="BY23" s="101">
        <f t="shared" si="25"/>
        <v>0.22224285183809872</v>
      </c>
      <c r="BZ23" s="1">
        <v>0</v>
      </c>
      <c r="CA23" s="21" t="s">
        <v>77</v>
      </c>
      <c r="CB23" s="1">
        <v>6163</v>
      </c>
      <c r="CC23" s="1">
        <v>5124.5</v>
      </c>
      <c r="CD23" s="1">
        <f t="shared" si="26"/>
        <v>1038.5</v>
      </c>
      <c r="CE23" s="101">
        <f t="shared" si="27"/>
        <v>0.16850559792308942</v>
      </c>
      <c r="CF23" s="1">
        <v>0</v>
      </c>
      <c r="CG23" s="119" t="s">
        <v>77</v>
      </c>
      <c r="CH23" s="1">
        <v>5101.3</v>
      </c>
      <c r="CI23" s="1">
        <v>4465.1000000000004</v>
      </c>
      <c r="CJ23" s="1">
        <f t="shared" si="28"/>
        <v>636.19999999999982</v>
      </c>
      <c r="CK23" s="101">
        <f t="shared" si="29"/>
        <v>0.12471330837237563</v>
      </c>
      <c r="CL23" s="1">
        <v>0</v>
      </c>
      <c r="CM23" s="82" t="s">
        <v>77</v>
      </c>
      <c r="CN23" s="1">
        <v>3871.6</v>
      </c>
      <c r="CO23" s="1">
        <v>3414</v>
      </c>
      <c r="CP23" s="1">
        <f t="shared" si="30"/>
        <v>457.59999999999991</v>
      </c>
      <c r="CQ23" s="101">
        <f t="shared" si="31"/>
        <v>0.11819402830870955</v>
      </c>
      <c r="CR23" s="1">
        <v>0</v>
      </c>
      <c r="CS23" s="115" t="s">
        <v>77</v>
      </c>
      <c r="CT23" s="1">
        <v>2525.8000000000002</v>
      </c>
      <c r="CU23" s="1">
        <v>2297.3000000000002</v>
      </c>
      <c r="CV23" s="1">
        <f t="shared" si="32"/>
        <v>228.5</v>
      </c>
      <c r="CW23" s="101">
        <f t="shared" si="33"/>
        <v>9.0466386887322822E-2</v>
      </c>
      <c r="CX23" s="1">
        <v>0</v>
      </c>
      <c r="CY23" s="84" t="s">
        <v>77</v>
      </c>
      <c r="CZ23" s="1">
        <v>1414.1</v>
      </c>
      <c r="DA23" s="1">
        <v>1317.1</v>
      </c>
      <c r="DB23" s="1">
        <f t="shared" si="34"/>
        <v>97</v>
      </c>
      <c r="DC23" s="101">
        <f t="shared" si="35"/>
        <v>6.859486599250407E-2</v>
      </c>
      <c r="DD23" s="1">
        <v>0</v>
      </c>
      <c r="DE23" s="20" t="s">
        <v>77</v>
      </c>
      <c r="DF23" s="1">
        <v>279.39999999999998</v>
      </c>
      <c r="DG23" s="1">
        <v>279.2</v>
      </c>
      <c r="DH23" s="1">
        <f t="shared" si="36"/>
        <v>0.19999999999998863</v>
      </c>
      <c r="DI23" s="101">
        <f t="shared" si="37"/>
        <v>7.1581961345736815E-4</v>
      </c>
      <c r="DJ23" s="1">
        <v>0</v>
      </c>
    </row>
    <row r="24" spans="1:114" x14ac:dyDescent="0.3">
      <c r="A24" s="45" t="s">
        <v>78</v>
      </c>
      <c r="B24" s="1">
        <v>5549</v>
      </c>
      <c r="C24" s="1">
        <v>5094.7</v>
      </c>
      <c r="D24" s="1">
        <f>B24-C24</f>
        <v>454.30000000000018</v>
      </c>
      <c r="E24" s="101">
        <f t="shared" si="1"/>
        <v>8.1870607316633662E-2</v>
      </c>
      <c r="F24" s="1">
        <v>0</v>
      </c>
      <c r="G24" s="110" t="s">
        <v>78</v>
      </c>
      <c r="H24" s="1">
        <v>5572.7</v>
      </c>
      <c r="I24" s="1">
        <v>5111.1000000000004</v>
      </c>
      <c r="J24" s="1">
        <f t="shared" si="2"/>
        <v>461.59999999999945</v>
      </c>
      <c r="K24" s="101">
        <f>J24/H24</f>
        <v>8.2832379277549384E-2</v>
      </c>
      <c r="L24" s="1">
        <v>0</v>
      </c>
      <c r="M24" s="111" t="s">
        <v>78</v>
      </c>
      <c r="N24" s="1">
        <v>5574.1</v>
      </c>
      <c r="O24" s="1">
        <v>5064.3999999999996</v>
      </c>
      <c r="P24" s="1">
        <f t="shared" si="4"/>
        <v>509.70000000000073</v>
      </c>
      <c r="Q24" s="101">
        <f>P24/N24</f>
        <v>9.1440770707378896E-2</v>
      </c>
      <c r="R24" s="1">
        <v>0</v>
      </c>
      <c r="S24" s="21" t="s">
        <v>78</v>
      </c>
      <c r="T24" s="1">
        <v>5566</v>
      </c>
      <c r="U24" s="1">
        <v>5048.8</v>
      </c>
      <c r="V24" s="1">
        <f t="shared" si="6"/>
        <v>517.19999999999982</v>
      </c>
      <c r="W24" s="101">
        <f>V24/T24</f>
        <v>9.2921307941070758E-2</v>
      </c>
      <c r="X24" s="1">
        <v>0</v>
      </c>
      <c r="Y24" s="82" t="s">
        <v>78</v>
      </c>
      <c r="Z24" s="1">
        <v>5621.9</v>
      </c>
      <c r="AA24" s="1">
        <v>5048.8999999999996</v>
      </c>
      <c r="AB24" s="1">
        <f t="shared" si="8"/>
        <v>573</v>
      </c>
      <c r="AC24" s="101">
        <f>AB24/Z24</f>
        <v>0.10192283747487504</v>
      </c>
      <c r="AD24" s="1">
        <v>0</v>
      </c>
      <c r="AE24" s="20" t="s">
        <v>78</v>
      </c>
      <c r="AF24" s="1">
        <v>6207.1</v>
      </c>
      <c r="AG24" s="1">
        <v>5163.1000000000004</v>
      </c>
      <c r="AH24" s="1">
        <f t="shared" si="10"/>
        <v>1044</v>
      </c>
      <c r="AI24" s="101">
        <f t="shared" si="11"/>
        <v>0.16819448695848302</v>
      </c>
      <c r="AJ24" s="1">
        <v>814.1</v>
      </c>
      <c r="AK24" s="115" t="s">
        <v>78</v>
      </c>
      <c r="AL24" s="1">
        <v>6301.5</v>
      </c>
      <c r="AM24" s="1">
        <v>5165.2</v>
      </c>
      <c r="AN24" s="1">
        <f t="shared" si="12"/>
        <v>1136.3000000000002</v>
      </c>
      <c r="AO24" s="101">
        <f t="shared" si="13"/>
        <v>0.18032214552090775</v>
      </c>
      <c r="AP24" s="1">
        <v>814.1</v>
      </c>
      <c r="AQ24" s="82" t="s">
        <v>78</v>
      </c>
      <c r="AR24" s="1">
        <v>6837.8</v>
      </c>
      <c r="AS24" s="1">
        <v>5309.1</v>
      </c>
      <c r="AT24" s="1">
        <f t="shared" si="14"/>
        <v>1528.6999999999998</v>
      </c>
      <c r="AU24" s="101">
        <f t="shared" si="15"/>
        <v>0.22356605925882592</v>
      </c>
      <c r="AV24" s="1">
        <v>814.1</v>
      </c>
      <c r="AW24" s="44" t="s">
        <v>78</v>
      </c>
      <c r="AX24" s="1">
        <v>7249.8</v>
      </c>
      <c r="AY24" s="1">
        <v>5210.2</v>
      </c>
      <c r="AZ24" s="1">
        <f t="shared" si="16"/>
        <v>2039.6000000000004</v>
      </c>
      <c r="BA24" s="101">
        <f t="shared" si="17"/>
        <v>0.28133189881100173</v>
      </c>
      <c r="BB24" s="1">
        <v>814.1</v>
      </c>
      <c r="BC24" s="21" t="s">
        <v>78</v>
      </c>
      <c r="BD24" s="1">
        <v>6522.4</v>
      </c>
      <c r="BE24" s="1">
        <v>5029.8999999999996</v>
      </c>
      <c r="BF24" s="1">
        <f t="shared" si="18"/>
        <v>1492.5</v>
      </c>
      <c r="BG24" s="101">
        <f t="shared" si="19"/>
        <v>0.22882681221636209</v>
      </c>
      <c r="BH24" s="1">
        <v>679.7</v>
      </c>
      <c r="BI24" s="20" t="s">
        <v>78</v>
      </c>
      <c r="BJ24" s="1">
        <v>6670</v>
      </c>
      <c r="BK24" s="1">
        <v>5031.3</v>
      </c>
      <c r="BL24" s="1">
        <f t="shared" si="20"/>
        <v>1638.6999999999998</v>
      </c>
      <c r="BM24" s="101">
        <f t="shared" si="21"/>
        <v>0.24568215892053971</v>
      </c>
      <c r="BN24" s="1">
        <v>0</v>
      </c>
      <c r="BO24" s="82" t="s">
        <v>78</v>
      </c>
      <c r="BP24" s="1">
        <v>6899.9</v>
      </c>
      <c r="BQ24" s="1">
        <v>5085.6000000000004</v>
      </c>
      <c r="BR24" s="1">
        <f t="shared" si="22"/>
        <v>1814.2999999999993</v>
      </c>
      <c r="BS24" s="101">
        <f t="shared" si="23"/>
        <v>0.26294583979477953</v>
      </c>
      <c r="BT24" s="1">
        <v>0</v>
      </c>
      <c r="BU24" s="19" t="s">
        <v>78</v>
      </c>
      <c r="BV24" s="1">
        <v>6463.2</v>
      </c>
      <c r="BW24" s="1">
        <v>5026.8</v>
      </c>
      <c r="BX24" s="1">
        <f t="shared" si="24"/>
        <v>1436.3999999999996</v>
      </c>
      <c r="BY24" s="101">
        <f t="shared" si="25"/>
        <v>0.22224285183809872</v>
      </c>
      <c r="BZ24" s="1">
        <v>0</v>
      </c>
      <c r="CA24" s="21" t="s">
        <v>78</v>
      </c>
      <c r="CB24" s="1">
        <v>6163</v>
      </c>
      <c r="CC24" s="1">
        <v>5124.5</v>
      </c>
      <c r="CD24" s="1">
        <f t="shared" si="26"/>
        <v>1038.5</v>
      </c>
      <c r="CE24" s="101">
        <f t="shared" si="27"/>
        <v>0.16850559792308942</v>
      </c>
      <c r="CF24" s="1">
        <v>0</v>
      </c>
      <c r="CG24" s="119" t="s">
        <v>78</v>
      </c>
      <c r="CH24" s="1">
        <v>5101.3</v>
      </c>
      <c r="CI24" s="1">
        <v>4467.7</v>
      </c>
      <c r="CJ24" s="1">
        <f t="shared" si="28"/>
        <v>633.60000000000036</v>
      </c>
      <c r="CK24" s="101">
        <f t="shared" si="29"/>
        <v>0.12420363436771026</v>
      </c>
      <c r="CL24" s="1">
        <v>0</v>
      </c>
      <c r="CM24" s="82" t="s">
        <v>78</v>
      </c>
      <c r="CN24" s="1">
        <v>3871.6</v>
      </c>
      <c r="CO24" s="1">
        <v>3418.4</v>
      </c>
      <c r="CP24" s="1">
        <f t="shared" si="30"/>
        <v>453.19999999999982</v>
      </c>
      <c r="CQ24" s="101">
        <f t="shared" si="31"/>
        <v>0.11705754726727963</v>
      </c>
      <c r="CR24" s="1">
        <v>0</v>
      </c>
      <c r="CS24" s="115" t="s">
        <v>78</v>
      </c>
      <c r="CT24" s="1">
        <v>2525.8000000000002</v>
      </c>
      <c r="CU24" s="1">
        <v>2296</v>
      </c>
      <c r="CV24" s="1">
        <f t="shared" si="32"/>
        <v>229.80000000000018</v>
      </c>
      <c r="CW24" s="101">
        <f t="shared" si="33"/>
        <v>9.0981075302874401E-2</v>
      </c>
      <c r="CX24" s="1">
        <v>0</v>
      </c>
      <c r="CY24" s="84" t="s">
        <v>78</v>
      </c>
      <c r="CZ24" s="1">
        <v>1414.1</v>
      </c>
      <c r="DA24" s="1">
        <v>1317.1</v>
      </c>
      <c r="DB24" s="1">
        <f t="shared" si="34"/>
        <v>97</v>
      </c>
      <c r="DC24" s="101">
        <f t="shared" si="35"/>
        <v>6.859486599250407E-2</v>
      </c>
      <c r="DD24" s="1">
        <v>0</v>
      </c>
      <c r="DE24" s="20" t="s">
        <v>78</v>
      </c>
      <c r="DF24" s="1">
        <v>279.39999999999998</v>
      </c>
      <c r="DG24" s="1">
        <v>280.10000000000002</v>
      </c>
      <c r="DH24" s="1">
        <f t="shared" si="36"/>
        <v>-0.70000000000004547</v>
      </c>
      <c r="DI24" s="101">
        <f t="shared" si="37"/>
        <v>-2.5053686471010936E-3</v>
      </c>
      <c r="DJ24" s="1">
        <v>0</v>
      </c>
    </row>
    <row r="25" spans="1:114" s="106" customFormat="1" x14ac:dyDescent="0.3">
      <c r="A25" s="45" t="s">
        <v>117</v>
      </c>
      <c r="B25" s="104">
        <v>0</v>
      </c>
      <c r="C25" s="104">
        <v>0</v>
      </c>
      <c r="D25" s="104">
        <f t="shared" si="0"/>
        <v>0</v>
      </c>
      <c r="E25" s="105">
        <v>0</v>
      </c>
      <c r="F25" s="104">
        <v>0</v>
      </c>
      <c r="G25" s="110" t="s">
        <v>117</v>
      </c>
      <c r="H25" s="104">
        <v>0</v>
      </c>
      <c r="I25" s="104">
        <v>0</v>
      </c>
      <c r="J25" s="104">
        <f t="shared" si="2"/>
        <v>0</v>
      </c>
      <c r="K25" s="105">
        <v>0</v>
      </c>
      <c r="L25" s="104">
        <v>0</v>
      </c>
      <c r="M25" s="111" t="s">
        <v>117</v>
      </c>
      <c r="N25" s="104">
        <v>0</v>
      </c>
      <c r="O25" s="104">
        <v>0</v>
      </c>
      <c r="P25" s="104">
        <f t="shared" si="4"/>
        <v>0</v>
      </c>
      <c r="Q25" s="105">
        <v>0</v>
      </c>
      <c r="R25" s="104">
        <v>0</v>
      </c>
      <c r="S25" s="21" t="s">
        <v>117</v>
      </c>
      <c r="T25" s="104">
        <v>0</v>
      </c>
      <c r="U25" s="104">
        <v>0</v>
      </c>
      <c r="V25" s="104">
        <f>T25-U25</f>
        <v>0</v>
      </c>
      <c r="W25" s="105">
        <v>0</v>
      </c>
      <c r="X25" s="104">
        <v>0</v>
      </c>
      <c r="Y25" s="82" t="s">
        <v>117</v>
      </c>
      <c r="Z25" s="104">
        <v>0</v>
      </c>
      <c r="AA25" s="104">
        <v>0</v>
      </c>
      <c r="AB25" s="104">
        <f t="shared" si="8"/>
        <v>0</v>
      </c>
      <c r="AC25" s="105">
        <v>0</v>
      </c>
      <c r="AD25" s="104">
        <v>0</v>
      </c>
      <c r="AE25" s="20" t="s">
        <v>117</v>
      </c>
      <c r="AF25" s="104">
        <v>0</v>
      </c>
      <c r="AG25" s="104">
        <v>0</v>
      </c>
      <c r="AH25" s="104">
        <f t="shared" si="10"/>
        <v>0</v>
      </c>
      <c r="AI25" s="104">
        <v>0</v>
      </c>
      <c r="AJ25" s="104">
        <v>0</v>
      </c>
      <c r="AK25" s="115" t="s">
        <v>117</v>
      </c>
      <c r="AL25" s="104">
        <v>0</v>
      </c>
      <c r="AM25" s="104">
        <v>0</v>
      </c>
      <c r="AN25" s="104">
        <f t="shared" si="12"/>
        <v>0</v>
      </c>
      <c r="AO25" s="104">
        <v>0</v>
      </c>
      <c r="AP25" s="104">
        <v>0</v>
      </c>
      <c r="AQ25" s="82" t="s">
        <v>117</v>
      </c>
      <c r="AR25" s="104">
        <v>0</v>
      </c>
      <c r="AS25" s="104">
        <v>0</v>
      </c>
      <c r="AT25" s="104">
        <f t="shared" si="14"/>
        <v>0</v>
      </c>
      <c r="AU25" s="104">
        <v>0</v>
      </c>
      <c r="AV25" s="104">
        <v>0</v>
      </c>
      <c r="AW25" s="44" t="s">
        <v>117</v>
      </c>
      <c r="AX25" s="104">
        <v>0</v>
      </c>
      <c r="AY25" s="104">
        <v>0</v>
      </c>
      <c r="AZ25" s="104">
        <v>0</v>
      </c>
      <c r="BA25" s="104">
        <v>0</v>
      </c>
      <c r="BB25" s="104">
        <v>0</v>
      </c>
      <c r="BC25" s="21" t="s">
        <v>117</v>
      </c>
      <c r="BD25" s="104">
        <v>0</v>
      </c>
      <c r="BE25" s="104">
        <v>0</v>
      </c>
      <c r="BF25" s="104">
        <f t="shared" si="18"/>
        <v>0</v>
      </c>
      <c r="BG25" s="104">
        <v>0</v>
      </c>
      <c r="BH25" s="104">
        <v>0</v>
      </c>
      <c r="BI25" s="20" t="s">
        <v>117</v>
      </c>
      <c r="BJ25" s="104">
        <v>0</v>
      </c>
      <c r="BK25" s="104">
        <v>0</v>
      </c>
      <c r="BL25" s="104">
        <v>0</v>
      </c>
      <c r="BM25" s="104">
        <v>0</v>
      </c>
      <c r="BN25" s="104">
        <v>0</v>
      </c>
      <c r="BO25" s="82" t="s">
        <v>117</v>
      </c>
      <c r="BP25" s="104">
        <v>0</v>
      </c>
      <c r="BQ25" s="104"/>
      <c r="BR25" s="104">
        <f t="shared" si="22"/>
        <v>0</v>
      </c>
      <c r="BS25" s="104">
        <v>0</v>
      </c>
      <c r="BT25" s="104">
        <v>0</v>
      </c>
      <c r="BU25" s="19" t="s">
        <v>117</v>
      </c>
      <c r="BV25" s="104">
        <v>0</v>
      </c>
      <c r="BW25" s="104"/>
      <c r="BX25" s="104">
        <f t="shared" si="24"/>
        <v>0</v>
      </c>
      <c r="BY25" s="104">
        <v>0</v>
      </c>
      <c r="BZ25" s="104">
        <v>0</v>
      </c>
      <c r="CA25" s="21" t="s">
        <v>117</v>
      </c>
      <c r="CB25" s="104">
        <v>0</v>
      </c>
      <c r="CC25" s="104"/>
      <c r="CD25" s="104">
        <f t="shared" si="26"/>
        <v>0</v>
      </c>
      <c r="CE25" s="104">
        <v>0</v>
      </c>
      <c r="CF25" s="104">
        <v>0</v>
      </c>
      <c r="CG25" s="119" t="s">
        <v>117</v>
      </c>
      <c r="CH25" s="104">
        <v>0</v>
      </c>
      <c r="CI25" s="104">
        <v>0</v>
      </c>
      <c r="CJ25" s="104">
        <f t="shared" si="28"/>
        <v>0</v>
      </c>
      <c r="CK25" s="104">
        <v>0</v>
      </c>
      <c r="CL25" s="104">
        <v>0</v>
      </c>
      <c r="CM25" s="82" t="s">
        <v>117</v>
      </c>
      <c r="CN25" s="104">
        <v>0</v>
      </c>
      <c r="CO25" s="104">
        <v>0</v>
      </c>
      <c r="CP25" s="104">
        <f t="shared" si="30"/>
        <v>0</v>
      </c>
      <c r="CQ25" s="104">
        <v>0</v>
      </c>
      <c r="CR25" s="104">
        <v>0</v>
      </c>
      <c r="CS25" s="115" t="s">
        <v>117</v>
      </c>
      <c r="CT25" s="104">
        <v>0</v>
      </c>
      <c r="CU25" s="104">
        <v>0</v>
      </c>
      <c r="CV25" s="104">
        <f t="shared" si="32"/>
        <v>0</v>
      </c>
      <c r="CW25" s="104">
        <v>0</v>
      </c>
      <c r="CX25" s="104">
        <v>0</v>
      </c>
      <c r="CY25" s="84" t="s">
        <v>117</v>
      </c>
      <c r="CZ25" s="104">
        <v>0</v>
      </c>
      <c r="DA25" s="104">
        <v>0</v>
      </c>
      <c r="DB25" s="104">
        <f t="shared" si="34"/>
        <v>0</v>
      </c>
      <c r="DC25" s="104">
        <v>0</v>
      </c>
      <c r="DD25" s="104">
        <v>0</v>
      </c>
      <c r="DE25" s="20" t="s">
        <v>117</v>
      </c>
      <c r="DF25" s="104">
        <v>0</v>
      </c>
      <c r="DG25" s="104">
        <v>0</v>
      </c>
      <c r="DH25" s="104">
        <f t="shared" si="36"/>
        <v>0</v>
      </c>
      <c r="DI25" s="104">
        <v>0</v>
      </c>
      <c r="DJ25" s="104">
        <v>0</v>
      </c>
    </row>
    <row r="26" spans="1:114" s="106" customFormat="1" x14ac:dyDescent="0.3">
      <c r="A26" s="45" t="s">
        <v>124</v>
      </c>
      <c r="B26" s="104">
        <v>0</v>
      </c>
      <c r="C26" s="104">
        <v>0</v>
      </c>
      <c r="D26" s="104">
        <f>B26-C26</f>
        <v>0</v>
      </c>
      <c r="E26" s="105">
        <v>0</v>
      </c>
      <c r="F26" s="104">
        <v>0</v>
      </c>
      <c r="G26" s="110" t="s">
        <v>124</v>
      </c>
      <c r="H26" s="107">
        <v>0</v>
      </c>
      <c r="I26" s="104">
        <v>0</v>
      </c>
      <c r="J26" s="104">
        <f t="shared" si="2"/>
        <v>0</v>
      </c>
      <c r="K26" s="105">
        <v>0</v>
      </c>
      <c r="L26" s="104">
        <v>0</v>
      </c>
      <c r="M26" s="111" t="s">
        <v>124</v>
      </c>
      <c r="N26" s="104">
        <v>0</v>
      </c>
      <c r="O26" s="104">
        <v>0</v>
      </c>
      <c r="P26" s="104">
        <f t="shared" si="4"/>
        <v>0</v>
      </c>
      <c r="Q26" s="105">
        <v>0</v>
      </c>
      <c r="R26" s="104">
        <v>0</v>
      </c>
      <c r="S26" s="21" t="s">
        <v>124</v>
      </c>
      <c r="T26" s="104">
        <v>0</v>
      </c>
      <c r="U26" s="104">
        <v>0</v>
      </c>
      <c r="V26" s="104">
        <f t="shared" si="6"/>
        <v>0</v>
      </c>
      <c r="W26" s="105">
        <v>0</v>
      </c>
      <c r="X26" s="104">
        <v>0</v>
      </c>
      <c r="Y26" s="82" t="s">
        <v>124</v>
      </c>
      <c r="Z26" s="104">
        <v>0</v>
      </c>
      <c r="AA26" s="104">
        <v>0</v>
      </c>
      <c r="AB26" s="104">
        <f t="shared" si="8"/>
        <v>0</v>
      </c>
      <c r="AC26" s="105">
        <v>0</v>
      </c>
      <c r="AD26" s="104">
        <v>0</v>
      </c>
      <c r="AE26" s="20" t="s">
        <v>124</v>
      </c>
      <c r="AF26" s="104">
        <v>0</v>
      </c>
      <c r="AG26" s="104">
        <v>0</v>
      </c>
      <c r="AH26" s="104">
        <f t="shared" si="10"/>
        <v>0</v>
      </c>
      <c r="AI26" s="104">
        <v>0</v>
      </c>
      <c r="AJ26" s="104">
        <v>0</v>
      </c>
      <c r="AK26" s="115" t="s">
        <v>124</v>
      </c>
      <c r="AL26" s="104">
        <v>0</v>
      </c>
      <c r="AM26" s="104">
        <v>0</v>
      </c>
      <c r="AN26" s="104">
        <f t="shared" si="12"/>
        <v>0</v>
      </c>
      <c r="AO26" s="104">
        <v>0</v>
      </c>
      <c r="AP26" s="104">
        <v>0</v>
      </c>
      <c r="AQ26" s="82" t="s">
        <v>124</v>
      </c>
      <c r="AR26" s="104">
        <v>0</v>
      </c>
      <c r="AS26" s="104">
        <v>0</v>
      </c>
      <c r="AT26" s="104">
        <f t="shared" si="14"/>
        <v>0</v>
      </c>
      <c r="AU26" s="104">
        <v>0</v>
      </c>
      <c r="AV26" s="104">
        <v>0</v>
      </c>
      <c r="AW26" s="44" t="s">
        <v>124</v>
      </c>
      <c r="AX26" s="104">
        <v>0</v>
      </c>
      <c r="AY26" s="104">
        <v>0</v>
      </c>
      <c r="AZ26" s="104">
        <v>0</v>
      </c>
      <c r="BA26" s="104">
        <v>0</v>
      </c>
      <c r="BB26" s="104">
        <v>0</v>
      </c>
      <c r="BC26" s="21" t="s">
        <v>124</v>
      </c>
      <c r="BD26" s="104">
        <v>0</v>
      </c>
      <c r="BE26" s="104">
        <v>0</v>
      </c>
      <c r="BF26" s="104">
        <f t="shared" si="18"/>
        <v>0</v>
      </c>
      <c r="BG26" s="104">
        <v>0</v>
      </c>
      <c r="BH26" s="104">
        <v>0</v>
      </c>
      <c r="BI26" s="20" t="s">
        <v>124</v>
      </c>
      <c r="BJ26" s="104">
        <v>0</v>
      </c>
      <c r="BK26" s="104">
        <v>0</v>
      </c>
      <c r="BL26" s="104">
        <v>0</v>
      </c>
      <c r="BM26" s="104">
        <v>0</v>
      </c>
      <c r="BN26" s="104">
        <v>0</v>
      </c>
      <c r="BO26" s="82" t="s">
        <v>124</v>
      </c>
      <c r="BP26" s="104">
        <v>0</v>
      </c>
      <c r="BQ26" s="104"/>
      <c r="BR26" s="104">
        <f t="shared" si="22"/>
        <v>0</v>
      </c>
      <c r="BS26" s="104">
        <v>0</v>
      </c>
      <c r="BT26" s="104">
        <v>0</v>
      </c>
      <c r="BU26" s="19" t="s">
        <v>124</v>
      </c>
      <c r="BV26" s="104">
        <v>0</v>
      </c>
      <c r="BW26" s="104"/>
      <c r="BX26" s="104">
        <f t="shared" si="24"/>
        <v>0</v>
      </c>
      <c r="BY26" s="104">
        <v>0</v>
      </c>
      <c r="BZ26" s="104">
        <v>0</v>
      </c>
      <c r="CA26" s="21" t="s">
        <v>124</v>
      </c>
      <c r="CB26" s="104">
        <v>0</v>
      </c>
      <c r="CC26" s="104"/>
      <c r="CD26" s="104">
        <f t="shared" si="26"/>
        <v>0</v>
      </c>
      <c r="CE26" s="104">
        <v>0</v>
      </c>
      <c r="CF26" s="104">
        <v>0</v>
      </c>
      <c r="CG26" s="119" t="s">
        <v>124</v>
      </c>
      <c r="CH26" s="104">
        <v>0</v>
      </c>
      <c r="CI26" s="104">
        <v>0</v>
      </c>
      <c r="CJ26" s="104">
        <f t="shared" si="28"/>
        <v>0</v>
      </c>
      <c r="CK26" s="104">
        <v>0</v>
      </c>
      <c r="CL26" s="104">
        <v>0</v>
      </c>
      <c r="CM26" s="82" t="s">
        <v>124</v>
      </c>
      <c r="CN26" s="104">
        <v>0</v>
      </c>
      <c r="CO26" s="104">
        <v>0</v>
      </c>
      <c r="CP26" s="104">
        <f t="shared" si="30"/>
        <v>0</v>
      </c>
      <c r="CQ26" s="104">
        <v>0</v>
      </c>
      <c r="CR26" s="104">
        <v>0</v>
      </c>
      <c r="CS26" s="115" t="s">
        <v>124</v>
      </c>
      <c r="CT26" s="104">
        <v>0</v>
      </c>
      <c r="CU26" s="104">
        <v>0</v>
      </c>
      <c r="CV26" s="104">
        <f t="shared" si="32"/>
        <v>0</v>
      </c>
      <c r="CW26" s="104">
        <v>0</v>
      </c>
      <c r="CX26" s="104">
        <v>0</v>
      </c>
      <c r="CY26" s="84" t="s">
        <v>124</v>
      </c>
      <c r="CZ26" s="104">
        <v>0</v>
      </c>
      <c r="DA26" s="104">
        <v>0</v>
      </c>
      <c r="DB26" s="104">
        <f t="shared" si="34"/>
        <v>0</v>
      </c>
      <c r="DC26" s="104">
        <v>0</v>
      </c>
      <c r="DD26" s="104">
        <v>0</v>
      </c>
      <c r="DE26" s="20" t="s">
        <v>124</v>
      </c>
      <c r="DF26" s="104">
        <v>0</v>
      </c>
      <c r="DG26" s="104">
        <v>0</v>
      </c>
      <c r="DH26" s="104">
        <f t="shared" si="36"/>
        <v>0</v>
      </c>
      <c r="DI26" s="104">
        <v>0</v>
      </c>
      <c r="DJ26" s="104">
        <v>0</v>
      </c>
    </row>
    <row r="27" spans="1:114" x14ac:dyDescent="0.3">
      <c r="A27" s="45" t="s">
        <v>118</v>
      </c>
      <c r="B27" s="1">
        <v>5572</v>
      </c>
      <c r="C27" s="1">
        <v>5091.8999999999996</v>
      </c>
      <c r="D27" s="1">
        <f t="shared" si="0"/>
        <v>480.10000000000036</v>
      </c>
      <c r="E27" s="101">
        <f t="shared" si="1"/>
        <v>8.616295764536977E-2</v>
      </c>
      <c r="F27" s="1">
        <v>0</v>
      </c>
      <c r="G27" s="110" t="s">
        <v>118</v>
      </c>
      <c r="H27" s="1">
        <v>5612.2</v>
      </c>
      <c r="I27" s="1">
        <v>5115.6000000000004</v>
      </c>
      <c r="J27" s="1">
        <f t="shared" si="2"/>
        <v>496.59999999999945</v>
      </c>
      <c r="K27" s="101">
        <f t="shared" ref="K27:K33" si="50">J27/H27</f>
        <v>8.8485798795481185E-2</v>
      </c>
      <c r="L27" s="1">
        <v>0</v>
      </c>
      <c r="M27" s="111" t="s">
        <v>118</v>
      </c>
      <c r="N27" s="1">
        <v>5614.8</v>
      </c>
      <c r="O27" s="1">
        <v>5067.5</v>
      </c>
      <c r="P27" s="1">
        <f t="shared" si="4"/>
        <v>547.30000000000018</v>
      </c>
      <c r="Q27" s="101">
        <f t="shared" ref="Q27:Q33" si="51">P27/N27</f>
        <v>9.7474531595070205E-2</v>
      </c>
      <c r="R27" s="1">
        <v>0</v>
      </c>
      <c r="S27" s="21" t="s">
        <v>118</v>
      </c>
      <c r="T27" s="1">
        <v>5603.8</v>
      </c>
      <c r="U27" s="1">
        <v>5051.6000000000004</v>
      </c>
      <c r="V27" s="1">
        <f t="shared" si="6"/>
        <v>552.19999999999982</v>
      </c>
      <c r="W27" s="101">
        <f t="shared" ref="W27:W33" si="52">V27/T27</f>
        <v>9.8540276241122063E-2</v>
      </c>
      <c r="X27" s="1">
        <v>0</v>
      </c>
      <c r="Y27" s="82" t="s">
        <v>118</v>
      </c>
      <c r="Z27" s="1">
        <v>5634.5</v>
      </c>
      <c r="AA27" s="1">
        <v>5059.3999999999996</v>
      </c>
      <c r="AB27" s="1">
        <f>Z27-AA27</f>
        <v>575.10000000000036</v>
      </c>
      <c r="AC27" s="101">
        <f t="shared" ref="AC27:AC33" si="53">AB27/Z27</f>
        <v>0.10206761913213247</v>
      </c>
      <c r="AD27" s="1">
        <v>0</v>
      </c>
      <c r="AE27" s="20" t="s">
        <v>118</v>
      </c>
      <c r="AF27" s="1">
        <v>6068.7</v>
      </c>
      <c r="AG27" s="1">
        <v>5142.8999999999996</v>
      </c>
      <c r="AH27" s="1">
        <f t="shared" si="10"/>
        <v>925.80000000000018</v>
      </c>
      <c r="AI27" s="101">
        <f t="shared" si="11"/>
        <v>0.1525532651144397</v>
      </c>
      <c r="AJ27" s="1">
        <v>655.9</v>
      </c>
      <c r="AK27" s="115" t="s">
        <v>118</v>
      </c>
      <c r="AL27" s="1">
        <v>6476.1</v>
      </c>
      <c r="AM27" s="1">
        <v>5148.3</v>
      </c>
      <c r="AN27" s="1">
        <f t="shared" si="12"/>
        <v>1327.8000000000002</v>
      </c>
      <c r="AO27" s="101">
        <f t="shared" si="13"/>
        <v>0.20503080557743089</v>
      </c>
      <c r="AP27" s="1">
        <v>883.4</v>
      </c>
      <c r="AQ27" s="82" t="s">
        <v>118</v>
      </c>
      <c r="AR27" s="1">
        <v>7011</v>
      </c>
      <c r="AS27" s="1">
        <v>5293.5</v>
      </c>
      <c r="AT27" s="1">
        <f t="shared" si="14"/>
        <v>1717.5</v>
      </c>
      <c r="AU27" s="101">
        <f t="shared" si="15"/>
        <v>0.24497218656397091</v>
      </c>
      <c r="AV27" s="1">
        <v>883.4</v>
      </c>
      <c r="AW27" s="44" t="s">
        <v>118</v>
      </c>
      <c r="AX27" s="1">
        <v>7426.1</v>
      </c>
      <c r="AY27" s="1">
        <v>5209.5</v>
      </c>
      <c r="AZ27" s="1">
        <f t="shared" si="16"/>
        <v>2216.6000000000004</v>
      </c>
      <c r="BA27" s="101">
        <f t="shared" si="17"/>
        <v>0.29848776612219069</v>
      </c>
      <c r="BB27" s="1">
        <v>883.4</v>
      </c>
      <c r="BC27" s="21" t="s">
        <v>118</v>
      </c>
      <c r="BD27" s="1">
        <v>7560.9</v>
      </c>
      <c r="BE27" s="1">
        <v>5064</v>
      </c>
      <c r="BF27" s="1">
        <f t="shared" si="18"/>
        <v>2496.8999999999996</v>
      </c>
      <c r="BG27" s="101">
        <f t="shared" si="19"/>
        <v>0.33023846367495929</v>
      </c>
      <c r="BH27" s="1">
        <v>883.4</v>
      </c>
      <c r="BI27" s="20" t="s">
        <v>118</v>
      </c>
      <c r="BJ27" s="1">
        <v>6999.4</v>
      </c>
      <c r="BK27" s="1">
        <v>5031.3</v>
      </c>
      <c r="BL27" s="1">
        <f t="shared" si="20"/>
        <v>1968.0999999999995</v>
      </c>
      <c r="BM27" s="101">
        <f t="shared" si="21"/>
        <v>0.28118124410663764</v>
      </c>
      <c r="BN27" s="1">
        <v>253.1</v>
      </c>
      <c r="BO27" s="82" t="s">
        <v>118</v>
      </c>
      <c r="BP27" s="1">
        <v>6899.9</v>
      </c>
      <c r="BQ27" s="1">
        <v>5088</v>
      </c>
      <c r="BR27" s="1">
        <f t="shared" si="22"/>
        <v>1811.8999999999996</v>
      </c>
      <c r="BS27" s="101">
        <f t="shared" si="23"/>
        <v>0.26259800866679223</v>
      </c>
      <c r="BT27" s="1">
        <v>0</v>
      </c>
      <c r="BU27" s="19" t="s">
        <v>118</v>
      </c>
      <c r="BV27" s="1">
        <v>6463.2</v>
      </c>
      <c r="BW27" s="1">
        <v>5026.6000000000004</v>
      </c>
      <c r="BX27" s="1">
        <f t="shared" si="24"/>
        <v>1436.5999999999995</v>
      </c>
      <c r="BY27" s="101">
        <f t="shared" si="25"/>
        <v>0.22227379626191351</v>
      </c>
      <c r="BZ27" s="1">
        <v>0</v>
      </c>
      <c r="CA27" s="21" t="s">
        <v>118</v>
      </c>
      <c r="CB27" s="1">
        <v>6163</v>
      </c>
      <c r="CC27" s="1">
        <v>5134.7</v>
      </c>
      <c r="CD27" s="1">
        <f t="shared" si="26"/>
        <v>1028.3000000000002</v>
      </c>
      <c r="CE27" s="101">
        <f t="shared" si="27"/>
        <v>0.16685055979230898</v>
      </c>
      <c r="CF27" s="1">
        <v>0</v>
      </c>
      <c r="CG27" s="119" t="s">
        <v>118</v>
      </c>
      <c r="CH27" s="1">
        <v>5101.3</v>
      </c>
      <c r="CI27" s="1">
        <v>4464.1000000000004</v>
      </c>
      <c r="CJ27" s="1">
        <f t="shared" si="28"/>
        <v>637.19999999999982</v>
      </c>
      <c r="CK27" s="101">
        <f t="shared" si="29"/>
        <v>0.1249093368357085</v>
      </c>
      <c r="CL27" s="1">
        <v>0</v>
      </c>
      <c r="CM27" s="82" t="s">
        <v>118</v>
      </c>
      <c r="CN27" s="1">
        <v>3871.6</v>
      </c>
      <c r="CO27" s="1">
        <v>3415.7</v>
      </c>
      <c r="CP27" s="1">
        <f t="shared" si="30"/>
        <v>455.90000000000009</v>
      </c>
      <c r="CQ27" s="101">
        <f t="shared" si="31"/>
        <v>0.11775493336088441</v>
      </c>
      <c r="CR27" s="1">
        <v>0</v>
      </c>
      <c r="CS27" s="115" t="s">
        <v>118</v>
      </c>
      <c r="CT27" s="1">
        <v>2525.8000000000002</v>
      </c>
      <c r="CU27" s="1">
        <v>2296</v>
      </c>
      <c r="CV27" s="1">
        <f t="shared" si="32"/>
        <v>229.80000000000018</v>
      </c>
      <c r="CW27" s="101">
        <f t="shared" si="33"/>
        <v>9.0981075302874401E-2</v>
      </c>
      <c r="CX27" s="1">
        <v>0</v>
      </c>
      <c r="CY27" s="84" t="s">
        <v>118</v>
      </c>
      <c r="CZ27" s="1">
        <v>1414.1</v>
      </c>
      <c r="DA27" s="1">
        <v>1315.3</v>
      </c>
      <c r="DB27" s="1">
        <f t="shared" si="34"/>
        <v>98.799999999999955</v>
      </c>
      <c r="DC27" s="101">
        <f t="shared" si="35"/>
        <v>6.9867760412983496E-2</v>
      </c>
      <c r="DD27" s="1">
        <v>0</v>
      </c>
      <c r="DE27" s="20" t="s">
        <v>118</v>
      </c>
      <c r="DF27" s="1">
        <v>279.39999999999998</v>
      </c>
      <c r="DG27" s="1">
        <v>278.60000000000002</v>
      </c>
      <c r="DH27" s="1">
        <f t="shared" si="36"/>
        <v>0.79999999999995453</v>
      </c>
      <c r="DI27" s="101">
        <f t="shared" si="37"/>
        <v>2.8632784538294726E-3</v>
      </c>
      <c r="DJ27" s="1">
        <v>0</v>
      </c>
    </row>
    <row r="28" spans="1:114" x14ac:dyDescent="0.3">
      <c r="A28" s="45" t="s">
        <v>120</v>
      </c>
      <c r="B28" s="1">
        <v>5550</v>
      </c>
      <c r="C28" s="1">
        <v>5085</v>
      </c>
      <c r="D28" s="1">
        <f t="shared" si="0"/>
        <v>465</v>
      </c>
      <c r="E28" s="101">
        <f>D28/B28</f>
        <v>8.3783783783783788E-2</v>
      </c>
      <c r="F28" s="1">
        <v>0</v>
      </c>
      <c r="G28" s="110" t="s">
        <v>120</v>
      </c>
      <c r="H28" s="1">
        <v>5608</v>
      </c>
      <c r="I28" s="1">
        <v>5116.2</v>
      </c>
      <c r="J28" s="1">
        <f t="shared" si="2"/>
        <v>491.80000000000018</v>
      </c>
      <c r="K28" s="101">
        <f t="shared" si="50"/>
        <v>8.7696148359486484E-2</v>
      </c>
      <c r="L28" s="1">
        <v>0</v>
      </c>
      <c r="M28" s="111" t="s">
        <v>120</v>
      </c>
      <c r="N28" s="1">
        <v>5614.4</v>
      </c>
      <c r="O28" s="1">
        <v>5067.5</v>
      </c>
      <c r="P28" s="1">
        <f t="shared" si="4"/>
        <v>546.89999999999964</v>
      </c>
      <c r="Q28" s="101">
        <f t="shared" si="51"/>
        <v>9.741023083499567E-2</v>
      </c>
      <c r="R28" s="1">
        <v>0</v>
      </c>
      <c r="S28" s="21" t="s">
        <v>120</v>
      </c>
      <c r="T28" s="1">
        <v>5602.3</v>
      </c>
      <c r="U28" s="1">
        <v>5052.5</v>
      </c>
      <c r="V28" s="1">
        <f t="shared" si="6"/>
        <v>549.80000000000018</v>
      </c>
      <c r="W28" s="101">
        <f t="shared" si="52"/>
        <v>9.8138264641308065E-2</v>
      </c>
      <c r="X28" s="1">
        <v>0</v>
      </c>
      <c r="Y28" s="82" t="s">
        <v>120</v>
      </c>
      <c r="Z28" s="1">
        <v>5546.4</v>
      </c>
      <c r="AA28" s="1">
        <v>5057</v>
      </c>
      <c r="AB28" s="1">
        <f t="shared" si="8"/>
        <v>489.39999999999964</v>
      </c>
      <c r="AC28" s="101">
        <f t="shared" si="53"/>
        <v>8.8237415260348992E-2</v>
      </c>
      <c r="AD28" s="1">
        <v>0</v>
      </c>
      <c r="AE28" s="20" t="s">
        <v>120</v>
      </c>
      <c r="AF28" s="1">
        <v>5301.6</v>
      </c>
      <c r="AG28" s="1">
        <v>5073.6000000000004</v>
      </c>
      <c r="AH28" s="1">
        <f t="shared" si="10"/>
        <v>228</v>
      </c>
      <c r="AI28" s="101">
        <f t="shared" si="11"/>
        <v>4.3005885015844271E-2</v>
      </c>
      <c r="AJ28" s="1">
        <v>141.30000000000001</v>
      </c>
      <c r="AK28" s="115" t="s">
        <v>120</v>
      </c>
      <c r="AL28" s="1">
        <v>6365</v>
      </c>
      <c r="AM28" s="1">
        <v>5138.8999999999996</v>
      </c>
      <c r="AN28" s="1">
        <f t="shared" si="12"/>
        <v>1226.1000000000004</v>
      </c>
      <c r="AO28" s="101">
        <f t="shared" si="13"/>
        <v>0.19263157894736849</v>
      </c>
      <c r="AP28" s="1">
        <v>611.29999999999995</v>
      </c>
      <c r="AQ28" s="82" t="s">
        <v>120</v>
      </c>
      <c r="AR28" s="1">
        <v>6897.4</v>
      </c>
      <c r="AS28" s="1">
        <v>5307.5</v>
      </c>
      <c r="AT28" s="1">
        <f t="shared" si="14"/>
        <v>1589.8999999999996</v>
      </c>
      <c r="AU28" s="101">
        <f t="shared" si="15"/>
        <v>0.2305071476208426</v>
      </c>
      <c r="AV28" s="1">
        <v>611.29999999999995</v>
      </c>
      <c r="AW28" s="44" t="s">
        <v>120</v>
      </c>
      <c r="AX28" s="1">
        <v>7141.8</v>
      </c>
      <c r="AY28" s="1">
        <v>5206.3</v>
      </c>
      <c r="AZ28" s="1">
        <f t="shared" si="16"/>
        <v>1935.5</v>
      </c>
      <c r="BA28" s="101">
        <f t="shared" si="17"/>
        <v>0.27101010949620541</v>
      </c>
      <c r="BB28" s="1">
        <v>611.29999999999995</v>
      </c>
      <c r="BC28" s="21" t="s">
        <v>120</v>
      </c>
      <c r="BD28" s="1">
        <v>7552.3</v>
      </c>
      <c r="BE28" s="1">
        <v>5079.3999999999996</v>
      </c>
      <c r="BF28" s="1">
        <f t="shared" si="18"/>
        <v>2472.9000000000005</v>
      </c>
      <c r="BG28" s="101">
        <f t="shared" si="19"/>
        <v>0.32743667492022305</v>
      </c>
      <c r="BH28" s="1">
        <v>611.29999999999995</v>
      </c>
      <c r="BI28" s="20" t="s">
        <v>120</v>
      </c>
      <c r="BJ28" s="1">
        <v>7505.8</v>
      </c>
      <c r="BK28" s="1">
        <v>5031.3</v>
      </c>
      <c r="BL28" s="1">
        <f t="shared" si="20"/>
        <v>2474.5</v>
      </c>
      <c r="BM28" s="101">
        <f t="shared" si="21"/>
        <v>0.32967838205121375</v>
      </c>
      <c r="BN28" s="1">
        <v>510.3</v>
      </c>
      <c r="BO28" s="82" t="s">
        <v>120</v>
      </c>
      <c r="BP28" s="1">
        <v>6909.1</v>
      </c>
      <c r="BQ28" s="1">
        <v>5088</v>
      </c>
      <c r="BR28" s="1">
        <f t="shared" si="22"/>
        <v>1821.1000000000004</v>
      </c>
      <c r="BS28" s="101">
        <f t="shared" si="23"/>
        <v>0.26357991634221539</v>
      </c>
      <c r="BT28" s="1">
        <v>0</v>
      </c>
      <c r="BU28" s="19" t="s">
        <v>120</v>
      </c>
      <c r="BV28" s="1">
        <v>6471.2</v>
      </c>
      <c r="BW28" s="1">
        <v>5026.6000000000004</v>
      </c>
      <c r="BX28" s="1">
        <f t="shared" si="24"/>
        <v>1444.5999999999995</v>
      </c>
      <c r="BY28" s="101">
        <f t="shared" si="25"/>
        <v>0.22323525775744832</v>
      </c>
      <c r="BZ28" s="1">
        <v>0</v>
      </c>
      <c r="CA28" s="21" t="s">
        <v>120</v>
      </c>
      <c r="CB28" s="1">
        <v>6168.8</v>
      </c>
      <c r="CC28" s="1">
        <v>5141</v>
      </c>
      <c r="CD28" s="1">
        <f t="shared" si="26"/>
        <v>1027.8000000000002</v>
      </c>
      <c r="CE28" s="101">
        <f t="shared" si="27"/>
        <v>0.16661263130592663</v>
      </c>
      <c r="CF28" s="1">
        <v>0</v>
      </c>
      <c r="CG28" s="119" t="s">
        <v>120</v>
      </c>
      <c r="CH28" s="1">
        <v>5105.2</v>
      </c>
      <c r="CI28" s="1">
        <v>4468.6000000000004</v>
      </c>
      <c r="CJ28" s="1">
        <f t="shared" si="28"/>
        <v>636.59999999999945</v>
      </c>
      <c r="CK28" s="101">
        <f t="shared" si="29"/>
        <v>0.12469638799655243</v>
      </c>
      <c r="CL28" s="1">
        <v>0</v>
      </c>
      <c r="CM28" s="82" t="s">
        <v>120</v>
      </c>
      <c r="CN28" s="1">
        <v>3873.1</v>
      </c>
      <c r="CO28" s="1">
        <v>3417.6</v>
      </c>
      <c r="CP28" s="1">
        <f t="shared" si="30"/>
        <v>455.5</v>
      </c>
      <c r="CQ28" s="101">
        <f t="shared" si="31"/>
        <v>0.11760605199969017</v>
      </c>
      <c r="CR28" s="1">
        <v>0</v>
      </c>
      <c r="CS28" s="115" t="s">
        <v>120</v>
      </c>
      <c r="CT28" s="1">
        <v>2525.8000000000002</v>
      </c>
      <c r="CU28" s="1">
        <v>2298.1999999999998</v>
      </c>
      <c r="CV28" s="1">
        <f t="shared" si="32"/>
        <v>227.60000000000036</v>
      </c>
      <c r="CW28" s="101">
        <f t="shared" si="33"/>
        <v>9.0110064138094997E-2</v>
      </c>
      <c r="CX28" s="1">
        <v>0</v>
      </c>
      <c r="CY28" s="84" t="s">
        <v>120</v>
      </c>
      <c r="CZ28" s="1">
        <v>1413.9</v>
      </c>
      <c r="DA28" s="1">
        <v>1317</v>
      </c>
      <c r="DB28" s="1">
        <f t="shared" si="34"/>
        <v>96.900000000000091</v>
      </c>
      <c r="DC28" s="101">
        <f t="shared" si="35"/>
        <v>6.8533842563123337E-2</v>
      </c>
      <c r="DD28" s="1">
        <v>0</v>
      </c>
      <c r="DE28" s="20" t="s">
        <v>120</v>
      </c>
      <c r="DF28" s="1">
        <v>278.7</v>
      </c>
      <c r="DG28" s="1">
        <v>278.2</v>
      </c>
      <c r="DH28" s="1">
        <f t="shared" si="36"/>
        <v>0.5</v>
      </c>
      <c r="DI28" s="101">
        <f t="shared" si="37"/>
        <v>1.794043774668102E-3</v>
      </c>
      <c r="DJ28" s="1">
        <v>0</v>
      </c>
    </row>
    <row r="29" spans="1:114" x14ac:dyDescent="0.3">
      <c r="A29" s="45" t="s">
        <v>121</v>
      </c>
      <c r="B29" s="1">
        <v>5555.1</v>
      </c>
      <c r="C29" s="1">
        <v>5087.8</v>
      </c>
      <c r="D29" s="1">
        <f t="shared" si="0"/>
        <v>467.30000000000018</v>
      </c>
      <c r="E29" s="101">
        <f t="shared" si="1"/>
        <v>8.412089791362895E-2</v>
      </c>
      <c r="F29" s="1">
        <v>0</v>
      </c>
      <c r="G29" s="110" t="s">
        <v>121</v>
      </c>
      <c r="H29" s="1">
        <v>5607.9</v>
      </c>
      <c r="I29" s="1">
        <v>5116.1000000000004</v>
      </c>
      <c r="J29" s="1">
        <f t="shared" si="2"/>
        <v>491.79999999999927</v>
      </c>
      <c r="K29" s="101">
        <f t="shared" si="50"/>
        <v>8.7697712156065422E-2</v>
      </c>
      <c r="L29" s="1">
        <v>0</v>
      </c>
      <c r="M29" s="111" t="s">
        <v>121</v>
      </c>
      <c r="N29" s="1">
        <v>5614.2</v>
      </c>
      <c r="O29" s="1">
        <v>5064.3</v>
      </c>
      <c r="P29" s="1">
        <f t="shared" si="4"/>
        <v>549.89999999999964</v>
      </c>
      <c r="Q29" s="101">
        <f t="shared" si="51"/>
        <v>9.7948060275729346E-2</v>
      </c>
      <c r="R29" s="1">
        <v>0</v>
      </c>
      <c r="S29" s="21" t="s">
        <v>121</v>
      </c>
      <c r="T29" s="1">
        <v>5601.8</v>
      </c>
      <c r="U29" s="1">
        <v>5052.1000000000004</v>
      </c>
      <c r="V29" s="1">
        <f t="shared" si="6"/>
        <v>549.69999999999982</v>
      </c>
      <c r="W29" s="101">
        <f t="shared" si="52"/>
        <v>9.8129172765896638E-2</v>
      </c>
      <c r="X29" s="1">
        <v>0</v>
      </c>
      <c r="Y29" s="82" t="s">
        <v>121</v>
      </c>
      <c r="Z29" s="1">
        <v>5472</v>
      </c>
      <c r="AA29" s="1">
        <v>5044.1000000000004</v>
      </c>
      <c r="AB29" s="1">
        <f t="shared" si="8"/>
        <v>427.89999999999964</v>
      </c>
      <c r="AC29" s="101">
        <f t="shared" si="53"/>
        <v>7.8198099415204614E-2</v>
      </c>
      <c r="AD29" s="1">
        <v>0</v>
      </c>
      <c r="AE29" s="20" t="s">
        <v>121</v>
      </c>
      <c r="AF29" s="27">
        <v>5280.5</v>
      </c>
      <c r="AG29" s="1">
        <v>5066.3</v>
      </c>
      <c r="AH29" s="1">
        <f t="shared" si="10"/>
        <v>214.19999999999982</v>
      </c>
      <c r="AI29" s="101">
        <f t="shared" si="11"/>
        <v>4.0564340498058862E-2</v>
      </c>
      <c r="AJ29" s="1">
        <v>0</v>
      </c>
      <c r="AK29" s="115" t="s">
        <v>121</v>
      </c>
      <c r="AL29" s="27">
        <v>5916</v>
      </c>
      <c r="AM29" s="1">
        <v>5132.1000000000004</v>
      </c>
      <c r="AN29" s="1">
        <f t="shared" si="12"/>
        <v>783.89999999999964</v>
      </c>
      <c r="AO29" s="101">
        <f t="shared" si="13"/>
        <v>0.13250507099391476</v>
      </c>
      <c r="AP29" s="1">
        <v>221.9</v>
      </c>
      <c r="AQ29" s="82" t="s">
        <v>121</v>
      </c>
      <c r="AR29" s="27">
        <v>6427.5</v>
      </c>
      <c r="AS29" s="1">
        <v>5272</v>
      </c>
      <c r="AT29" s="1">
        <f t="shared" si="14"/>
        <v>1155.5</v>
      </c>
      <c r="AU29" s="101">
        <f t="shared" si="15"/>
        <v>0.17977440684558538</v>
      </c>
      <c r="AV29" s="1">
        <v>221.9</v>
      </c>
      <c r="AW29" s="44" t="s">
        <v>121</v>
      </c>
      <c r="AX29" s="27">
        <v>6848.9</v>
      </c>
      <c r="AY29" s="1">
        <v>5191.7</v>
      </c>
      <c r="AZ29" s="1">
        <f t="shared" si="16"/>
        <v>1657.1999999999998</v>
      </c>
      <c r="BA29" s="101">
        <f t="shared" si="17"/>
        <v>0.24196586313130575</v>
      </c>
      <c r="BB29" s="1">
        <v>221.9</v>
      </c>
      <c r="BC29" s="21" t="s">
        <v>121</v>
      </c>
      <c r="BD29" s="27">
        <v>7110.8</v>
      </c>
      <c r="BE29" s="1">
        <v>5057.7</v>
      </c>
      <c r="BF29" s="1">
        <f t="shared" si="18"/>
        <v>2053.1000000000004</v>
      </c>
      <c r="BG29" s="101">
        <f t="shared" si="19"/>
        <v>0.28872981942960008</v>
      </c>
      <c r="BH29" s="1">
        <v>221.9</v>
      </c>
      <c r="BI29" s="20" t="s">
        <v>121</v>
      </c>
      <c r="BJ29" s="27">
        <v>7218.5</v>
      </c>
      <c r="BK29" s="1">
        <v>5031.3</v>
      </c>
      <c r="BL29" s="1">
        <f t="shared" si="20"/>
        <v>2187.1999999999998</v>
      </c>
      <c r="BM29" s="101">
        <f t="shared" si="21"/>
        <v>0.30299923806885082</v>
      </c>
      <c r="BN29" s="1">
        <v>221.9</v>
      </c>
      <c r="BO29" s="82" t="s">
        <v>121</v>
      </c>
      <c r="BP29" s="27">
        <v>6883.4</v>
      </c>
      <c r="BQ29" s="1">
        <v>5081.2</v>
      </c>
      <c r="BR29" s="1">
        <f t="shared" si="22"/>
        <v>1802.1999999999998</v>
      </c>
      <c r="BS29" s="101">
        <f t="shared" si="23"/>
        <v>0.26181828747421332</v>
      </c>
      <c r="BT29" s="1">
        <v>0</v>
      </c>
      <c r="BU29" s="19" t="s">
        <v>121</v>
      </c>
      <c r="BV29" s="27">
        <v>6466.1</v>
      </c>
      <c r="BW29" s="1">
        <v>5026.7</v>
      </c>
      <c r="BX29" s="1">
        <f t="shared" si="24"/>
        <v>1439.4000000000005</v>
      </c>
      <c r="BY29" s="101">
        <f t="shared" si="25"/>
        <v>0.22260713567683774</v>
      </c>
      <c r="BZ29" s="1">
        <v>0</v>
      </c>
      <c r="CA29" s="21" t="s">
        <v>121</v>
      </c>
      <c r="CB29" s="27">
        <v>6163.2</v>
      </c>
      <c r="CC29" s="1">
        <v>5115.1000000000004</v>
      </c>
      <c r="CD29" s="1">
        <f t="shared" si="26"/>
        <v>1048.0999999999995</v>
      </c>
      <c r="CE29" s="101">
        <f t="shared" si="27"/>
        <v>0.17005776220145372</v>
      </c>
      <c r="CF29" s="1">
        <v>0</v>
      </c>
      <c r="CG29" s="119" t="s">
        <v>121</v>
      </c>
      <c r="CH29" s="27">
        <v>5137.3999999999996</v>
      </c>
      <c r="CI29" s="1">
        <v>4468.6000000000004</v>
      </c>
      <c r="CJ29" s="1">
        <f t="shared" si="28"/>
        <v>668.79999999999927</v>
      </c>
      <c r="CK29" s="101">
        <f t="shared" si="29"/>
        <v>0.13018258262934546</v>
      </c>
      <c r="CL29" s="1">
        <v>0</v>
      </c>
      <c r="CM29" s="82" t="s">
        <v>121</v>
      </c>
      <c r="CN29" s="27">
        <v>3877.8</v>
      </c>
      <c r="CO29" s="1">
        <v>3417.5</v>
      </c>
      <c r="CP29" s="1">
        <f t="shared" si="30"/>
        <v>460.30000000000018</v>
      </c>
      <c r="CQ29" s="101">
        <f t="shared" si="31"/>
        <v>0.11870132549383676</v>
      </c>
      <c r="CR29" s="1">
        <v>0</v>
      </c>
      <c r="CS29" s="115" t="s">
        <v>121</v>
      </c>
      <c r="CT29" s="27">
        <v>2526.8000000000002</v>
      </c>
      <c r="CU29" s="1">
        <v>2298.1</v>
      </c>
      <c r="CV29" s="1">
        <f t="shared" si="32"/>
        <v>228.70000000000027</v>
      </c>
      <c r="CW29" s="101">
        <f t="shared" si="33"/>
        <v>9.050973563400358E-2</v>
      </c>
      <c r="CX29" s="1">
        <v>0</v>
      </c>
      <c r="CY29" s="84" t="s">
        <v>121</v>
      </c>
      <c r="CZ29" s="27">
        <v>1415.3</v>
      </c>
      <c r="DA29" s="1">
        <v>1319.4</v>
      </c>
      <c r="DB29" s="1">
        <f t="shared" si="34"/>
        <v>95.899999999999864</v>
      </c>
      <c r="DC29" s="101">
        <f t="shared" si="35"/>
        <v>6.7759485621422921E-2</v>
      </c>
      <c r="DD29" s="1">
        <v>0</v>
      </c>
      <c r="DE29" s="20" t="s">
        <v>121</v>
      </c>
      <c r="DF29" s="27">
        <v>278.60000000000002</v>
      </c>
      <c r="DG29" s="1">
        <v>278.8</v>
      </c>
      <c r="DH29" s="1">
        <f t="shared" si="36"/>
        <v>-0.19999999999998863</v>
      </c>
      <c r="DI29" s="101">
        <f t="shared" si="37"/>
        <v>-7.1787508973434537E-4</v>
      </c>
      <c r="DJ29" s="1">
        <v>0</v>
      </c>
    </row>
    <row r="30" spans="1:114" x14ac:dyDescent="0.3">
      <c r="A30" s="45" t="s">
        <v>122</v>
      </c>
      <c r="B30" s="1">
        <v>5558.5</v>
      </c>
      <c r="C30" s="1">
        <v>5090.5</v>
      </c>
      <c r="D30" s="1">
        <f t="shared" si="0"/>
        <v>468</v>
      </c>
      <c r="E30" s="101">
        <f t="shared" si="1"/>
        <v>8.4195376450481252E-2</v>
      </c>
      <c r="F30" s="1">
        <v>0</v>
      </c>
      <c r="G30" s="110" t="s">
        <v>122</v>
      </c>
      <c r="H30" s="1">
        <v>5607.9</v>
      </c>
      <c r="I30" s="1">
        <v>5116.3</v>
      </c>
      <c r="J30" s="1">
        <f t="shared" si="2"/>
        <v>491.59999999999945</v>
      </c>
      <c r="K30" s="101">
        <f t="shared" si="50"/>
        <v>8.7662048182028829E-2</v>
      </c>
      <c r="L30" s="1">
        <v>0</v>
      </c>
      <c r="M30" s="111" t="s">
        <v>122</v>
      </c>
      <c r="N30" s="1">
        <v>5614.1</v>
      </c>
      <c r="O30" s="1">
        <v>5066.8</v>
      </c>
      <c r="P30" s="1">
        <f t="shared" si="4"/>
        <v>547.30000000000018</v>
      </c>
      <c r="Q30" s="101">
        <f t="shared" si="51"/>
        <v>9.7486685310201132E-2</v>
      </c>
      <c r="R30" s="1">
        <v>0</v>
      </c>
      <c r="S30" s="21" t="s">
        <v>122</v>
      </c>
      <c r="T30" s="1">
        <v>5604.1</v>
      </c>
      <c r="U30" s="1">
        <v>5053.8</v>
      </c>
      <c r="V30" s="1">
        <f t="shared" si="6"/>
        <v>550.30000000000018</v>
      </c>
      <c r="W30" s="101">
        <f t="shared" si="52"/>
        <v>9.8195963669456321E-2</v>
      </c>
      <c r="X30" s="1">
        <v>0</v>
      </c>
      <c r="Y30" s="82" t="s">
        <v>122</v>
      </c>
      <c r="Z30" s="1">
        <v>5440.2</v>
      </c>
      <c r="AA30" s="1">
        <v>5041</v>
      </c>
      <c r="AB30" s="1">
        <f t="shared" si="8"/>
        <v>399.19999999999982</v>
      </c>
      <c r="AC30" s="101">
        <f t="shared" si="53"/>
        <v>7.337965515973674E-2</v>
      </c>
      <c r="AD30" s="1">
        <v>0</v>
      </c>
      <c r="AE30" s="20" t="s">
        <v>122</v>
      </c>
      <c r="AF30" s="1">
        <v>5263.4</v>
      </c>
      <c r="AG30" s="1">
        <v>5066.3999999999996</v>
      </c>
      <c r="AH30" s="1">
        <f t="shared" si="10"/>
        <v>197</v>
      </c>
      <c r="AI30" s="101">
        <f t="shared" si="11"/>
        <v>3.7428278299198238E-2</v>
      </c>
      <c r="AJ30" s="1">
        <v>0</v>
      </c>
      <c r="AK30" s="115" t="s">
        <v>122</v>
      </c>
      <c r="AL30" s="1">
        <v>5896.3</v>
      </c>
      <c r="AM30" s="1">
        <v>5130.8999999999996</v>
      </c>
      <c r="AN30" s="1">
        <f t="shared" si="12"/>
        <v>765.40000000000055</v>
      </c>
      <c r="AO30" s="101">
        <f t="shared" si="13"/>
        <v>0.12981021996845488</v>
      </c>
      <c r="AP30" s="1">
        <v>171.6</v>
      </c>
      <c r="AQ30" s="82" t="s">
        <v>122</v>
      </c>
      <c r="AR30" s="1">
        <v>6397.4</v>
      </c>
      <c r="AS30" s="1">
        <v>5262.9</v>
      </c>
      <c r="AT30" s="1">
        <f t="shared" si="14"/>
        <v>1134.5</v>
      </c>
      <c r="AU30" s="101">
        <f t="shared" si="15"/>
        <v>0.1773376684277988</v>
      </c>
      <c r="AV30" s="1">
        <v>171.6</v>
      </c>
      <c r="AW30" s="44" t="s">
        <v>122</v>
      </c>
      <c r="AX30" s="1">
        <v>6825.3</v>
      </c>
      <c r="AY30" s="1">
        <v>5179.3999999999996</v>
      </c>
      <c r="AZ30" s="1">
        <f t="shared" si="16"/>
        <v>1645.9000000000005</v>
      </c>
      <c r="BA30" s="101">
        <f t="shared" si="17"/>
        <v>0.24114690929336446</v>
      </c>
      <c r="BB30" s="1">
        <v>171.6</v>
      </c>
      <c r="BC30" s="21" t="s">
        <v>122</v>
      </c>
      <c r="BD30" s="1">
        <v>6858.4</v>
      </c>
      <c r="BE30" s="1">
        <v>5089</v>
      </c>
      <c r="BF30" s="1">
        <f t="shared" si="18"/>
        <v>1769.3999999999996</v>
      </c>
      <c r="BG30" s="101">
        <f t="shared" si="19"/>
        <v>0.2579902017963373</v>
      </c>
      <c r="BH30" s="1">
        <v>171.6</v>
      </c>
      <c r="BI30" s="20" t="s">
        <v>122</v>
      </c>
      <c r="BJ30" s="1">
        <v>6930.7</v>
      </c>
      <c r="BK30" s="1">
        <v>5031.3</v>
      </c>
      <c r="BL30" s="1">
        <f t="shared" si="20"/>
        <v>1899.3999999999996</v>
      </c>
      <c r="BM30" s="101">
        <f t="shared" si="21"/>
        <v>0.27405601165827403</v>
      </c>
      <c r="BN30" s="1">
        <v>171.6</v>
      </c>
      <c r="BO30" s="82" t="s">
        <v>122</v>
      </c>
      <c r="BP30" s="1">
        <v>6815.2</v>
      </c>
      <c r="BQ30" s="1">
        <v>5085</v>
      </c>
      <c r="BR30" s="1">
        <f t="shared" si="22"/>
        <v>1730.1999999999998</v>
      </c>
      <c r="BS30" s="101">
        <f t="shared" si="23"/>
        <v>0.25387369409555111</v>
      </c>
      <c r="BT30" s="1">
        <v>0</v>
      </c>
      <c r="BU30" s="19" t="s">
        <v>122</v>
      </c>
      <c r="BV30" s="1">
        <v>6405.1</v>
      </c>
      <c r="BW30" s="1">
        <v>5027.8999999999996</v>
      </c>
      <c r="BX30" s="1">
        <f t="shared" si="24"/>
        <v>1377.2000000000007</v>
      </c>
      <c r="BY30" s="101">
        <f t="shared" si="25"/>
        <v>0.21501615899829835</v>
      </c>
      <c r="BZ30" s="1">
        <v>0</v>
      </c>
      <c r="CA30" s="21" t="s">
        <v>122</v>
      </c>
      <c r="CB30" s="1">
        <v>6097.1</v>
      </c>
      <c r="CC30" s="1">
        <v>5124.6000000000004</v>
      </c>
      <c r="CD30" s="1">
        <f t="shared" si="26"/>
        <v>972.5</v>
      </c>
      <c r="CE30" s="101">
        <f t="shared" si="27"/>
        <v>0.15950205835561168</v>
      </c>
      <c r="CF30" s="1">
        <v>0</v>
      </c>
      <c r="CG30" s="119" t="s">
        <v>122</v>
      </c>
      <c r="CH30" s="1">
        <v>5113.8999999999996</v>
      </c>
      <c r="CI30" s="1">
        <v>4439.2</v>
      </c>
      <c r="CJ30" s="1">
        <f t="shared" si="28"/>
        <v>674.69999999999982</v>
      </c>
      <c r="CK30" s="101">
        <f t="shared" si="29"/>
        <v>0.13193453137527128</v>
      </c>
      <c r="CL30" s="1">
        <v>0</v>
      </c>
      <c r="CM30" s="82" t="s">
        <v>122</v>
      </c>
      <c r="CN30" s="1">
        <v>3878.1</v>
      </c>
      <c r="CO30" s="1">
        <v>3429.3</v>
      </c>
      <c r="CP30" s="1">
        <f t="shared" si="30"/>
        <v>448.79999999999973</v>
      </c>
      <c r="CQ30" s="101">
        <f t="shared" si="31"/>
        <v>0.11572677341997363</v>
      </c>
      <c r="CR30" s="1">
        <v>0</v>
      </c>
      <c r="CS30" s="115" t="s">
        <v>122</v>
      </c>
      <c r="CT30" s="1">
        <v>2527.4</v>
      </c>
      <c r="CU30" s="1">
        <v>2296.6999999999998</v>
      </c>
      <c r="CV30" s="1">
        <f t="shared" si="32"/>
        <v>230.70000000000027</v>
      </c>
      <c r="CW30" s="101">
        <f t="shared" si="33"/>
        <v>9.1279575848698377E-2</v>
      </c>
      <c r="CX30" s="1">
        <v>0</v>
      </c>
      <c r="CY30" s="84" t="s">
        <v>122</v>
      </c>
      <c r="CZ30" s="1">
        <v>1419.1</v>
      </c>
      <c r="DA30" s="1">
        <v>1323.7</v>
      </c>
      <c r="DB30" s="1">
        <f t="shared" si="34"/>
        <v>95.399999999999864</v>
      </c>
      <c r="DC30" s="101">
        <f t="shared" si="35"/>
        <v>6.7225706433655039E-2</v>
      </c>
      <c r="DD30" s="1">
        <v>0</v>
      </c>
      <c r="DE30" s="20" t="s">
        <v>122</v>
      </c>
      <c r="DF30" s="1">
        <v>278.60000000000002</v>
      </c>
      <c r="DG30" s="1">
        <v>278.89999999999998</v>
      </c>
      <c r="DH30" s="1">
        <f t="shared" si="36"/>
        <v>-0.29999999999995453</v>
      </c>
      <c r="DI30" s="101">
        <f t="shared" si="37"/>
        <v>-1.076812634601416E-3</v>
      </c>
      <c r="DJ30" s="1">
        <v>0</v>
      </c>
    </row>
    <row r="31" spans="1:114" x14ac:dyDescent="0.3">
      <c r="A31" s="45" t="s">
        <v>155</v>
      </c>
      <c r="B31" s="1">
        <v>5552.2</v>
      </c>
      <c r="C31" s="1">
        <v>5089.2</v>
      </c>
      <c r="D31" s="1">
        <f t="shared" si="0"/>
        <v>463</v>
      </c>
      <c r="E31" s="101">
        <f t="shared" si="1"/>
        <v>8.3390367782140415E-2</v>
      </c>
      <c r="F31" s="1">
        <v>0</v>
      </c>
      <c r="G31" s="110" t="s">
        <v>155</v>
      </c>
      <c r="H31" s="1">
        <v>5602.1</v>
      </c>
      <c r="I31" s="1">
        <v>5116</v>
      </c>
      <c r="J31" s="1">
        <f t="shared" si="2"/>
        <v>486.10000000000036</v>
      </c>
      <c r="K31" s="101">
        <f t="shared" si="50"/>
        <v>8.6771032291462186E-2</v>
      </c>
      <c r="L31" s="1">
        <v>0</v>
      </c>
      <c r="M31" s="111" t="s">
        <v>155</v>
      </c>
      <c r="N31" s="1">
        <v>5608.2</v>
      </c>
      <c r="O31" s="1">
        <v>5064.3999999999996</v>
      </c>
      <c r="P31" s="1">
        <f t="shared" si="4"/>
        <v>543.80000000000018</v>
      </c>
      <c r="Q31" s="101">
        <f t="shared" si="51"/>
        <v>9.6965158161263901E-2</v>
      </c>
      <c r="R31" s="1">
        <v>0</v>
      </c>
      <c r="S31" s="21" t="s">
        <v>155</v>
      </c>
      <c r="T31" s="1">
        <v>5598.2</v>
      </c>
      <c r="U31" s="1">
        <v>5044.1000000000004</v>
      </c>
      <c r="V31" s="1">
        <f t="shared" si="6"/>
        <v>554.09999999999945</v>
      </c>
      <c r="W31" s="101">
        <f t="shared" si="52"/>
        <v>9.8978243006680622E-2</v>
      </c>
      <c r="X31" s="1">
        <v>0</v>
      </c>
      <c r="Y31" s="82" t="s">
        <v>155</v>
      </c>
      <c r="Z31" s="1">
        <v>5435.6</v>
      </c>
      <c r="AA31" s="1">
        <v>5041</v>
      </c>
      <c r="AB31" s="1">
        <f t="shared" si="8"/>
        <v>394.60000000000036</v>
      </c>
      <c r="AC31" s="101">
        <f t="shared" si="53"/>
        <v>7.2595481639561477E-2</v>
      </c>
      <c r="AD31" s="1">
        <v>0</v>
      </c>
      <c r="AE31" s="20" t="s">
        <v>155</v>
      </c>
      <c r="AF31" s="1">
        <v>5262.5</v>
      </c>
      <c r="AG31" s="1">
        <v>5065.3</v>
      </c>
      <c r="AH31" s="1">
        <f t="shared" si="10"/>
        <v>197.19999999999982</v>
      </c>
      <c r="AI31" s="101">
        <f t="shared" si="11"/>
        <v>3.7472684085510653E-2</v>
      </c>
      <c r="AJ31" s="1">
        <v>0</v>
      </c>
      <c r="AK31" s="115" t="s">
        <v>155</v>
      </c>
      <c r="AL31" s="1">
        <v>5862.8</v>
      </c>
      <c r="AM31" s="1">
        <v>5188.5</v>
      </c>
      <c r="AN31" s="1">
        <f t="shared" si="12"/>
        <v>674.30000000000018</v>
      </c>
      <c r="AO31" s="101">
        <f t="shared" si="13"/>
        <v>0.11501330422323808</v>
      </c>
      <c r="AP31" s="1">
        <v>0</v>
      </c>
      <c r="AQ31" s="82" t="s">
        <v>155</v>
      </c>
      <c r="AR31" s="1">
        <v>6318.4</v>
      </c>
      <c r="AS31" s="1">
        <v>5301.7</v>
      </c>
      <c r="AT31" s="1">
        <f t="shared" si="14"/>
        <v>1016.6999999999998</v>
      </c>
      <c r="AU31" s="101">
        <f t="shared" si="15"/>
        <v>0.16091099012408203</v>
      </c>
      <c r="AV31" s="1">
        <v>0</v>
      </c>
      <c r="AW31" s="44" t="s">
        <v>155</v>
      </c>
      <c r="AX31" s="1">
        <v>6736.6</v>
      </c>
      <c r="AY31" s="1">
        <v>5206.5</v>
      </c>
      <c r="AZ31" s="1">
        <f t="shared" si="16"/>
        <v>1530.1000000000004</v>
      </c>
      <c r="BA31" s="101">
        <f t="shared" si="17"/>
        <v>0.22713238131995372</v>
      </c>
      <c r="BB31" s="1">
        <v>0</v>
      </c>
      <c r="BC31" s="21" t="s">
        <v>155</v>
      </c>
      <c r="BD31" s="1">
        <v>6955.6</v>
      </c>
      <c r="BE31" s="1">
        <v>5162.3999999999996</v>
      </c>
      <c r="BF31" s="1">
        <f t="shared" si="18"/>
        <v>1793.2000000000007</v>
      </c>
      <c r="BG31" s="101">
        <f t="shared" si="19"/>
        <v>0.25780665938236824</v>
      </c>
      <c r="BH31" s="1">
        <v>0</v>
      </c>
      <c r="BI31" s="20" t="s">
        <v>155</v>
      </c>
      <c r="BJ31" s="1">
        <v>6928.3</v>
      </c>
      <c r="BK31" s="1">
        <v>5031.3</v>
      </c>
      <c r="BL31" s="1">
        <f t="shared" si="20"/>
        <v>1897</v>
      </c>
      <c r="BM31" s="101">
        <f t="shared" si="21"/>
        <v>0.27380454079644356</v>
      </c>
      <c r="BN31" s="1">
        <v>0</v>
      </c>
      <c r="BO31" s="82" t="s">
        <v>155</v>
      </c>
      <c r="BP31" s="1">
        <v>6616.4</v>
      </c>
      <c r="BQ31" s="1">
        <v>5091.6000000000004</v>
      </c>
      <c r="BR31" s="1">
        <f t="shared" si="22"/>
        <v>1524.7999999999993</v>
      </c>
      <c r="BS31" s="101">
        <f t="shared" si="23"/>
        <v>0.23045765068617366</v>
      </c>
      <c r="BT31" s="1">
        <v>0</v>
      </c>
      <c r="BU31" s="19" t="s">
        <v>155</v>
      </c>
      <c r="BV31" s="1">
        <v>6253.1</v>
      </c>
      <c r="BW31" s="1">
        <v>5044.3999999999996</v>
      </c>
      <c r="BX31" s="1">
        <f t="shared" si="24"/>
        <v>1208.7000000000007</v>
      </c>
      <c r="BY31" s="101">
        <f t="shared" si="25"/>
        <v>0.19329612512193961</v>
      </c>
      <c r="BZ31" s="1">
        <v>0</v>
      </c>
      <c r="CA31" s="21" t="s">
        <v>155</v>
      </c>
      <c r="CB31" s="1">
        <v>5955.6</v>
      </c>
      <c r="CC31" s="1">
        <v>5158.3999999999996</v>
      </c>
      <c r="CD31" s="1">
        <f t="shared" si="26"/>
        <v>797.20000000000073</v>
      </c>
      <c r="CE31" s="101">
        <f t="shared" si="27"/>
        <v>0.13385721002082085</v>
      </c>
      <c r="CF31" s="1">
        <v>0</v>
      </c>
      <c r="CG31" s="119" t="s">
        <v>155</v>
      </c>
      <c r="CH31" s="1">
        <v>5001</v>
      </c>
      <c r="CI31" s="1">
        <v>4440.5</v>
      </c>
      <c r="CJ31" s="1">
        <f t="shared" si="28"/>
        <v>560.5</v>
      </c>
      <c r="CK31" s="101">
        <f t="shared" si="29"/>
        <v>0.11207758448310338</v>
      </c>
      <c r="CL31" s="1">
        <v>0</v>
      </c>
      <c r="CM31" s="82" t="s">
        <v>155</v>
      </c>
      <c r="CN31" s="1">
        <v>3865.5</v>
      </c>
      <c r="CO31" s="1">
        <v>3419.8</v>
      </c>
      <c r="CP31" s="1">
        <f t="shared" si="30"/>
        <v>445.69999999999982</v>
      </c>
      <c r="CQ31" s="101">
        <f t="shared" si="31"/>
        <v>0.11530203078515064</v>
      </c>
      <c r="CR31" s="1">
        <v>0</v>
      </c>
      <c r="CS31" s="115" t="s">
        <v>155</v>
      </c>
      <c r="CT31" s="1">
        <v>2529.5</v>
      </c>
      <c r="CU31" s="1">
        <v>2294.6</v>
      </c>
      <c r="CV31" s="1">
        <f t="shared" si="32"/>
        <v>234.90000000000009</v>
      </c>
      <c r="CW31" s="101">
        <f t="shared" si="33"/>
        <v>9.286420241154382E-2</v>
      </c>
      <c r="CX31" s="1">
        <v>0</v>
      </c>
      <c r="CY31" s="84" t="s">
        <v>155</v>
      </c>
      <c r="CZ31" s="1">
        <v>1419.9</v>
      </c>
      <c r="DA31" s="1">
        <v>1326.1</v>
      </c>
      <c r="DB31" s="1">
        <f t="shared" si="34"/>
        <v>93.800000000000182</v>
      </c>
      <c r="DC31" s="101">
        <f t="shared" si="35"/>
        <v>6.6060990210578333E-2</v>
      </c>
      <c r="DD31" s="1">
        <v>0</v>
      </c>
      <c r="DE31" s="20" t="s">
        <v>155</v>
      </c>
      <c r="DF31" s="1">
        <v>278.60000000000002</v>
      </c>
      <c r="DG31" s="1">
        <v>278.5</v>
      </c>
      <c r="DH31" s="1">
        <f t="shared" si="36"/>
        <v>0.10000000000002274</v>
      </c>
      <c r="DI31" s="101">
        <f t="shared" si="37"/>
        <v>3.5893754486727471E-4</v>
      </c>
      <c r="DJ31" s="1">
        <v>0</v>
      </c>
    </row>
    <row r="32" spans="1:114" x14ac:dyDescent="0.3">
      <c r="A32" s="45" t="s">
        <v>307</v>
      </c>
      <c r="B32" s="1">
        <v>5443.3</v>
      </c>
      <c r="C32" s="1">
        <v>5078</v>
      </c>
      <c r="D32" s="1">
        <f t="shared" si="0"/>
        <v>365.30000000000018</v>
      </c>
      <c r="E32" s="101">
        <f t="shared" si="1"/>
        <v>6.7110025168555867E-2</v>
      </c>
      <c r="F32" s="1">
        <v>0</v>
      </c>
      <c r="G32" s="110" t="s">
        <v>307</v>
      </c>
      <c r="H32" s="1">
        <v>5517.8</v>
      </c>
      <c r="I32" s="1">
        <v>5115.3</v>
      </c>
      <c r="J32" s="1">
        <f t="shared" si="2"/>
        <v>402.5</v>
      </c>
      <c r="K32" s="101">
        <f t="shared" si="50"/>
        <v>7.2945739243901547E-2</v>
      </c>
      <c r="L32" s="1">
        <v>0</v>
      </c>
      <c r="M32" s="111" t="s">
        <v>307</v>
      </c>
      <c r="N32" s="1">
        <v>5524.2</v>
      </c>
      <c r="O32" s="1">
        <v>5066.7</v>
      </c>
      <c r="P32" s="1">
        <f t="shared" si="4"/>
        <v>457.5</v>
      </c>
      <c r="Q32" s="101">
        <f t="shared" si="51"/>
        <v>8.281742152709895E-2</v>
      </c>
      <c r="R32" s="1">
        <v>0</v>
      </c>
      <c r="S32" s="21" t="s">
        <v>307</v>
      </c>
      <c r="T32" s="1">
        <v>5513.6</v>
      </c>
      <c r="U32" s="1">
        <v>5053.2</v>
      </c>
      <c r="V32" s="1">
        <f t="shared" si="6"/>
        <v>460.40000000000055</v>
      </c>
      <c r="W32" s="101">
        <f t="shared" si="52"/>
        <v>8.3502611723737755E-2</v>
      </c>
      <c r="X32" s="1">
        <v>0</v>
      </c>
      <c r="Y32" s="82" t="s">
        <v>307</v>
      </c>
      <c r="Z32" s="1">
        <v>5355.7</v>
      </c>
      <c r="AA32" s="1">
        <v>5055.3</v>
      </c>
      <c r="AB32" s="1">
        <f t="shared" si="8"/>
        <v>300.39999999999964</v>
      </c>
      <c r="AC32" s="101">
        <f t="shared" si="53"/>
        <v>5.6089773512332589E-2</v>
      </c>
      <c r="AD32" s="1">
        <v>0</v>
      </c>
      <c r="AE32" s="20" t="s">
        <v>307</v>
      </c>
      <c r="AF32" s="1">
        <v>5264.2</v>
      </c>
      <c r="AG32" s="1">
        <v>5071.3999999999996</v>
      </c>
      <c r="AH32" s="1">
        <f t="shared" si="10"/>
        <v>192.80000000000018</v>
      </c>
      <c r="AI32" s="101">
        <f t="shared" si="11"/>
        <v>3.6624748299836668E-2</v>
      </c>
      <c r="AJ32" s="1">
        <v>0</v>
      </c>
      <c r="AK32" s="115" t="s">
        <v>307</v>
      </c>
      <c r="AL32" s="1">
        <v>5735.1</v>
      </c>
      <c r="AM32" s="1">
        <v>5164.5</v>
      </c>
      <c r="AN32" s="1">
        <f t="shared" si="12"/>
        <v>570.60000000000036</v>
      </c>
      <c r="AO32" s="101">
        <f t="shared" si="13"/>
        <v>9.9492598211016428E-2</v>
      </c>
      <c r="AP32" s="1">
        <v>0</v>
      </c>
      <c r="AQ32" s="82" t="s">
        <v>307</v>
      </c>
      <c r="AR32" s="1">
        <v>5980.9</v>
      </c>
      <c r="AS32" s="1">
        <v>5250.2</v>
      </c>
      <c r="AT32" s="1">
        <f t="shared" si="14"/>
        <v>730.69999999999982</v>
      </c>
      <c r="AU32" s="101">
        <f t="shared" si="15"/>
        <v>0.12217224832383083</v>
      </c>
      <c r="AV32" s="1">
        <v>0</v>
      </c>
      <c r="AW32" s="44" t="s">
        <v>307</v>
      </c>
      <c r="AX32" s="1">
        <v>6519.1</v>
      </c>
      <c r="AY32" s="1">
        <v>5181.8999999999996</v>
      </c>
      <c r="AZ32" s="1">
        <f t="shared" si="16"/>
        <v>1337.2000000000007</v>
      </c>
      <c r="BA32" s="101">
        <f t="shared" si="17"/>
        <v>0.20512033869705951</v>
      </c>
      <c r="BB32" s="1">
        <v>0</v>
      </c>
      <c r="BC32" s="21" t="s">
        <v>307</v>
      </c>
      <c r="BD32" s="1">
        <v>6602.3</v>
      </c>
      <c r="BE32" s="1">
        <v>5167.5</v>
      </c>
      <c r="BF32" s="1">
        <f t="shared" si="18"/>
        <v>1434.8000000000002</v>
      </c>
      <c r="BG32" s="101">
        <f t="shared" si="19"/>
        <v>0.21731820729139847</v>
      </c>
      <c r="BH32" s="1">
        <v>0</v>
      </c>
      <c r="BI32" s="20" t="s">
        <v>307</v>
      </c>
      <c r="BJ32" s="1">
        <v>6561.2</v>
      </c>
      <c r="BK32" s="1">
        <v>5031.3</v>
      </c>
      <c r="BL32" s="1">
        <f t="shared" si="20"/>
        <v>1529.8999999999996</v>
      </c>
      <c r="BM32" s="101">
        <f t="shared" si="21"/>
        <v>0.23317380966896295</v>
      </c>
      <c r="BN32" s="1">
        <v>0</v>
      </c>
      <c r="BO32" s="82" t="s">
        <v>307</v>
      </c>
      <c r="BP32" s="118">
        <v>6344.4</v>
      </c>
      <c r="BQ32" s="1">
        <v>5095.3</v>
      </c>
      <c r="BR32" s="1">
        <f t="shared" si="22"/>
        <v>1249.0999999999995</v>
      </c>
      <c r="BS32" s="101">
        <f t="shared" si="23"/>
        <v>0.19688228989344927</v>
      </c>
      <c r="BT32" s="1">
        <v>0</v>
      </c>
      <c r="BU32" s="19" t="s">
        <v>307</v>
      </c>
      <c r="BV32" s="1">
        <v>6158</v>
      </c>
      <c r="BW32" s="1">
        <v>5057.5</v>
      </c>
      <c r="BX32" s="1">
        <f t="shared" si="24"/>
        <v>1100.5</v>
      </c>
      <c r="BY32" s="101">
        <f t="shared" si="25"/>
        <v>0.17871062033127638</v>
      </c>
      <c r="BZ32" s="1">
        <v>0</v>
      </c>
      <c r="CA32" s="21" t="s">
        <v>307</v>
      </c>
      <c r="CB32" s="1">
        <v>5769.4</v>
      </c>
      <c r="CC32" s="1">
        <v>5178.6000000000004</v>
      </c>
      <c r="CD32" s="1">
        <f t="shared" si="26"/>
        <v>590.79999999999927</v>
      </c>
      <c r="CE32" s="101">
        <f t="shared" si="27"/>
        <v>0.10240232953166695</v>
      </c>
      <c r="CF32" s="1">
        <v>0</v>
      </c>
      <c r="CG32" s="119" t="s">
        <v>307</v>
      </c>
      <c r="CH32" s="1">
        <v>4956.8</v>
      </c>
      <c r="CI32" s="1">
        <v>4440.5</v>
      </c>
      <c r="CJ32" s="1">
        <f t="shared" si="28"/>
        <v>516.30000000000018</v>
      </c>
      <c r="CK32" s="101">
        <f t="shared" si="29"/>
        <v>0.10415994189799874</v>
      </c>
      <c r="CL32" s="1">
        <v>0</v>
      </c>
      <c r="CM32" s="82" t="s">
        <v>307</v>
      </c>
      <c r="CN32" s="1">
        <v>3852.3</v>
      </c>
      <c r="CO32" s="1">
        <v>3419.9</v>
      </c>
      <c r="CP32" s="1">
        <f t="shared" si="30"/>
        <v>432.40000000000009</v>
      </c>
      <c r="CQ32" s="101">
        <f t="shared" si="31"/>
        <v>0.11224463307634402</v>
      </c>
      <c r="CR32" s="1">
        <v>0</v>
      </c>
      <c r="CS32" s="115" t="s">
        <v>307</v>
      </c>
      <c r="CT32" s="1">
        <v>2525.8000000000002</v>
      </c>
      <c r="CU32" s="1">
        <v>2299.6</v>
      </c>
      <c r="CV32" s="1">
        <f t="shared" si="32"/>
        <v>226.20000000000027</v>
      </c>
      <c r="CW32" s="101">
        <f t="shared" si="33"/>
        <v>8.9555784305962574E-2</v>
      </c>
      <c r="CX32" s="1">
        <v>0</v>
      </c>
      <c r="CY32" s="84" t="s">
        <v>307</v>
      </c>
      <c r="CZ32" s="1">
        <v>1448.8</v>
      </c>
      <c r="DA32" s="1">
        <v>1340.8</v>
      </c>
      <c r="DB32" s="1">
        <f t="shared" si="34"/>
        <v>108</v>
      </c>
      <c r="DC32" s="101">
        <f t="shared" si="35"/>
        <v>7.4544450579790172E-2</v>
      </c>
      <c r="DD32" s="1">
        <v>0</v>
      </c>
      <c r="DE32" s="20" t="s">
        <v>307</v>
      </c>
      <c r="DF32" s="1">
        <v>279.5</v>
      </c>
      <c r="DG32" s="1">
        <v>279.5</v>
      </c>
      <c r="DH32" s="1">
        <f t="shared" si="36"/>
        <v>0</v>
      </c>
      <c r="DI32" s="101">
        <f t="shared" si="37"/>
        <v>0</v>
      </c>
      <c r="DJ32" s="1">
        <v>0</v>
      </c>
    </row>
    <row r="33" spans="1:114" x14ac:dyDescent="0.3">
      <c r="A33" s="45" t="s">
        <v>308</v>
      </c>
      <c r="B33" s="1">
        <v>5297.5</v>
      </c>
      <c r="C33" s="1">
        <v>5066.5</v>
      </c>
      <c r="D33" s="1">
        <f t="shared" si="0"/>
        <v>231</v>
      </c>
      <c r="E33" s="101">
        <f t="shared" si="1"/>
        <v>4.3605474280320904E-2</v>
      </c>
      <c r="F33" s="1">
        <v>0</v>
      </c>
      <c r="G33" s="110" t="s">
        <v>308</v>
      </c>
      <c r="H33" s="1">
        <v>5430.1</v>
      </c>
      <c r="I33" s="1">
        <v>5115.6000000000004</v>
      </c>
      <c r="J33" s="1">
        <f t="shared" si="2"/>
        <v>314.5</v>
      </c>
      <c r="K33" s="101">
        <f t="shared" si="50"/>
        <v>5.79179020644187E-2</v>
      </c>
      <c r="L33" s="1">
        <v>0</v>
      </c>
      <c r="M33" s="111" t="s">
        <v>308</v>
      </c>
      <c r="N33" s="1">
        <v>5437.1</v>
      </c>
      <c r="O33" s="1">
        <v>5067.3999999999996</v>
      </c>
      <c r="P33" s="1">
        <f t="shared" si="4"/>
        <v>369.70000000000073</v>
      </c>
      <c r="Q33" s="101">
        <f t="shared" si="51"/>
        <v>6.7995806588070973E-2</v>
      </c>
      <c r="R33" s="1">
        <v>0</v>
      </c>
      <c r="S33" s="21" t="s">
        <v>308</v>
      </c>
      <c r="T33" s="1">
        <v>5426</v>
      </c>
      <c r="U33" s="1">
        <v>5053.1000000000004</v>
      </c>
      <c r="V33" s="1">
        <f t="shared" si="6"/>
        <v>372.89999999999964</v>
      </c>
      <c r="W33" s="101">
        <f t="shared" si="52"/>
        <v>6.8724659049023154E-2</v>
      </c>
      <c r="X33" s="1">
        <v>0</v>
      </c>
      <c r="Y33" s="82" t="s">
        <v>308</v>
      </c>
      <c r="Z33" s="1">
        <v>5293.8</v>
      </c>
      <c r="AA33" s="1">
        <v>5072</v>
      </c>
      <c r="AB33" s="1">
        <f t="shared" si="8"/>
        <v>221.80000000000018</v>
      </c>
      <c r="AC33" s="101">
        <f t="shared" si="53"/>
        <v>4.189806943972197E-2</v>
      </c>
      <c r="AD33" s="1">
        <v>0</v>
      </c>
      <c r="AE33" s="20" t="s">
        <v>308</v>
      </c>
      <c r="AF33" s="1">
        <v>5256.7</v>
      </c>
      <c r="AG33" s="1">
        <v>5074.6000000000004</v>
      </c>
      <c r="AH33" s="1">
        <f t="shared" si="10"/>
        <v>182.09999999999945</v>
      </c>
      <c r="AI33" s="101">
        <f t="shared" si="11"/>
        <v>3.464150512679047E-2</v>
      </c>
      <c r="AJ33" s="1">
        <v>0</v>
      </c>
      <c r="AK33" s="115" t="s">
        <v>308</v>
      </c>
      <c r="AL33" s="1">
        <v>5576.7</v>
      </c>
      <c r="AM33" s="1">
        <v>5155.8999999999996</v>
      </c>
      <c r="AN33" s="1">
        <f t="shared" si="12"/>
        <v>420.80000000000018</v>
      </c>
      <c r="AO33" s="101">
        <f t="shared" si="13"/>
        <v>7.5456811375903349E-2</v>
      </c>
      <c r="AP33" s="1">
        <v>0</v>
      </c>
      <c r="AQ33" s="82" t="s">
        <v>308</v>
      </c>
      <c r="AR33" s="1">
        <v>5684.3</v>
      </c>
      <c r="AS33" s="1">
        <v>5194.3999999999996</v>
      </c>
      <c r="AT33" s="1">
        <f t="shared" si="14"/>
        <v>489.90000000000055</v>
      </c>
      <c r="AU33" s="101">
        <f t="shared" si="15"/>
        <v>8.6184754499234822E-2</v>
      </c>
      <c r="AV33" s="1">
        <v>0</v>
      </c>
      <c r="AW33" s="44" t="s">
        <v>308</v>
      </c>
      <c r="AX33" s="1">
        <v>6216.4</v>
      </c>
      <c r="AY33" s="1">
        <v>5178</v>
      </c>
      <c r="AZ33" s="1">
        <f t="shared" si="16"/>
        <v>1038.3999999999996</v>
      </c>
      <c r="BA33" s="101">
        <f t="shared" si="17"/>
        <v>0.16704201788816675</v>
      </c>
      <c r="BB33" s="1">
        <v>0</v>
      </c>
      <c r="BC33" s="21" t="s">
        <v>308</v>
      </c>
      <c r="BD33" s="1">
        <v>6258</v>
      </c>
      <c r="BE33" s="1">
        <v>5172.8999999999996</v>
      </c>
      <c r="BF33" s="1">
        <f t="shared" si="18"/>
        <v>1085.1000000000004</v>
      </c>
      <c r="BG33" s="101">
        <f t="shared" si="19"/>
        <v>0.17339405560882076</v>
      </c>
      <c r="BH33" s="1">
        <v>0</v>
      </c>
      <c r="BI33" s="20" t="s">
        <v>308</v>
      </c>
      <c r="BJ33" s="1">
        <v>6211.4</v>
      </c>
      <c r="BK33" s="1">
        <v>5031.3</v>
      </c>
      <c r="BL33" s="1">
        <f t="shared" si="20"/>
        <v>1180.0999999999995</v>
      </c>
      <c r="BM33" s="101">
        <f t="shared" si="21"/>
        <v>0.18998937437614702</v>
      </c>
      <c r="BN33" s="1">
        <v>0</v>
      </c>
      <c r="BO33" s="82" t="s">
        <v>308</v>
      </c>
      <c r="BP33" s="1">
        <v>6053</v>
      </c>
      <c r="BQ33" s="1">
        <v>5102.7</v>
      </c>
      <c r="BR33" s="1">
        <f t="shared" si="22"/>
        <v>950.30000000000018</v>
      </c>
      <c r="BS33" s="101">
        <f t="shared" si="23"/>
        <v>0.1569965306459607</v>
      </c>
      <c r="BT33" s="1">
        <v>0</v>
      </c>
      <c r="BU33" s="19" t="s">
        <v>308</v>
      </c>
      <c r="BV33" s="1">
        <v>5983</v>
      </c>
      <c r="BW33" s="1">
        <v>5077.5</v>
      </c>
      <c r="BX33" s="1">
        <f t="shared" si="24"/>
        <v>905.5</v>
      </c>
      <c r="BY33" s="101">
        <f t="shared" si="25"/>
        <v>0.15134547885676083</v>
      </c>
      <c r="BZ33" s="1">
        <v>0</v>
      </c>
      <c r="CA33" s="21" t="s">
        <v>308</v>
      </c>
      <c r="CB33" s="1">
        <v>5623.7</v>
      </c>
      <c r="CC33" s="1">
        <v>5181.8999999999996</v>
      </c>
      <c r="CD33" s="1">
        <f t="shared" si="26"/>
        <v>441.80000000000018</v>
      </c>
      <c r="CE33" s="101">
        <f t="shared" si="27"/>
        <v>7.8560378398563252E-2</v>
      </c>
      <c r="CF33" s="1">
        <v>0</v>
      </c>
      <c r="CG33" s="119" t="s">
        <v>308</v>
      </c>
      <c r="CH33" s="1">
        <v>4857.3999999999996</v>
      </c>
      <c r="CI33" s="1">
        <v>4430.5</v>
      </c>
      <c r="CJ33" s="1">
        <f t="shared" si="28"/>
        <v>426.89999999999964</v>
      </c>
      <c r="CK33" s="101">
        <f t="shared" si="29"/>
        <v>8.7886523654629983E-2</v>
      </c>
      <c r="CL33" s="1">
        <v>0</v>
      </c>
      <c r="CM33" s="82" t="s">
        <v>308</v>
      </c>
      <c r="CN33" s="1">
        <v>3793.4</v>
      </c>
      <c r="CO33" s="1">
        <v>3424.8</v>
      </c>
      <c r="CP33" s="1">
        <f t="shared" si="30"/>
        <v>368.59999999999991</v>
      </c>
      <c r="CQ33" s="101">
        <f t="shared" si="31"/>
        <v>9.7168766805504264E-2</v>
      </c>
      <c r="CR33" s="1">
        <v>0</v>
      </c>
      <c r="CS33" s="115" t="s">
        <v>308</v>
      </c>
      <c r="CT33" s="1">
        <v>2530.5</v>
      </c>
      <c r="CU33" s="1">
        <v>2297.3000000000002</v>
      </c>
      <c r="CV33" s="1">
        <f t="shared" si="32"/>
        <v>233.19999999999982</v>
      </c>
      <c r="CW33" s="101">
        <f t="shared" si="33"/>
        <v>9.2155700454455564E-2</v>
      </c>
      <c r="CX33" s="1">
        <v>0</v>
      </c>
      <c r="CY33" s="84" t="s">
        <v>308</v>
      </c>
      <c r="CZ33" s="1">
        <v>1475</v>
      </c>
      <c r="DA33" s="1">
        <v>1351.3</v>
      </c>
      <c r="DB33" s="1">
        <f t="shared" si="34"/>
        <v>123.70000000000005</v>
      </c>
      <c r="DC33" s="101">
        <f t="shared" si="35"/>
        <v>8.3864406779661047E-2</v>
      </c>
      <c r="DD33" s="1">
        <v>0</v>
      </c>
      <c r="DE33" s="20" t="s">
        <v>308</v>
      </c>
      <c r="DF33" s="1">
        <v>283.5</v>
      </c>
      <c r="DG33" s="1">
        <v>281.60000000000002</v>
      </c>
      <c r="DH33" s="1">
        <f t="shared" si="36"/>
        <v>1.8999999999999773</v>
      </c>
      <c r="DI33" s="101">
        <f t="shared" si="37"/>
        <v>6.7019400352732886E-3</v>
      </c>
      <c r="DJ33" s="1">
        <v>0</v>
      </c>
    </row>
    <row r="35" spans="1:114" x14ac:dyDescent="0.3">
      <c r="D35" s="71"/>
      <c r="E35" s="21" t="s">
        <v>305</v>
      </c>
    </row>
    <row r="36" spans="1:114" x14ac:dyDescent="0.3">
      <c r="C36" s="21" t="s">
        <v>322</v>
      </c>
      <c r="D36" s="21" t="s">
        <v>53</v>
      </c>
      <c r="E36" s="21" t="s">
        <v>311</v>
      </c>
      <c r="F36" s="21" t="s">
        <v>310</v>
      </c>
      <c r="G36" s="21" t="s">
        <v>309</v>
      </c>
      <c r="H36" s="21" t="s">
        <v>55</v>
      </c>
      <c r="I36" s="21" t="s">
        <v>56</v>
      </c>
      <c r="J36" s="21" t="s">
        <v>23</v>
      </c>
      <c r="K36" s="21" t="s">
        <v>4</v>
      </c>
      <c r="L36" s="21" t="s">
        <v>20</v>
      </c>
      <c r="M36" s="21" t="s">
        <v>5</v>
      </c>
      <c r="N36" s="21" t="s">
        <v>6</v>
      </c>
      <c r="O36" s="21" t="s">
        <v>7</v>
      </c>
      <c r="P36" s="21" t="s">
        <v>19</v>
      </c>
      <c r="Q36" s="21" t="s">
        <v>17</v>
      </c>
      <c r="R36" s="21" t="s">
        <v>18</v>
      </c>
      <c r="S36" s="21" t="s">
        <v>16</v>
      </c>
      <c r="T36" s="21" t="s">
        <v>76</v>
      </c>
      <c r="U36" s="21" t="s">
        <v>77</v>
      </c>
      <c r="V36" s="21" t="s">
        <v>78</v>
      </c>
      <c r="W36" s="21" t="s">
        <v>118</v>
      </c>
      <c r="X36" s="21" t="s">
        <v>120</v>
      </c>
      <c r="Y36" s="21" t="s">
        <v>121</v>
      </c>
      <c r="Z36" s="21" t="s">
        <v>122</v>
      </c>
      <c r="AA36" s="21" t="s">
        <v>155</v>
      </c>
      <c r="AB36" s="21" t="s">
        <v>307</v>
      </c>
      <c r="AC36" s="21" t="s">
        <v>308</v>
      </c>
    </row>
    <row r="37" spans="1:114" x14ac:dyDescent="0.3">
      <c r="C37" s="1" t="s">
        <v>317</v>
      </c>
      <c r="D37" s="1">
        <v>2500</v>
      </c>
      <c r="E37" s="1">
        <v>155.59999999999945</v>
      </c>
      <c r="F37" s="1">
        <v>106.40000000000055</v>
      </c>
      <c r="G37" s="1">
        <v>105.30000000000018</v>
      </c>
      <c r="H37" s="1">
        <v>104.40000000000055</v>
      </c>
      <c r="I37" s="1">
        <v>128.90000000000055</v>
      </c>
      <c r="J37" s="1">
        <v>246.10000000000036</v>
      </c>
      <c r="K37" s="1">
        <v>261.30000000000018</v>
      </c>
      <c r="L37" s="1">
        <v>163.30000000000018</v>
      </c>
      <c r="M37" s="1">
        <v>250.19999999999982</v>
      </c>
      <c r="N37" s="1">
        <v>238.60000000000036</v>
      </c>
      <c r="O37" s="1">
        <v>349.19999999999982</v>
      </c>
      <c r="P37" s="1">
        <v>258.10000000000036</v>
      </c>
      <c r="Q37" s="1">
        <v>226.5</v>
      </c>
      <c r="R37" s="1">
        <v>275.59999999999945</v>
      </c>
      <c r="S37" s="1">
        <v>299.90000000000055</v>
      </c>
      <c r="T37" s="1">
        <v>297.89999999999964</v>
      </c>
      <c r="U37" s="1">
        <v>398.70000000000073</v>
      </c>
      <c r="V37" s="1">
        <v>454.30000000000018</v>
      </c>
      <c r="W37" s="1">
        <v>480.10000000000036</v>
      </c>
      <c r="X37" s="1">
        <v>465</v>
      </c>
      <c r="Y37" s="1">
        <v>467.30000000000018</v>
      </c>
      <c r="Z37" s="1">
        <v>468</v>
      </c>
      <c r="AA37" s="1">
        <v>463</v>
      </c>
      <c r="AB37" s="1">
        <v>365.30000000000018</v>
      </c>
      <c r="AC37" s="1">
        <v>231</v>
      </c>
    </row>
    <row r="38" spans="1:114" x14ac:dyDescent="0.3">
      <c r="C38" s="1" t="s">
        <v>318</v>
      </c>
      <c r="D38" s="1">
        <v>3500</v>
      </c>
      <c r="E38" s="1">
        <v>110.09999999999945</v>
      </c>
      <c r="F38" s="1">
        <v>107.60000000000036</v>
      </c>
      <c r="G38" s="1">
        <v>107.30000000000018</v>
      </c>
      <c r="H38" s="1">
        <v>105.80000000000018</v>
      </c>
      <c r="I38" s="1">
        <v>130.30000000000018</v>
      </c>
      <c r="J38" s="1">
        <v>246.5</v>
      </c>
      <c r="K38" s="1">
        <v>262.59999999999945</v>
      </c>
      <c r="L38" s="1">
        <v>197.90000000000055</v>
      </c>
      <c r="M38" s="1">
        <v>392.29999999999927</v>
      </c>
      <c r="N38" s="1">
        <v>340.29999999999927</v>
      </c>
      <c r="O38" s="1">
        <v>525.69999999999982</v>
      </c>
      <c r="P38" s="1">
        <v>241.89999999999964</v>
      </c>
      <c r="Q38" s="1">
        <v>230.29999999999927</v>
      </c>
      <c r="R38" s="1">
        <v>318</v>
      </c>
      <c r="S38" s="1">
        <v>304</v>
      </c>
      <c r="T38" s="1">
        <v>315.80000000000018</v>
      </c>
      <c r="U38" s="1">
        <v>402.60000000000036</v>
      </c>
      <c r="V38" s="1">
        <v>461.59999999999945</v>
      </c>
      <c r="W38" s="1">
        <v>496.59999999999945</v>
      </c>
      <c r="X38" s="1">
        <v>491.80000000000018</v>
      </c>
      <c r="Y38" s="1">
        <v>491.79999999999927</v>
      </c>
      <c r="Z38" s="1">
        <v>491.59999999999945</v>
      </c>
      <c r="AA38" s="1">
        <v>486.10000000000036</v>
      </c>
      <c r="AB38" s="1">
        <v>402.5</v>
      </c>
      <c r="AC38" s="1">
        <v>314.5</v>
      </c>
    </row>
    <row r="39" spans="1:114" x14ac:dyDescent="0.3">
      <c r="C39" s="1" t="s">
        <v>319</v>
      </c>
      <c r="D39" s="1">
        <v>4500</v>
      </c>
      <c r="E39" s="1">
        <v>150.69999999999982</v>
      </c>
      <c r="F39" s="1">
        <v>150</v>
      </c>
      <c r="G39" s="1">
        <v>141.69999999999982</v>
      </c>
      <c r="H39" s="1">
        <v>147.20000000000073</v>
      </c>
      <c r="I39" s="1">
        <v>167</v>
      </c>
      <c r="J39" s="1">
        <v>287.80000000000018</v>
      </c>
      <c r="K39" s="1">
        <v>305.30000000000018</v>
      </c>
      <c r="L39" s="1">
        <v>235.70000000000073</v>
      </c>
      <c r="M39" s="1">
        <v>462.80000000000018</v>
      </c>
      <c r="N39" s="1">
        <v>369.79999999999927</v>
      </c>
      <c r="O39" s="1">
        <v>570.39999999999964</v>
      </c>
      <c r="P39" s="1">
        <v>331.69999999999982</v>
      </c>
      <c r="Q39" s="1">
        <v>277.30000000000018</v>
      </c>
      <c r="R39" s="1">
        <v>365.5</v>
      </c>
      <c r="S39" s="1">
        <v>349.60000000000036</v>
      </c>
      <c r="T39" s="1">
        <v>350.19999999999982</v>
      </c>
      <c r="U39" s="1">
        <v>451.20000000000073</v>
      </c>
      <c r="V39" s="1">
        <v>509.70000000000073</v>
      </c>
      <c r="W39" s="1">
        <v>547.30000000000018</v>
      </c>
      <c r="X39" s="1">
        <v>546.89999999999964</v>
      </c>
      <c r="Y39" s="1">
        <v>549.89999999999964</v>
      </c>
      <c r="Z39" s="1">
        <v>547.30000000000018</v>
      </c>
      <c r="AA39" s="1">
        <v>543.80000000000018</v>
      </c>
      <c r="AB39" s="1">
        <v>457.5</v>
      </c>
      <c r="AC39" s="1">
        <v>369.70000000000073</v>
      </c>
    </row>
    <row r="40" spans="1:114" x14ac:dyDescent="0.3">
      <c r="C40" s="1" t="s">
        <v>320</v>
      </c>
      <c r="D40" s="1">
        <v>5500</v>
      </c>
      <c r="E40" s="1">
        <v>223.89999999999964</v>
      </c>
      <c r="F40" s="1">
        <v>224.30000000000018</v>
      </c>
      <c r="G40" s="1">
        <v>224.79999999999927</v>
      </c>
      <c r="H40" s="1">
        <v>233.39999999999964</v>
      </c>
      <c r="I40" s="1">
        <v>239.19999999999982</v>
      </c>
      <c r="J40" s="1">
        <v>346.30000000000018</v>
      </c>
      <c r="K40" s="1">
        <v>403</v>
      </c>
      <c r="L40" s="1">
        <v>357.89999999999964</v>
      </c>
      <c r="M40" s="1">
        <v>735.80000000000018</v>
      </c>
      <c r="N40" s="1">
        <v>804</v>
      </c>
      <c r="O40" s="1">
        <v>1114.3000000000002</v>
      </c>
      <c r="P40" s="1">
        <v>767.80000000000018</v>
      </c>
      <c r="Q40" s="1">
        <v>895.89999999999964</v>
      </c>
      <c r="R40" s="1">
        <v>378.40000000000055</v>
      </c>
      <c r="S40" s="1">
        <v>394.39999999999964</v>
      </c>
      <c r="T40" s="1">
        <v>397.10000000000036</v>
      </c>
      <c r="U40" s="1">
        <v>459.5</v>
      </c>
      <c r="V40" s="1">
        <v>517.19999999999982</v>
      </c>
      <c r="W40" s="1">
        <v>552.19999999999982</v>
      </c>
      <c r="X40" s="1">
        <v>549.80000000000018</v>
      </c>
      <c r="Y40" s="1">
        <v>549.69999999999982</v>
      </c>
      <c r="Z40" s="1">
        <v>550.30000000000018</v>
      </c>
      <c r="AA40" s="1">
        <v>554.09999999999945</v>
      </c>
      <c r="AB40" s="1">
        <v>460.40000000000055</v>
      </c>
      <c r="AC40" s="1">
        <v>372.89999999999964</v>
      </c>
    </row>
    <row r="41" spans="1:114" x14ac:dyDescent="0.3">
      <c r="C41" s="1" t="s">
        <v>321</v>
      </c>
      <c r="D41" s="1">
        <v>6500</v>
      </c>
      <c r="E41" s="1">
        <v>288.19999999999982</v>
      </c>
      <c r="F41" s="1">
        <v>288.59999999999945</v>
      </c>
      <c r="G41" s="1">
        <v>288.5</v>
      </c>
      <c r="H41" s="1">
        <v>288.90000000000055</v>
      </c>
      <c r="I41" s="1">
        <v>288.90000000000055</v>
      </c>
      <c r="J41" s="1">
        <v>289</v>
      </c>
      <c r="K41" s="1">
        <v>292</v>
      </c>
      <c r="L41" s="1">
        <v>289.89999999999964</v>
      </c>
      <c r="M41" s="1">
        <v>652.30000000000018</v>
      </c>
      <c r="N41" s="1">
        <v>728</v>
      </c>
      <c r="O41" s="1">
        <v>945.5</v>
      </c>
      <c r="P41" s="1">
        <v>768.10000000000036</v>
      </c>
      <c r="Q41" s="1">
        <v>895.30000000000018</v>
      </c>
      <c r="R41" s="1">
        <v>928.80000000000018</v>
      </c>
      <c r="S41" s="1">
        <v>972.40000000000055</v>
      </c>
      <c r="T41" s="1">
        <v>1051.4000000000005</v>
      </c>
      <c r="U41" s="1">
        <v>476.69999999999982</v>
      </c>
      <c r="V41" s="1">
        <v>573</v>
      </c>
      <c r="W41" s="1">
        <v>575.10000000000036</v>
      </c>
      <c r="X41" s="1">
        <v>489.39999999999964</v>
      </c>
      <c r="Y41" s="1">
        <v>427.89999999999964</v>
      </c>
      <c r="Z41" s="1">
        <v>399.19999999999982</v>
      </c>
      <c r="AA41" s="1">
        <v>394.60000000000036</v>
      </c>
      <c r="AB41" s="1">
        <v>300.39999999999964</v>
      </c>
      <c r="AC41" s="1">
        <v>221.80000000000018</v>
      </c>
    </row>
    <row r="42" spans="1:114" x14ac:dyDescent="0.3">
      <c r="C42" s="1" t="s">
        <v>323</v>
      </c>
      <c r="D42" s="1">
        <v>7500</v>
      </c>
      <c r="E42" s="1">
        <v>325.19999999999982</v>
      </c>
      <c r="F42" s="1">
        <v>325.39999999999964</v>
      </c>
      <c r="G42" s="1">
        <v>325.69999999999982</v>
      </c>
      <c r="H42" s="1">
        <v>325.80000000000018</v>
      </c>
      <c r="I42" s="1">
        <v>325.59999999999945</v>
      </c>
      <c r="J42" s="1">
        <v>325.5</v>
      </c>
      <c r="K42" s="1">
        <v>325.30000000000018</v>
      </c>
      <c r="L42" s="1">
        <v>325.10000000000036</v>
      </c>
      <c r="M42" s="1">
        <v>636.09999999999945</v>
      </c>
      <c r="N42" s="1">
        <v>718.79999999999927</v>
      </c>
      <c r="O42" s="1">
        <v>851.40000000000055</v>
      </c>
      <c r="P42" s="1">
        <v>826.60000000000036</v>
      </c>
      <c r="Q42" s="1">
        <v>775.5</v>
      </c>
      <c r="R42" s="1">
        <v>747.40000000000055</v>
      </c>
      <c r="S42" s="1">
        <v>782.40000000000055</v>
      </c>
      <c r="T42" s="1">
        <v>859.40000000000055</v>
      </c>
      <c r="U42" s="1">
        <v>1176.5999999999995</v>
      </c>
      <c r="V42" s="1">
        <v>1044</v>
      </c>
      <c r="W42" s="1">
        <v>925.80000000000018</v>
      </c>
      <c r="X42" s="1">
        <v>228</v>
      </c>
      <c r="Y42" s="1">
        <v>214.19999999999982</v>
      </c>
      <c r="Z42" s="1">
        <v>197</v>
      </c>
      <c r="AA42" s="1">
        <v>197.19999999999982</v>
      </c>
      <c r="AB42" s="1">
        <v>192.80000000000018</v>
      </c>
      <c r="AC42" s="1">
        <v>182.09999999999945</v>
      </c>
    </row>
    <row r="43" spans="1:114" x14ac:dyDescent="0.3">
      <c r="C43" s="1" t="s">
        <v>324</v>
      </c>
      <c r="D43" s="1">
        <v>8500</v>
      </c>
      <c r="E43" s="1">
        <v>411</v>
      </c>
      <c r="F43" s="1">
        <v>411.39999999999964</v>
      </c>
      <c r="G43" s="1">
        <v>411.30000000000018</v>
      </c>
      <c r="H43" s="1">
        <v>411.80000000000018</v>
      </c>
      <c r="I43" s="1">
        <v>411.80000000000018</v>
      </c>
      <c r="J43" s="1">
        <v>411.80000000000018</v>
      </c>
      <c r="K43" s="1">
        <v>411.80000000000018</v>
      </c>
      <c r="L43" s="1">
        <v>411.80000000000018</v>
      </c>
      <c r="M43" s="1">
        <v>542.60000000000036</v>
      </c>
      <c r="N43" s="1">
        <v>662.79999999999927</v>
      </c>
      <c r="O43" s="1">
        <v>755.5</v>
      </c>
      <c r="P43" s="1">
        <v>874.19999999999982</v>
      </c>
      <c r="Q43" s="1">
        <v>860.80000000000018</v>
      </c>
      <c r="R43" s="1">
        <v>804.60000000000036</v>
      </c>
      <c r="S43" s="1">
        <v>867.19999999999982</v>
      </c>
      <c r="T43" s="1">
        <v>943.5</v>
      </c>
      <c r="U43" s="1">
        <v>1261.6999999999998</v>
      </c>
      <c r="V43" s="1">
        <v>1136.3000000000002</v>
      </c>
      <c r="W43" s="1">
        <v>1327.8000000000002</v>
      </c>
      <c r="X43" s="1">
        <v>1226.1000000000004</v>
      </c>
      <c r="Y43" s="1">
        <v>783.89999999999964</v>
      </c>
      <c r="Z43" s="1">
        <v>765.40000000000055</v>
      </c>
      <c r="AA43" s="1">
        <v>674.30000000000018</v>
      </c>
      <c r="AB43" s="1">
        <v>570.60000000000036</v>
      </c>
      <c r="AC43" s="1">
        <v>420.80000000000018</v>
      </c>
    </row>
    <row r="44" spans="1:114" x14ac:dyDescent="0.3">
      <c r="C44" s="1" t="s">
        <v>325</v>
      </c>
      <c r="D44" s="1">
        <v>9500</v>
      </c>
      <c r="E44" s="1">
        <v>803.70000000000073</v>
      </c>
      <c r="F44" s="1">
        <v>793</v>
      </c>
      <c r="G44" s="1">
        <v>803.70000000000073</v>
      </c>
      <c r="H44" s="1">
        <v>793</v>
      </c>
      <c r="I44" s="1">
        <v>793</v>
      </c>
      <c r="J44" s="1">
        <v>793</v>
      </c>
      <c r="K44" s="1">
        <v>793</v>
      </c>
      <c r="L44" s="1">
        <v>772.60000000000036</v>
      </c>
      <c r="M44" s="1">
        <v>764.79999999999927</v>
      </c>
      <c r="N44" s="1">
        <v>1034.7999999999993</v>
      </c>
      <c r="O44" s="1">
        <v>1137.8999999999996</v>
      </c>
      <c r="P44" s="1">
        <v>1212</v>
      </c>
      <c r="Q44" s="1">
        <v>1236.5999999999995</v>
      </c>
      <c r="R44" s="1">
        <v>1171.8000000000002</v>
      </c>
      <c r="S44" s="1">
        <v>1246.1000000000004</v>
      </c>
      <c r="T44" s="1">
        <v>1323.5999999999995</v>
      </c>
      <c r="U44" s="1">
        <v>1636.3999999999996</v>
      </c>
      <c r="V44" s="1">
        <v>1528.6999999999998</v>
      </c>
      <c r="W44" s="1">
        <v>1717.5</v>
      </c>
      <c r="X44" s="1">
        <v>1589.8999999999996</v>
      </c>
      <c r="Y44" s="1">
        <v>1155.5</v>
      </c>
      <c r="Z44" s="1">
        <v>1134.5</v>
      </c>
      <c r="AA44" s="1">
        <v>1016.6999999999998</v>
      </c>
      <c r="AB44" s="1">
        <v>730.69999999999982</v>
      </c>
      <c r="AC44" s="1">
        <v>489.90000000000055</v>
      </c>
    </row>
    <row r="45" spans="1:114" x14ac:dyDescent="0.3">
      <c r="C45" s="1" t="s">
        <v>326</v>
      </c>
      <c r="D45" s="1">
        <v>10500</v>
      </c>
      <c r="E45" s="1">
        <v>1168.3999999999996</v>
      </c>
      <c r="F45" s="1">
        <v>1150.5999999999995</v>
      </c>
      <c r="G45" s="1">
        <v>1171.5999999999995</v>
      </c>
      <c r="H45" s="1">
        <v>1168.3999999999996</v>
      </c>
      <c r="I45" s="1">
        <v>1168.3999999999996</v>
      </c>
      <c r="J45" s="1">
        <v>1168.3999999999996</v>
      </c>
      <c r="K45" s="1">
        <v>1168.3999999999996</v>
      </c>
      <c r="L45" s="1">
        <v>1171.5999999999995</v>
      </c>
      <c r="M45" s="1">
        <v>1168.3999999999996</v>
      </c>
      <c r="N45" s="1">
        <v>1168.3999999999996</v>
      </c>
      <c r="O45" s="1">
        <v>1168.3999999999996</v>
      </c>
      <c r="P45" s="1">
        <v>1166.8000000000002</v>
      </c>
      <c r="Q45" s="1">
        <v>1166</v>
      </c>
      <c r="R45" s="1">
        <v>1141.6999999999998</v>
      </c>
      <c r="S45" s="1">
        <v>1608.6000000000004</v>
      </c>
      <c r="T45" s="1">
        <v>1791.9000000000005</v>
      </c>
      <c r="U45" s="1">
        <v>2145.8000000000002</v>
      </c>
      <c r="V45" s="1">
        <v>2039.6000000000004</v>
      </c>
      <c r="W45" s="1">
        <v>2216.6000000000004</v>
      </c>
      <c r="X45" s="1">
        <v>1935.5</v>
      </c>
      <c r="Y45" s="1">
        <v>1657.1999999999998</v>
      </c>
      <c r="Z45" s="1">
        <v>1645.9000000000005</v>
      </c>
      <c r="AA45" s="1">
        <v>1530.1000000000004</v>
      </c>
      <c r="AB45" s="1">
        <v>1337.2000000000007</v>
      </c>
      <c r="AC45" s="1">
        <v>1038.3999999999996</v>
      </c>
    </row>
    <row r="46" spans="1:114" x14ac:dyDescent="0.3">
      <c r="C46" s="1" t="s">
        <v>327</v>
      </c>
      <c r="D46" s="1">
        <v>11500</v>
      </c>
      <c r="E46" s="1">
        <v>1492.5</v>
      </c>
      <c r="F46" s="1">
        <v>1493.5</v>
      </c>
      <c r="G46" s="1">
        <v>1492.5</v>
      </c>
      <c r="H46" s="1">
        <v>1492.5</v>
      </c>
      <c r="I46" s="1">
        <v>1492.5</v>
      </c>
      <c r="J46" s="1">
        <v>1492.5</v>
      </c>
      <c r="K46" s="1">
        <v>1492.5</v>
      </c>
      <c r="L46" s="1">
        <v>1492.5</v>
      </c>
      <c r="M46" s="1">
        <v>1492.5</v>
      </c>
      <c r="N46" s="1">
        <v>1492.5</v>
      </c>
      <c r="O46" s="1">
        <v>1492.5</v>
      </c>
      <c r="P46" s="1">
        <v>1493.5</v>
      </c>
      <c r="Q46" s="1">
        <v>1493.5</v>
      </c>
      <c r="R46" s="1">
        <v>1492.5</v>
      </c>
      <c r="S46" s="1">
        <v>1492.5</v>
      </c>
      <c r="T46" s="1">
        <v>1492.7000000000007</v>
      </c>
      <c r="U46" s="1">
        <v>1492.5</v>
      </c>
      <c r="V46" s="1">
        <v>1492.5</v>
      </c>
      <c r="W46" s="1">
        <v>2496.8999999999996</v>
      </c>
      <c r="X46" s="1">
        <v>2472.9000000000005</v>
      </c>
      <c r="Y46" s="1">
        <v>2053.1000000000004</v>
      </c>
      <c r="Z46" s="1">
        <v>1769.3999999999996</v>
      </c>
      <c r="AA46" s="1">
        <v>1793.2000000000007</v>
      </c>
      <c r="AB46" s="1">
        <v>1434.8000000000002</v>
      </c>
      <c r="AC46" s="1">
        <v>1085.1000000000004</v>
      </c>
    </row>
    <row r="47" spans="1:114" x14ac:dyDescent="0.3">
      <c r="C47" s="1" t="s">
        <v>328</v>
      </c>
      <c r="D47" s="1">
        <v>12500</v>
      </c>
      <c r="E47" s="1">
        <v>1638.6999999999998</v>
      </c>
      <c r="F47" s="1">
        <v>1638.6999999999998</v>
      </c>
      <c r="G47" s="1">
        <v>1638.6999999999998</v>
      </c>
      <c r="H47" s="1">
        <v>1638.6999999999998</v>
      </c>
      <c r="I47" s="1">
        <v>1638.6999999999998</v>
      </c>
      <c r="J47" s="1">
        <v>1638.6999999999998</v>
      </c>
      <c r="K47" s="1">
        <v>1638.6999999999998</v>
      </c>
      <c r="L47" s="1">
        <v>1638.6999999999998</v>
      </c>
      <c r="M47" s="1">
        <v>1638.6999999999998</v>
      </c>
      <c r="N47" s="1">
        <v>1638.6999999999998</v>
      </c>
      <c r="O47" s="1">
        <v>1638.6999999999998</v>
      </c>
      <c r="P47" s="1">
        <v>1638.6999999999998</v>
      </c>
      <c r="Q47" s="1">
        <v>1638.6999999999998</v>
      </c>
      <c r="R47" s="1">
        <v>1638.6999999999998</v>
      </c>
      <c r="S47" s="1">
        <v>1638.6999999999998</v>
      </c>
      <c r="T47" s="1">
        <v>1638.6999999999998</v>
      </c>
      <c r="U47" s="1">
        <v>1638.6999999999998</v>
      </c>
      <c r="V47" s="1">
        <v>1638.6999999999998</v>
      </c>
      <c r="W47" s="1">
        <v>1968.0999999999995</v>
      </c>
      <c r="X47" s="1">
        <v>2474.5</v>
      </c>
      <c r="Y47" s="1">
        <v>2187.1999999999998</v>
      </c>
      <c r="Z47" s="1">
        <v>1899.3999999999996</v>
      </c>
      <c r="AA47" s="1">
        <v>1897</v>
      </c>
      <c r="AB47" s="1">
        <v>1529.8999999999996</v>
      </c>
      <c r="AC47" s="1">
        <v>1180.0999999999995</v>
      </c>
    </row>
    <row r="48" spans="1:114" x14ac:dyDescent="0.3">
      <c r="C48" s="1" t="s">
        <v>329</v>
      </c>
      <c r="D48" s="1">
        <v>13500</v>
      </c>
      <c r="E48" s="1">
        <v>1814.2999999999993</v>
      </c>
      <c r="F48" s="1">
        <v>1814.2999999999993</v>
      </c>
      <c r="G48" s="1">
        <v>1814.2999999999993</v>
      </c>
      <c r="H48" s="1">
        <v>1814.2999999999993</v>
      </c>
      <c r="I48" s="1">
        <v>1814.2999999999993</v>
      </c>
      <c r="J48" s="1">
        <v>1814.2999999999993</v>
      </c>
      <c r="K48" s="1">
        <v>1814.2999999999993</v>
      </c>
      <c r="L48" s="1">
        <v>1814.2999999999993</v>
      </c>
      <c r="M48" s="1">
        <v>1811.8999999999996</v>
      </c>
      <c r="N48" s="1">
        <v>1814.2999999999993</v>
      </c>
      <c r="O48" s="1">
        <v>1814.2999999999993</v>
      </c>
      <c r="P48" s="1">
        <v>1814.2999999999993</v>
      </c>
      <c r="Q48" s="1">
        <v>1814.2999999999993</v>
      </c>
      <c r="R48" s="1">
        <v>1814.2999999999993</v>
      </c>
      <c r="S48" s="1">
        <v>1814.2999999999993</v>
      </c>
      <c r="T48" s="1">
        <v>1814.2999999999993</v>
      </c>
      <c r="U48" s="1">
        <v>1814.2999999999993</v>
      </c>
      <c r="V48" s="1">
        <v>1814.2999999999993</v>
      </c>
      <c r="W48" s="1">
        <v>1811.8999999999996</v>
      </c>
      <c r="X48" s="1">
        <v>1821.1000000000004</v>
      </c>
      <c r="Y48" s="1">
        <v>1802.1999999999998</v>
      </c>
      <c r="Z48" s="1">
        <v>1730.1999999999998</v>
      </c>
      <c r="AA48" s="1">
        <v>1524.7999999999993</v>
      </c>
      <c r="AB48" s="1">
        <v>1249.0999999999995</v>
      </c>
      <c r="AC48" s="1">
        <v>950.30000000000018</v>
      </c>
    </row>
    <row r="49" spans="3:29" x14ac:dyDescent="0.3">
      <c r="C49" s="1" t="s">
        <v>345</v>
      </c>
      <c r="D49" s="1">
        <v>14500</v>
      </c>
      <c r="E49" s="1">
        <v>1436.5999999999995</v>
      </c>
      <c r="F49" s="1">
        <v>1436.5</v>
      </c>
      <c r="G49" s="1">
        <v>1436.3999999999996</v>
      </c>
      <c r="H49" s="1">
        <v>1436.3000000000002</v>
      </c>
      <c r="I49" s="1">
        <v>1436.6999999999998</v>
      </c>
      <c r="J49" s="1">
        <v>1436.3000000000002</v>
      </c>
      <c r="K49" s="1">
        <v>1436.3999999999996</v>
      </c>
      <c r="L49" s="1">
        <v>1436.3999999999996</v>
      </c>
      <c r="M49" s="1">
        <v>1436.0999999999995</v>
      </c>
      <c r="N49" s="1">
        <v>1436.0999999999995</v>
      </c>
      <c r="O49" s="1">
        <v>1436.5</v>
      </c>
      <c r="P49" s="1">
        <v>1436.1999999999998</v>
      </c>
      <c r="Q49" s="1">
        <v>1436.3000000000002</v>
      </c>
      <c r="R49" s="1">
        <v>1436.5</v>
      </c>
      <c r="S49" s="1">
        <v>1437.3999999999996</v>
      </c>
      <c r="T49" s="1">
        <v>1436.1999999999998</v>
      </c>
      <c r="U49" s="1">
        <v>1436.3999999999996</v>
      </c>
      <c r="V49" s="1">
        <v>1436.3999999999996</v>
      </c>
      <c r="W49" s="1">
        <v>1436.5999999999995</v>
      </c>
      <c r="X49" s="1">
        <v>1444.5999999999995</v>
      </c>
      <c r="Y49" s="1">
        <v>1439.4000000000005</v>
      </c>
      <c r="Z49" s="1">
        <v>1377.2000000000007</v>
      </c>
      <c r="AA49" s="1">
        <v>1208.7000000000007</v>
      </c>
      <c r="AB49" s="1">
        <v>1100.5</v>
      </c>
      <c r="AC49" s="1">
        <v>905.5</v>
      </c>
    </row>
    <row r="50" spans="3:29" x14ac:dyDescent="0.3">
      <c r="C50" s="1" t="s">
        <v>346</v>
      </c>
      <c r="D50" s="1">
        <v>15500</v>
      </c>
      <c r="E50" s="1">
        <v>1044.8000000000002</v>
      </c>
      <c r="F50" s="1">
        <v>1044.8000000000002</v>
      </c>
      <c r="G50" s="1">
        <v>1044.8000000000002</v>
      </c>
      <c r="H50" s="1">
        <v>1044.8000000000002</v>
      </c>
      <c r="I50" s="1">
        <v>1044.8000000000002</v>
      </c>
      <c r="J50" s="1">
        <v>1044.8000000000002</v>
      </c>
      <c r="K50" s="1">
        <v>1044.8000000000002</v>
      </c>
      <c r="L50" s="1">
        <v>1044.8000000000002</v>
      </c>
      <c r="M50" s="1">
        <v>1038.5</v>
      </c>
      <c r="N50" s="1">
        <v>1038.5</v>
      </c>
      <c r="O50" s="1">
        <v>1038.5</v>
      </c>
      <c r="P50" s="1">
        <v>1038.5</v>
      </c>
      <c r="Q50" s="1">
        <v>1038.5</v>
      </c>
      <c r="R50" s="1">
        <v>1038.5</v>
      </c>
      <c r="S50" s="1">
        <v>1038.5</v>
      </c>
      <c r="T50" s="1">
        <v>1038.5</v>
      </c>
      <c r="U50" s="1">
        <v>1038.5</v>
      </c>
      <c r="V50" s="1">
        <v>1038.5</v>
      </c>
      <c r="W50" s="1">
        <v>1028.3000000000002</v>
      </c>
      <c r="X50" s="1">
        <v>1027.8000000000002</v>
      </c>
      <c r="Y50" s="1">
        <v>1048.0999999999995</v>
      </c>
      <c r="Z50" s="1">
        <v>972.5</v>
      </c>
      <c r="AA50" s="1">
        <v>797.20000000000073</v>
      </c>
      <c r="AB50" s="1">
        <v>590.79999999999927</v>
      </c>
      <c r="AC50" s="1">
        <v>441.80000000000018</v>
      </c>
    </row>
    <row r="51" spans="3:29" x14ac:dyDescent="0.3">
      <c r="C51" s="1" t="s">
        <v>347</v>
      </c>
      <c r="D51" s="1">
        <v>16500</v>
      </c>
      <c r="E51" s="1">
        <v>642.30000000000018</v>
      </c>
      <c r="F51" s="1">
        <v>635.30000000000018</v>
      </c>
      <c r="G51" s="1">
        <v>639.5</v>
      </c>
      <c r="H51" s="1">
        <v>638</v>
      </c>
      <c r="I51" s="1">
        <v>640.90000000000055</v>
      </c>
      <c r="J51" s="1">
        <v>641.40000000000055</v>
      </c>
      <c r="K51" s="1">
        <v>635.19999999999982</v>
      </c>
      <c r="L51" s="1">
        <v>635.5</v>
      </c>
      <c r="M51" s="1">
        <v>636.90000000000055</v>
      </c>
      <c r="N51" s="1">
        <v>640.90000000000055</v>
      </c>
      <c r="O51" s="1">
        <v>639.30000000000018</v>
      </c>
      <c r="P51" s="1">
        <v>633.90000000000055</v>
      </c>
      <c r="Q51" s="1">
        <v>636.60000000000036</v>
      </c>
      <c r="R51" s="1">
        <v>638.10000000000036</v>
      </c>
      <c r="S51" s="1">
        <v>635.90000000000055</v>
      </c>
      <c r="T51" s="1">
        <v>636.60000000000036</v>
      </c>
      <c r="U51" s="1">
        <v>636.19999999999982</v>
      </c>
      <c r="V51" s="1">
        <v>633.60000000000036</v>
      </c>
      <c r="W51" s="1">
        <v>637.19999999999982</v>
      </c>
      <c r="X51" s="1">
        <v>636.59999999999945</v>
      </c>
      <c r="Y51" s="1">
        <v>668.79999999999927</v>
      </c>
      <c r="Z51" s="1">
        <v>674.69999999999982</v>
      </c>
      <c r="AA51" s="1">
        <v>560.5</v>
      </c>
      <c r="AB51" s="1">
        <v>516.30000000000018</v>
      </c>
      <c r="AC51" s="1">
        <v>426.89999999999964</v>
      </c>
    </row>
    <row r="52" spans="3:29" x14ac:dyDescent="0.3">
      <c r="C52" s="1" t="s">
        <v>348</v>
      </c>
      <c r="D52" s="1">
        <v>17500</v>
      </c>
      <c r="E52" s="1">
        <v>456.79999999999973</v>
      </c>
      <c r="F52" s="1">
        <v>454.79999999999973</v>
      </c>
      <c r="G52" s="1">
        <v>457.79999999999973</v>
      </c>
      <c r="H52" s="1">
        <v>456.79999999999973</v>
      </c>
      <c r="I52" s="1">
        <v>455.79999999999973</v>
      </c>
      <c r="J52" s="1">
        <v>456.79999999999973</v>
      </c>
      <c r="K52" s="1">
        <v>455.79999999999973</v>
      </c>
      <c r="L52" s="1">
        <v>455.79999999999973</v>
      </c>
      <c r="M52" s="1">
        <v>457.69999999999982</v>
      </c>
      <c r="N52" s="1">
        <v>456.79999999999973</v>
      </c>
      <c r="O52" s="1">
        <v>454.59999999999991</v>
      </c>
      <c r="P52" s="1">
        <v>455.59999999999991</v>
      </c>
      <c r="Q52" s="1">
        <v>454.29999999999973</v>
      </c>
      <c r="R52" s="1">
        <v>451</v>
      </c>
      <c r="S52" s="1">
        <v>456.19999999999982</v>
      </c>
      <c r="T52" s="1">
        <v>453</v>
      </c>
      <c r="U52" s="1">
        <v>457.59999999999991</v>
      </c>
      <c r="V52" s="1">
        <v>453.19999999999982</v>
      </c>
      <c r="W52" s="1">
        <v>455.90000000000009</v>
      </c>
      <c r="X52" s="1">
        <v>455.5</v>
      </c>
      <c r="Y52" s="1">
        <v>460.30000000000018</v>
      </c>
      <c r="Z52" s="1">
        <v>448.79999999999973</v>
      </c>
      <c r="AA52" s="1">
        <v>445.69999999999982</v>
      </c>
      <c r="AB52" s="1">
        <v>432.40000000000009</v>
      </c>
      <c r="AC52" s="1">
        <v>368.59999999999991</v>
      </c>
    </row>
    <row r="53" spans="3:29" x14ac:dyDescent="0.3">
      <c r="C53" s="1" t="s">
        <v>349</v>
      </c>
      <c r="D53" s="1">
        <v>18500</v>
      </c>
      <c r="E53" s="1">
        <v>229.30000000000018</v>
      </c>
      <c r="F53" s="1">
        <v>226.90000000000009</v>
      </c>
      <c r="G53" s="1">
        <v>228.10000000000036</v>
      </c>
      <c r="H53" s="1">
        <v>228.70000000000027</v>
      </c>
      <c r="I53" s="1">
        <v>229.30000000000018</v>
      </c>
      <c r="J53" s="1">
        <v>227.30000000000018</v>
      </c>
      <c r="K53" s="1">
        <v>228.10000000000036</v>
      </c>
      <c r="L53" s="1">
        <v>228.60000000000036</v>
      </c>
      <c r="M53" s="1">
        <v>227</v>
      </c>
      <c r="N53" s="1">
        <v>226.40000000000009</v>
      </c>
      <c r="O53" s="1">
        <v>227.30000000000018</v>
      </c>
      <c r="P53" s="1">
        <v>228.70000000000027</v>
      </c>
      <c r="Q53" s="1">
        <v>228.10000000000036</v>
      </c>
      <c r="R53" s="1">
        <v>229.30000000000018</v>
      </c>
      <c r="S53" s="1">
        <v>228.20000000000027</v>
      </c>
      <c r="T53" s="1">
        <v>228.40000000000009</v>
      </c>
      <c r="U53" s="1">
        <v>228.5</v>
      </c>
      <c r="V53" s="1">
        <v>229.80000000000018</v>
      </c>
      <c r="W53" s="1">
        <v>229.80000000000018</v>
      </c>
      <c r="X53" s="1">
        <v>227.60000000000036</v>
      </c>
      <c r="Y53" s="1">
        <v>228.70000000000027</v>
      </c>
      <c r="Z53" s="1">
        <v>230.70000000000027</v>
      </c>
      <c r="AA53" s="1">
        <v>234.90000000000009</v>
      </c>
      <c r="AB53" s="1">
        <v>226.20000000000027</v>
      </c>
      <c r="AC53" s="1">
        <v>233.19999999999982</v>
      </c>
    </row>
    <row r="54" spans="3:29" x14ac:dyDescent="0.3">
      <c r="C54" s="1" t="s">
        <v>350</v>
      </c>
      <c r="D54" s="1">
        <v>19500</v>
      </c>
      <c r="E54" s="1">
        <v>97.899999999999864</v>
      </c>
      <c r="F54" s="1">
        <v>98.899999999999864</v>
      </c>
      <c r="G54" s="1">
        <v>98.399999999999864</v>
      </c>
      <c r="H54" s="1">
        <v>98.399999999999864</v>
      </c>
      <c r="I54" s="1">
        <v>99.399999999999864</v>
      </c>
      <c r="J54" s="1">
        <v>100.29999999999995</v>
      </c>
      <c r="K54" s="1">
        <v>98.399999999999864</v>
      </c>
      <c r="L54" s="1">
        <v>98.399999999999864</v>
      </c>
      <c r="M54" s="1">
        <v>98.899999999999864</v>
      </c>
      <c r="N54" s="1">
        <v>98.899999999999864</v>
      </c>
      <c r="O54" s="1">
        <v>98.399999999999864</v>
      </c>
      <c r="P54" s="1">
        <v>98.899999999999864</v>
      </c>
      <c r="Q54" s="1">
        <v>97.799999999999955</v>
      </c>
      <c r="R54" s="1">
        <v>99.699999999999818</v>
      </c>
      <c r="S54" s="1">
        <v>95.899999999999864</v>
      </c>
      <c r="T54" s="1">
        <v>99.799999999999955</v>
      </c>
      <c r="U54" s="1">
        <v>97</v>
      </c>
      <c r="V54" s="1">
        <v>97</v>
      </c>
      <c r="W54" s="1">
        <v>98.799999999999955</v>
      </c>
      <c r="X54" s="1">
        <v>96.900000000000091</v>
      </c>
      <c r="Y54" s="1">
        <v>95.899999999999864</v>
      </c>
      <c r="Z54" s="1">
        <v>95.399999999999864</v>
      </c>
      <c r="AA54" s="1">
        <v>93.800000000000182</v>
      </c>
      <c r="AB54" s="1">
        <v>108</v>
      </c>
      <c r="AC54" s="1">
        <v>123.70000000000005</v>
      </c>
    </row>
    <row r="55" spans="3:29" x14ac:dyDescent="0.3">
      <c r="C55" s="1" t="s">
        <v>351</v>
      </c>
      <c r="D55" s="1">
        <v>20500</v>
      </c>
      <c r="E55" s="1">
        <v>0.39999999999997726</v>
      </c>
      <c r="F55" s="1">
        <v>0.39999999999997726</v>
      </c>
      <c r="G55" s="1">
        <v>-0.10000000000002274</v>
      </c>
      <c r="H55" s="1">
        <v>0.39999999999997726</v>
      </c>
      <c r="I55" s="1">
        <v>-0.10000000000002274</v>
      </c>
      <c r="J55" s="1">
        <v>0.19999999999998863</v>
      </c>
      <c r="K55" s="1">
        <v>0.19999999999998863</v>
      </c>
      <c r="L55" s="1">
        <v>-0.20000000000004547</v>
      </c>
      <c r="M55" s="1">
        <v>-0.5</v>
      </c>
      <c r="N55" s="1">
        <v>-0.20000000000004547</v>
      </c>
      <c r="O55" s="1">
        <v>0</v>
      </c>
      <c r="P55" s="1">
        <v>-0.60000000000002274</v>
      </c>
      <c r="Q55" s="1">
        <v>0</v>
      </c>
      <c r="R55" s="1">
        <v>0</v>
      </c>
      <c r="S55" s="1">
        <v>0.29999999999995453</v>
      </c>
      <c r="T55" s="1">
        <v>9.9999999999965894E-2</v>
      </c>
      <c r="U55" s="1">
        <v>0.19999999999998863</v>
      </c>
      <c r="V55" s="1">
        <v>-0.70000000000004547</v>
      </c>
      <c r="W55" s="1">
        <v>0.79999999999995453</v>
      </c>
      <c r="X55" s="1">
        <v>0.5</v>
      </c>
      <c r="Y55" s="1">
        <v>-0.19999999999998863</v>
      </c>
      <c r="Z55" s="1">
        <v>-0.29999999999995453</v>
      </c>
      <c r="AA55" s="1">
        <v>0.10000000000002274</v>
      </c>
      <c r="AB55" s="1">
        <v>0</v>
      </c>
      <c r="AC55" s="1">
        <v>1.8999999999999773</v>
      </c>
    </row>
    <row r="56" spans="3:29" x14ac:dyDescent="0.3"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70" spans="2:28" x14ac:dyDescent="0.3">
      <c r="C70" s="71"/>
      <c r="D70" s="21" t="s">
        <v>330</v>
      </c>
    </row>
    <row r="71" spans="2:28" x14ac:dyDescent="0.3">
      <c r="B71" s="21" t="s">
        <v>322</v>
      </c>
      <c r="C71" s="21" t="s">
        <v>53</v>
      </c>
      <c r="D71" s="21" t="s">
        <v>311</v>
      </c>
      <c r="E71" s="21" t="s">
        <v>310</v>
      </c>
      <c r="F71" s="21" t="s">
        <v>309</v>
      </c>
      <c r="G71" s="21" t="s">
        <v>55</v>
      </c>
      <c r="H71" s="21" t="s">
        <v>56</v>
      </c>
      <c r="I71" s="21" t="s">
        <v>23</v>
      </c>
      <c r="J71" s="21" t="s">
        <v>4</v>
      </c>
      <c r="K71" s="21" t="s">
        <v>20</v>
      </c>
      <c r="L71" s="21" t="s">
        <v>5</v>
      </c>
      <c r="M71" s="21" t="s">
        <v>6</v>
      </c>
      <c r="N71" s="21" t="s">
        <v>7</v>
      </c>
      <c r="O71" s="21" t="s">
        <v>19</v>
      </c>
      <c r="P71" s="21" t="s">
        <v>17</v>
      </c>
      <c r="Q71" s="21" t="s">
        <v>18</v>
      </c>
      <c r="R71" s="21" t="s">
        <v>16</v>
      </c>
      <c r="S71" s="21" t="s">
        <v>76</v>
      </c>
      <c r="T71" s="21" t="s">
        <v>77</v>
      </c>
      <c r="U71" s="21" t="s">
        <v>78</v>
      </c>
      <c r="V71" s="21" t="s">
        <v>118</v>
      </c>
      <c r="W71" s="21" t="s">
        <v>120</v>
      </c>
      <c r="X71" s="21" t="s">
        <v>121</v>
      </c>
      <c r="Y71" s="21" t="s">
        <v>122</v>
      </c>
      <c r="Z71" s="21" t="s">
        <v>155</v>
      </c>
      <c r="AA71" s="21" t="s">
        <v>307</v>
      </c>
      <c r="AB71" s="21" t="s">
        <v>308</v>
      </c>
    </row>
    <row r="72" spans="2:28" x14ac:dyDescent="0.3">
      <c r="B72" s="1" t="s">
        <v>317</v>
      </c>
      <c r="C72" s="1">
        <v>2500</v>
      </c>
      <c r="D72" s="1">
        <v>0</v>
      </c>
      <c r="E72" s="1">
        <v>0</v>
      </c>
      <c r="F72" s="1">
        <v>0</v>
      </c>
      <c r="G72" s="1">
        <v>0</v>
      </c>
      <c r="H72" s="1">
        <v>28.2</v>
      </c>
      <c r="I72" s="1">
        <v>66.599999999999994</v>
      </c>
      <c r="J72" s="1">
        <f>55.5+23.7+25.7+21</f>
        <v>125.9</v>
      </c>
      <c r="K72" s="1">
        <f>42.2+31.6</f>
        <v>73.800000000000011</v>
      </c>
      <c r="L72" s="1">
        <f>24.8+39.6+24.3+6.1</f>
        <v>94.8</v>
      </c>
      <c r="M72" s="1">
        <f>6.6+19.1+18.3+28.3</f>
        <v>72.3</v>
      </c>
      <c r="N72" s="1">
        <f>43.9+21.8+58.8+14.4+50.2</f>
        <v>189.10000000000002</v>
      </c>
      <c r="O72" s="1">
        <f>44.1+10</f>
        <v>54.1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</row>
    <row r="73" spans="2:28" x14ac:dyDescent="0.3">
      <c r="B73" s="1" t="s">
        <v>318</v>
      </c>
      <c r="C73" s="1">
        <v>3500</v>
      </c>
      <c r="D73" s="1">
        <v>0</v>
      </c>
      <c r="E73" s="1">
        <v>0</v>
      </c>
      <c r="F73" s="1">
        <v>0</v>
      </c>
      <c r="G73" s="1">
        <v>0</v>
      </c>
      <c r="H73" s="1">
        <v>28.2</v>
      </c>
      <c r="I73" s="1">
        <v>66.599999999999994</v>
      </c>
      <c r="J73" s="1">
        <v>125.9</v>
      </c>
      <c r="K73" s="1">
        <v>73.800000000000011</v>
      </c>
      <c r="L73" s="1">
        <v>265.39999999999998</v>
      </c>
      <c r="M73" s="1">
        <v>166.5</v>
      </c>
      <c r="N73" s="1">
        <v>355</v>
      </c>
      <c r="O73" s="1">
        <v>54.1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</row>
    <row r="74" spans="2:28" x14ac:dyDescent="0.3">
      <c r="B74" s="1" t="s">
        <v>319</v>
      </c>
      <c r="C74" s="1">
        <v>4500</v>
      </c>
      <c r="D74" s="1">
        <v>0</v>
      </c>
      <c r="E74" s="1">
        <v>0</v>
      </c>
      <c r="F74" s="1">
        <v>0</v>
      </c>
      <c r="G74" s="1">
        <v>0</v>
      </c>
      <c r="H74" s="1">
        <v>28.2</v>
      </c>
      <c r="I74" s="1">
        <v>66.599999999999994</v>
      </c>
      <c r="J74" s="1">
        <v>125.9</v>
      </c>
      <c r="K74" s="1">
        <v>73.800000000000011</v>
      </c>
      <c r="L74" s="1">
        <v>265.39999999999998</v>
      </c>
      <c r="M74" s="1">
        <v>166.5</v>
      </c>
      <c r="N74" s="1">
        <v>355</v>
      </c>
      <c r="O74" s="1">
        <v>54.1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</row>
    <row r="75" spans="2:28" x14ac:dyDescent="0.3">
      <c r="B75" s="1" t="s">
        <v>320</v>
      </c>
      <c r="C75" s="1">
        <v>5500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70.400000000000006</v>
      </c>
      <c r="K75" s="1">
        <v>31.6</v>
      </c>
      <c r="L75" s="1">
        <v>359.2</v>
      </c>
      <c r="M75" s="1">
        <v>421.2</v>
      </c>
      <c r="N75" s="1">
        <v>687.3</v>
      </c>
      <c r="O75" s="1">
        <v>507</v>
      </c>
      <c r="P75" s="1">
        <v>559.70000000000005</v>
      </c>
      <c r="Q75" s="1">
        <v>178.3</v>
      </c>
      <c r="R75" s="1">
        <v>108.5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</row>
    <row r="76" spans="2:28" x14ac:dyDescent="0.3">
      <c r="B76" s="1" t="s">
        <v>321</v>
      </c>
      <c r="C76" s="1">
        <v>6500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319.60000000000002</v>
      </c>
      <c r="M76" s="1">
        <v>402.9</v>
      </c>
      <c r="N76" s="1">
        <v>583</v>
      </c>
      <c r="O76" s="1">
        <v>507</v>
      </c>
      <c r="P76" s="1">
        <v>559.70000000000005</v>
      </c>
      <c r="Q76" s="1">
        <v>509.1</v>
      </c>
      <c r="R76" s="1">
        <v>541</v>
      </c>
      <c r="S76" s="1">
        <v>607.29999999999995</v>
      </c>
      <c r="T76" s="1">
        <v>545.9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</row>
    <row r="77" spans="2:28" x14ac:dyDescent="0.3">
      <c r="B77" s="1" t="s">
        <v>323</v>
      </c>
      <c r="C77" s="1">
        <v>7500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264.39999999999998</v>
      </c>
      <c r="M77" s="1">
        <v>348.9</v>
      </c>
      <c r="N77" s="1">
        <v>518.5</v>
      </c>
      <c r="O77" s="1">
        <v>492.70000000000005</v>
      </c>
      <c r="P77" s="1">
        <v>559.70000000000005</v>
      </c>
      <c r="Q77" s="1">
        <v>509.1</v>
      </c>
      <c r="R77" s="1">
        <v>541</v>
      </c>
      <c r="S77" s="1">
        <v>607.29999999999995</v>
      </c>
      <c r="T77" s="1">
        <v>937.6</v>
      </c>
      <c r="U77" s="1">
        <v>814.1</v>
      </c>
      <c r="V77" s="1">
        <v>655.9</v>
      </c>
      <c r="W77" s="1">
        <v>141.30000000000001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</row>
    <row r="78" spans="2:28" x14ac:dyDescent="0.3">
      <c r="B78" s="1" t="s">
        <v>324</v>
      </c>
      <c r="C78" s="1">
        <v>8500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93.8</v>
      </c>
      <c r="M78" s="1">
        <v>254.7</v>
      </c>
      <c r="N78" s="1">
        <v>332.3</v>
      </c>
      <c r="O78" s="1">
        <v>462.4</v>
      </c>
      <c r="P78" s="1">
        <v>559.70000000000005</v>
      </c>
      <c r="Q78" s="1">
        <v>509.1</v>
      </c>
      <c r="R78" s="1">
        <v>554.20000000000005</v>
      </c>
      <c r="S78" s="1">
        <v>604.9</v>
      </c>
      <c r="T78" s="1">
        <v>937.6</v>
      </c>
      <c r="U78" s="1">
        <v>814.1</v>
      </c>
      <c r="V78" s="1">
        <v>883.4</v>
      </c>
      <c r="W78" s="1">
        <v>611.29999999999995</v>
      </c>
      <c r="X78" s="1">
        <v>221.9</v>
      </c>
      <c r="Y78" s="1">
        <v>171.6</v>
      </c>
      <c r="Z78" s="1">
        <v>0</v>
      </c>
      <c r="AA78" s="1">
        <v>0</v>
      </c>
      <c r="AB78" s="1">
        <v>0</v>
      </c>
    </row>
    <row r="79" spans="2:28" x14ac:dyDescent="0.3">
      <c r="B79" s="1" t="s">
        <v>325</v>
      </c>
      <c r="C79" s="1">
        <v>9500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93.8</v>
      </c>
      <c r="M79" s="1">
        <v>254.7</v>
      </c>
      <c r="N79" s="1">
        <v>332.3</v>
      </c>
      <c r="O79" s="1">
        <v>462.4</v>
      </c>
      <c r="P79" s="1">
        <v>559.70000000000005</v>
      </c>
      <c r="Q79" s="1">
        <v>509.1</v>
      </c>
      <c r="R79" s="1">
        <v>554.20000000000005</v>
      </c>
      <c r="S79" s="1">
        <v>604.9</v>
      </c>
      <c r="T79" s="1">
        <v>937.6</v>
      </c>
      <c r="U79" s="1">
        <v>814.1</v>
      </c>
      <c r="V79" s="1">
        <v>883.4</v>
      </c>
      <c r="W79" s="1">
        <v>611.29999999999995</v>
      </c>
      <c r="X79" s="1">
        <v>221.9</v>
      </c>
      <c r="Y79" s="1">
        <v>171.6</v>
      </c>
      <c r="Z79" s="1">
        <v>0</v>
      </c>
      <c r="AA79" s="1">
        <v>0</v>
      </c>
      <c r="AB79" s="1">
        <v>0</v>
      </c>
    </row>
    <row r="80" spans="2:28" x14ac:dyDescent="0.3">
      <c r="B80" s="1" t="s">
        <v>326</v>
      </c>
      <c r="C80" s="1">
        <v>10500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328</v>
      </c>
      <c r="R80" s="1">
        <v>435.6</v>
      </c>
      <c r="S80" s="1">
        <v>604.9</v>
      </c>
      <c r="T80" s="1">
        <v>937.6</v>
      </c>
      <c r="U80" s="1">
        <v>814.1</v>
      </c>
      <c r="V80" s="1">
        <v>883.4</v>
      </c>
      <c r="W80" s="1">
        <v>611.29999999999995</v>
      </c>
      <c r="X80" s="1">
        <v>221.9</v>
      </c>
      <c r="Y80" s="1">
        <v>171.6</v>
      </c>
      <c r="Z80" s="1">
        <v>0</v>
      </c>
      <c r="AA80" s="1">
        <v>0</v>
      </c>
      <c r="AB80" s="1">
        <v>0</v>
      </c>
    </row>
    <row r="81" spans="2:28" x14ac:dyDescent="0.3">
      <c r="B81" s="1" t="s">
        <v>327</v>
      </c>
      <c r="C81" s="1">
        <v>11500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407.2</v>
      </c>
      <c r="U81" s="1">
        <v>679.7</v>
      </c>
      <c r="V81" s="1">
        <v>883.4</v>
      </c>
      <c r="W81" s="1">
        <v>611.29999999999995</v>
      </c>
      <c r="X81" s="1">
        <v>221.9</v>
      </c>
      <c r="Y81" s="1">
        <v>171.6</v>
      </c>
      <c r="Z81" s="1">
        <v>0</v>
      </c>
      <c r="AA81" s="1">
        <v>0</v>
      </c>
      <c r="AB81" s="1">
        <v>0</v>
      </c>
    </row>
    <row r="82" spans="2:28" x14ac:dyDescent="0.3">
      <c r="B82" s="1" t="s">
        <v>328</v>
      </c>
      <c r="C82" s="1">
        <v>12500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253.1</v>
      </c>
      <c r="W82" s="1">
        <v>510.3</v>
      </c>
      <c r="X82" s="1">
        <v>221.9</v>
      </c>
      <c r="Y82" s="1">
        <v>171.6</v>
      </c>
      <c r="Z82" s="1">
        <v>0</v>
      </c>
      <c r="AA82" s="1">
        <v>0</v>
      </c>
      <c r="AB82" s="1">
        <v>0</v>
      </c>
    </row>
    <row r="83" spans="2:28" x14ac:dyDescent="0.3">
      <c r="B83" s="1" t="s">
        <v>329</v>
      </c>
      <c r="C83" s="1">
        <v>13500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</row>
  </sheetData>
  <mergeCells count="38">
    <mergeCell ref="CS1:CX1"/>
    <mergeCell ref="CS2:CX2"/>
    <mergeCell ref="CY1:DD1"/>
    <mergeCell ref="CY2:DD2"/>
    <mergeCell ref="DE1:DJ1"/>
    <mergeCell ref="DE2:DJ2"/>
    <mergeCell ref="CA1:CF1"/>
    <mergeCell ref="CA2:CF2"/>
    <mergeCell ref="CG1:CL1"/>
    <mergeCell ref="CG2:CL2"/>
    <mergeCell ref="CM1:CR1"/>
    <mergeCell ref="CM2:CR2"/>
    <mergeCell ref="BO1:BT1"/>
    <mergeCell ref="BO2:BT2"/>
    <mergeCell ref="BU1:BZ1"/>
    <mergeCell ref="BU2:BZ2"/>
    <mergeCell ref="AW1:BB1"/>
    <mergeCell ref="AW2:BB2"/>
    <mergeCell ref="BC1:BH1"/>
    <mergeCell ref="BC2:BH2"/>
    <mergeCell ref="BI1:BN1"/>
    <mergeCell ref="BI2:BN2"/>
    <mergeCell ref="AE1:AJ1"/>
    <mergeCell ref="AE2:AJ2"/>
    <mergeCell ref="AK1:AP1"/>
    <mergeCell ref="AK2:AP2"/>
    <mergeCell ref="AQ1:AV1"/>
    <mergeCell ref="AQ2:AV2"/>
    <mergeCell ref="S1:X1"/>
    <mergeCell ref="S2:X2"/>
    <mergeCell ref="Y1:AD1"/>
    <mergeCell ref="Y2:AD2"/>
    <mergeCell ref="A1:F1"/>
    <mergeCell ref="A2:F2"/>
    <mergeCell ref="G1:L1"/>
    <mergeCell ref="G2:L2"/>
    <mergeCell ref="M1:R1"/>
    <mergeCell ref="M2:R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A154-3424-4866-9325-90CFCE09C063}">
  <dimension ref="A1:M26"/>
  <sheetViews>
    <sheetView workbookViewId="0">
      <selection sqref="A1:A26"/>
    </sheetView>
  </sheetViews>
  <sheetFormatPr defaultRowHeight="14.4" x14ac:dyDescent="0.3"/>
  <cols>
    <col min="2" max="10" width="16.5546875" bestFit="1" customWidth="1"/>
    <col min="11" max="13" width="17.6640625" bestFit="1" customWidth="1"/>
  </cols>
  <sheetData>
    <row r="1" spans="1:13" ht="15.6" x14ac:dyDescent="0.3">
      <c r="A1" s="57" t="s">
        <v>150</v>
      </c>
      <c r="B1" s="100" t="s">
        <v>293</v>
      </c>
      <c r="C1" s="100" t="s">
        <v>294</v>
      </c>
      <c r="D1" s="100" t="s">
        <v>295</v>
      </c>
      <c r="E1" s="100" t="s">
        <v>296</v>
      </c>
      <c r="F1" s="100" t="s">
        <v>297</v>
      </c>
      <c r="G1" s="100" t="s">
        <v>298</v>
      </c>
      <c r="H1" s="100" t="s">
        <v>299</v>
      </c>
      <c r="I1" s="100" t="s">
        <v>300</v>
      </c>
      <c r="J1" s="100" t="s">
        <v>301</v>
      </c>
      <c r="K1" s="100" t="s">
        <v>302</v>
      </c>
      <c r="L1" s="100" t="s">
        <v>303</v>
      </c>
      <c r="M1" s="100" t="s">
        <v>304</v>
      </c>
    </row>
    <row r="2" spans="1:13" x14ac:dyDescent="0.3">
      <c r="A2" s="1" t="s">
        <v>55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 t="s">
        <v>56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 t="s">
        <v>24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 t="s">
        <v>23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 t="s">
        <v>154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 t="s">
        <v>21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 t="s">
        <v>6</v>
      </c>
      <c r="B11" s="1"/>
      <c r="C11" s="1"/>
      <c r="D11" s="1"/>
      <c r="E11" s="1">
        <v>1</v>
      </c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 t="s">
        <v>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 t="s">
        <v>19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 t="s">
        <v>16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 t="s">
        <v>76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 t="s">
        <v>77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 t="s">
        <v>78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 t="s">
        <v>117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 t="s">
        <v>124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 t="s">
        <v>118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 t="s">
        <v>120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 t="s">
        <v>121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 t="s">
        <v>122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 t="s">
        <v>155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phoneticPr fontId="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3C9E-C375-40B1-AF3A-C3E7200584A8}">
  <dimension ref="A1"/>
  <sheetViews>
    <sheetView zoomScale="110" zoomScaleNormal="110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42A6-4919-4195-9847-D94A39C1124A}">
  <dimension ref="A1:AN46"/>
  <sheetViews>
    <sheetView zoomScale="70" zoomScaleNormal="70" zoomScaleSheetLayoutView="150" workbookViewId="0">
      <selection activeCell="AB32" sqref="AB32"/>
    </sheetView>
  </sheetViews>
  <sheetFormatPr defaultRowHeight="14.4" x14ac:dyDescent="0.3"/>
  <cols>
    <col min="1" max="1" width="20.44140625" bestFit="1" customWidth="1"/>
    <col min="2" max="2" width="25.109375" bestFit="1" customWidth="1"/>
    <col min="3" max="3" width="21.5546875" bestFit="1" customWidth="1"/>
    <col min="14" max="14" width="21.5546875" bestFit="1" customWidth="1"/>
    <col min="15" max="15" width="26.33203125" bestFit="1" customWidth="1"/>
    <col min="16" max="16" width="22.5546875" bestFit="1" customWidth="1"/>
    <col min="17" max="17" width="20.44140625" bestFit="1" customWidth="1"/>
    <col min="18" max="18" width="25.109375" bestFit="1" customWidth="1"/>
    <col min="19" max="19" width="21.5546875" bestFit="1" customWidth="1"/>
    <col min="20" max="20" width="23.44140625" bestFit="1" customWidth="1"/>
    <col min="21" max="21" width="28.109375" bestFit="1" customWidth="1"/>
    <col min="22" max="23" width="23.44140625" bestFit="1" customWidth="1"/>
    <col min="24" max="24" width="28.109375" bestFit="1" customWidth="1"/>
    <col min="25" max="26" width="23.44140625" bestFit="1" customWidth="1"/>
    <col min="27" max="27" width="28.109375" bestFit="1" customWidth="1"/>
    <col min="28" max="28" width="23.44140625" bestFit="1" customWidth="1"/>
    <col min="29" max="29" width="20.44140625" bestFit="1" customWidth="1"/>
    <col min="30" max="30" width="25.109375" bestFit="1" customWidth="1"/>
    <col min="31" max="32" width="20.44140625" bestFit="1" customWidth="1"/>
    <col min="33" max="33" width="25.109375" bestFit="1" customWidth="1"/>
    <col min="34" max="34" width="20.44140625" bestFit="1" customWidth="1"/>
    <col min="35" max="35" width="21.5546875" bestFit="1" customWidth="1"/>
    <col min="36" max="36" width="26.33203125" bestFit="1" customWidth="1"/>
    <col min="37" max="37" width="21.5546875" bestFit="1" customWidth="1"/>
  </cols>
  <sheetData>
    <row r="1" spans="1:40" x14ac:dyDescent="0.3">
      <c r="A1" s="23" t="s">
        <v>33</v>
      </c>
      <c r="B1" s="23" t="s">
        <v>32</v>
      </c>
      <c r="C1" s="23" t="s">
        <v>45</v>
      </c>
      <c r="J1" s="15">
        <v>-160</v>
      </c>
      <c r="K1" s="15">
        <v>0</v>
      </c>
      <c r="N1" s="22" t="s">
        <v>33</v>
      </c>
      <c r="O1" s="22" t="s">
        <v>32</v>
      </c>
      <c r="P1" s="22" t="s">
        <v>44</v>
      </c>
      <c r="Q1" s="21" t="s">
        <v>30</v>
      </c>
      <c r="R1" s="21" t="s">
        <v>29</v>
      </c>
      <c r="S1" s="21" t="s">
        <v>43</v>
      </c>
      <c r="T1" s="20" t="s">
        <v>42</v>
      </c>
      <c r="U1" s="20" t="s">
        <v>41</v>
      </c>
      <c r="V1" s="20" t="s">
        <v>40</v>
      </c>
      <c r="W1" s="19" t="s">
        <v>39</v>
      </c>
      <c r="X1" s="19" t="s">
        <v>38</v>
      </c>
      <c r="Y1" s="19" t="s">
        <v>37</v>
      </c>
      <c r="Z1" s="3" t="s">
        <v>36</v>
      </c>
      <c r="AA1" s="3" t="s">
        <v>35</v>
      </c>
      <c r="AB1" s="3" t="s">
        <v>34</v>
      </c>
      <c r="AC1" s="18" t="s">
        <v>33</v>
      </c>
      <c r="AD1" s="18" t="s">
        <v>32</v>
      </c>
      <c r="AE1" s="18" t="s">
        <v>31</v>
      </c>
      <c r="AF1" s="17" t="s">
        <v>30</v>
      </c>
      <c r="AG1" s="17" t="s">
        <v>29</v>
      </c>
      <c r="AH1" s="17" t="s">
        <v>28</v>
      </c>
      <c r="AI1" s="16" t="s">
        <v>27</v>
      </c>
      <c r="AJ1" s="16" t="s">
        <v>26</v>
      </c>
      <c r="AK1" s="16" t="s">
        <v>25</v>
      </c>
    </row>
    <row r="2" spans="1:40" x14ac:dyDescent="0.3">
      <c r="A2">
        <v>-170</v>
      </c>
      <c r="B2">
        <v>0</v>
      </c>
      <c r="J2">
        <v>100</v>
      </c>
      <c r="K2">
        <v>40</v>
      </c>
      <c r="N2">
        <v>0</v>
      </c>
      <c r="O2">
        <v>0</v>
      </c>
      <c r="Q2">
        <v>0</v>
      </c>
      <c r="R2">
        <v>0</v>
      </c>
      <c r="T2">
        <v>0</v>
      </c>
      <c r="U2">
        <v>0</v>
      </c>
      <c r="W2">
        <v>0</v>
      </c>
      <c r="X2">
        <v>0</v>
      </c>
      <c r="Z2">
        <v>0</v>
      </c>
      <c r="AA2">
        <v>0</v>
      </c>
      <c r="AC2">
        <v>0</v>
      </c>
      <c r="AD2">
        <v>0</v>
      </c>
      <c r="AF2">
        <v>0</v>
      </c>
      <c r="AG2">
        <v>0</v>
      </c>
      <c r="AI2">
        <v>0</v>
      </c>
      <c r="AJ2">
        <v>0</v>
      </c>
      <c r="AL2">
        <v>0</v>
      </c>
      <c r="AM2">
        <v>0</v>
      </c>
    </row>
    <row r="3" spans="1:40" x14ac:dyDescent="0.3">
      <c r="A3">
        <v>0</v>
      </c>
      <c r="B3">
        <v>200</v>
      </c>
      <c r="J3" s="1">
        <v>447.5</v>
      </c>
      <c r="K3" s="1">
        <v>63.4</v>
      </c>
      <c r="N3">
        <v>25.8</v>
      </c>
      <c r="O3">
        <v>4.9000000000000004</v>
      </c>
      <c r="P3" t="s">
        <v>24</v>
      </c>
      <c r="Q3">
        <v>119.2</v>
      </c>
      <c r="R3">
        <v>108</v>
      </c>
      <c r="S3" t="s">
        <v>4</v>
      </c>
      <c r="T3">
        <v>24.3</v>
      </c>
      <c r="U3">
        <v>30.2</v>
      </c>
      <c r="V3" t="s">
        <v>5</v>
      </c>
      <c r="W3">
        <v>192.6</v>
      </c>
      <c r="X3">
        <v>46.1</v>
      </c>
      <c r="Y3" t="s">
        <v>4</v>
      </c>
      <c r="Z3">
        <v>56.7</v>
      </c>
      <c r="AA3">
        <v>20.3</v>
      </c>
      <c r="AB3" t="s">
        <v>4</v>
      </c>
      <c r="AC3">
        <v>190.1</v>
      </c>
      <c r="AD3">
        <v>19.5</v>
      </c>
      <c r="AF3">
        <v>360.5</v>
      </c>
      <c r="AG3">
        <v>37.299999999999997</v>
      </c>
      <c r="AH3" t="s">
        <v>4</v>
      </c>
      <c r="AI3">
        <v>51</v>
      </c>
      <c r="AJ3">
        <v>250.1</v>
      </c>
      <c r="AK3" t="s">
        <v>20</v>
      </c>
      <c r="AL3">
        <v>55</v>
      </c>
      <c r="AM3">
        <v>7.3</v>
      </c>
      <c r="AN3" t="s">
        <v>55</v>
      </c>
    </row>
    <row r="4" spans="1:40" x14ac:dyDescent="0.3">
      <c r="A4" s="1">
        <v>114</v>
      </c>
      <c r="B4" s="1">
        <v>332.1</v>
      </c>
      <c r="C4" s="1" t="s">
        <v>4</v>
      </c>
      <c r="J4" s="1">
        <v>863.1</v>
      </c>
      <c r="K4" s="1">
        <v>62.4</v>
      </c>
      <c r="N4">
        <v>173.7</v>
      </c>
      <c r="O4">
        <v>33.9</v>
      </c>
      <c r="P4" t="s">
        <v>23</v>
      </c>
      <c r="Q4">
        <v>296.8</v>
      </c>
      <c r="R4">
        <v>113.6</v>
      </c>
      <c r="S4" t="s">
        <v>20</v>
      </c>
      <c r="T4">
        <v>151.30000000000001</v>
      </c>
      <c r="U4">
        <v>9.4</v>
      </c>
      <c r="V4" t="s">
        <v>6</v>
      </c>
      <c r="W4">
        <v>434.5</v>
      </c>
      <c r="X4">
        <v>50.1</v>
      </c>
      <c r="Y4" t="s">
        <v>20</v>
      </c>
      <c r="Z4">
        <v>239.3</v>
      </c>
      <c r="AA4">
        <v>59.9</v>
      </c>
      <c r="AB4" t="s">
        <v>20</v>
      </c>
      <c r="AC4">
        <v>347.4</v>
      </c>
      <c r="AD4">
        <v>47.6</v>
      </c>
      <c r="AF4">
        <v>598.9</v>
      </c>
      <c r="AG4">
        <v>30.3</v>
      </c>
      <c r="AH4" t="s">
        <v>20</v>
      </c>
      <c r="AI4">
        <v>612.70000000000005</v>
      </c>
      <c r="AJ4">
        <v>135.9</v>
      </c>
      <c r="AK4" t="s">
        <v>21</v>
      </c>
      <c r="AL4">
        <v>196.8</v>
      </c>
      <c r="AM4">
        <v>16.7</v>
      </c>
      <c r="AN4" t="s">
        <v>56</v>
      </c>
    </row>
    <row r="5" spans="1:40" x14ac:dyDescent="0.3">
      <c r="A5" s="1">
        <v>259.10000000000002</v>
      </c>
      <c r="B5" s="1">
        <v>459.5</v>
      </c>
      <c r="C5" s="1" t="s">
        <v>20</v>
      </c>
      <c r="J5" s="1">
        <v>1172.3</v>
      </c>
      <c r="K5" s="1">
        <v>42.9</v>
      </c>
      <c r="N5">
        <v>350.9</v>
      </c>
      <c r="O5">
        <v>27.6</v>
      </c>
      <c r="P5" t="s">
        <v>22</v>
      </c>
      <c r="Q5">
        <v>899.8</v>
      </c>
      <c r="R5">
        <v>106.2</v>
      </c>
      <c r="S5" t="s">
        <v>5</v>
      </c>
      <c r="T5">
        <v>226.9</v>
      </c>
      <c r="U5">
        <v>7.7</v>
      </c>
      <c r="V5" t="s">
        <v>7</v>
      </c>
      <c r="W5">
        <v>759.9</v>
      </c>
      <c r="X5">
        <v>8.3000000000000007</v>
      </c>
      <c r="Y5" t="s">
        <v>5</v>
      </c>
      <c r="Z5">
        <v>445.6</v>
      </c>
      <c r="AA5">
        <v>43.6</v>
      </c>
      <c r="AB5" t="s">
        <v>21</v>
      </c>
      <c r="AC5">
        <v>709.7</v>
      </c>
      <c r="AD5">
        <v>129.1</v>
      </c>
      <c r="AF5">
        <v>1061.4000000000001</v>
      </c>
      <c r="AG5">
        <v>12.4</v>
      </c>
      <c r="AH5" t="s">
        <v>5</v>
      </c>
      <c r="AI5">
        <v>926.2</v>
      </c>
      <c r="AJ5">
        <v>90.4</v>
      </c>
      <c r="AK5" t="s">
        <v>5</v>
      </c>
      <c r="AL5">
        <v>421.4</v>
      </c>
      <c r="AM5">
        <v>97.6</v>
      </c>
      <c r="AN5" t="s">
        <v>23</v>
      </c>
    </row>
    <row r="6" spans="1:40" x14ac:dyDescent="0.3">
      <c r="A6" s="1">
        <v>925.4</v>
      </c>
      <c r="B6" s="1">
        <v>123.5</v>
      </c>
      <c r="C6" s="1" t="s">
        <v>5</v>
      </c>
      <c r="J6" s="1">
        <v>1700</v>
      </c>
      <c r="K6" s="1">
        <v>0</v>
      </c>
      <c r="N6">
        <v>519.20000000000005</v>
      </c>
      <c r="O6">
        <v>29.3</v>
      </c>
      <c r="P6" t="s">
        <v>20</v>
      </c>
      <c r="Q6">
        <v>1067.5</v>
      </c>
      <c r="R6">
        <v>94.2</v>
      </c>
      <c r="S6" t="s">
        <v>6</v>
      </c>
      <c r="T6">
        <v>368.2</v>
      </c>
      <c r="U6">
        <v>12</v>
      </c>
      <c r="V6" t="s">
        <v>19</v>
      </c>
      <c r="W6">
        <v>891.6</v>
      </c>
      <c r="X6">
        <v>14.9</v>
      </c>
      <c r="Y6" t="s">
        <v>6</v>
      </c>
      <c r="Z6">
        <v>557</v>
      </c>
      <c r="AA6">
        <v>24.3</v>
      </c>
      <c r="AB6" t="s">
        <v>5</v>
      </c>
      <c r="AC6">
        <v>862.5</v>
      </c>
      <c r="AD6">
        <v>76.599999999999994</v>
      </c>
      <c r="AF6">
        <v>1221</v>
      </c>
      <c r="AG6">
        <v>9.1999999999999993</v>
      </c>
      <c r="AH6" t="s">
        <v>6</v>
      </c>
      <c r="AI6">
        <v>1120</v>
      </c>
      <c r="AJ6">
        <v>43.9</v>
      </c>
      <c r="AK6" t="s">
        <v>6</v>
      </c>
      <c r="AL6">
        <v>519</v>
      </c>
      <c r="AM6">
        <v>205.4</v>
      </c>
      <c r="AN6" t="s">
        <v>4</v>
      </c>
    </row>
    <row r="7" spans="1:40" x14ac:dyDescent="0.3">
      <c r="A7" s="1">
        <v>1048.8</v>
      </c>
      <c r="B7" s="1">
        <v>125.4</v>
      </c>
      <c r="C7" s="1" t="s">
        <v>6</v>
      </c>
      <c r="N7">
        <v>933.4</v>
      </c>
      <c r="O7">
        <v>23.7</v>
      </c>
      <c r="P7" t="s">
        <v>5</v>
      </c>
      <c r="Q7">
        <v>1163.8</v>
      </c>
      <c r="R7">
        <v>110.2</v>
      </c>
      <c r="S7" t="s">
        <v>7</v>
      </c>
      <c r="T7">
        <v>435.7</v>
      </c>
      <c r="U7">
        <v>0</v>
      </c>
      <c r="W7">
        <v>996.9</v>
      </c>
      <c r="X7">
        <v>20.100000000000001</v>
      </c>
      <c r="Y7" t="s">
        <v>7</v>
      </c>
      <c r="Z7">
        <v>664.6</v>
      </c>
      <c r="AA7">
        <v>17.899999999999999</v>
      </c>
      <c r="AB7" t="s">
        <v>6</v>
      </c>
      <c r="AC7">
        <v>945</v>
      </c>
      <c r="AD7">
        <v>37.5</v>
      </c>
      <c r="AF7">
        <v>1299.5</v>
      </c>
      <c r="AG7">
        <v>0</v>
      </c>
      <c r="AI7">
        <v>1200.5</v>
      </c>
      <c r="AJ7">
        <v>108.5</v>
      </c>
      <c r="AK7" t="s">
        <v>7</v>
      </c>
      <c r="AL7">
        <v>632.9</v>
      </c>
      <c r="AM7">
        <v>195.7</v>
      </c>
      <c r="AN7" t="s">
        <v>20</v>
      </c>
    </row>
    <row r="8" spans="1:40" x14ac:dyDescent="0.3">
      <c r="A8" s="1">
        <v>1207.5</v>
      </c>
      <c r="B8" s="1">
        <v>28.4</v>
      </c>
      <c r="C8" s="1" t="s">
        <v>7</v>
      </c>
      <c r="N8">
        <v>1046.7</v>
      </c>
      <c r="O8">
        <v>9.4</v>
      </c>
      <c r="P8" t="s">
        <v>6</v>
      </c>
      <c r="Q8">
        <v>1326.5</v>
      </c>
      <c r="R8">
        <v>43.7</v>
      </c>
      <c r="S8" t="s">
        <v>19</v>
      </c>
      <c r="W8">
        <v>1336.2</v>
      </c>
      <c r="X8">
        <v>11.1</v>
      </c>
      <c r="Y8" t="s">
        <v>19</v>
      </c>
      <c r="Z8">
        <v>774.3</v>
      </c>
      <c r="AA8">
        <v>64.5</v>
      </c>
      <c r="AB8" t="s">
        <v>7</v>
      </c>
      <c r="AC8">
        <v>1203.5</v>
      </c>
      <c r="AD8">
        <v>26.9</v>
      </c>
      <c r="AI8">
        <v>1581.3</v>
      </c>
      <c r="AJ8">
        <v>0</v>
      </c>
      <c r="AL8">
        <v>985.4</v>
      </c>
      <c r="AM8">
        <v>228.9</v>
      </c>
      <c r="AN8" t="s">
        <v>5</v>
      </c>
    </row>
    <row r="9" spans="1:40" x14ac:dyDescent="0.3">
      <c r="A9" s="15">
        <v>1300</v>
      </c>
      <c r="B9" s="15">
        <v>0</v>
      </c>
      <c r="N9">
        <v>1105.9000000000001</v>
      </c>
      <c r="O9">
        <v>21.5</v>
      </c>
      <c r="P9" t="s">
        <v>7</v>
      </c>
      <c r="Q9">
        <v>1441.9</v>
      </c>
      <c r="R9">
        <v>70.7</v>
      </c>
      <c r="S9" t="s">
        <v>17</v>
      </c>
      <c r="W9">
        <v>1472.2</v>
      </c>
      <c r="X9">
        <v>15.9</v>
      </c>
      <c r="Y9" t="s">
        <v>17</v>
      </c>
      <c r="Z9">
        <v>1080.5</v>
      </c>
      <c r="AA9">
        <v>25.4</v>
      </c>
      <c r="AB9" t="s">
        <v>19</v>
      </c>
      <c r="AC9">
        <v>1329.9</v>
      </c>
      <c r="AD9">
        <v>27.3</v>
      </c>
      <c r="AL9">
        <v>1125.0999999999999</v>
      </c>
      <c r="AM9">
        <v>240.6</v>
      </c>
      <c r="AN9" t="s">
        <v>6</v>
      </c>
    </row>
    <row r="10" spans="1:40" x14ac:dyDescent="0.3">
      <c r="N10">
        <v>1203.2</v>
      </c>
      <c r="O10">
        <v>0</v>
      </c>
      <c r="Q10">
        <v>1591</v>
      </c>
      <c r="R10">
        <v>36.1</v>
      </c>
      <c r="S10" t="s">
        <v>18</v>
      </c>
      <c r="W10">
        <v>1605.4</v>
      </c>
      <c r="X10">
        <v>0</v>
      </c>
      <c r="Z10">
        <v>1274.2</v>
      </c>
      <c r="AA10">
        <v>40.6</v>
      </c>
      <c r="AB10" t="s">
        <v>17</v>
      </c>
      <c r="AC10">
        <v>1485.1</v>
      </c>
      <c r="AD10">
        <v>0</v>
      </c>
      <c r="AL10">
        <v>1201.3</v>
      </c>
      <c r="AM10">
        <v>325.89999999999998</v>
      </c>
      <c r="AN10" t="s">
        <v>7</v>
      </c>
    </row>
    <row r="11" spans="1:40" x14ac:dyDescent="0.3">
      <c r="Q11">
        <v>1706.6</v>
      </c>
      <c r="R11">
        <v>22.6</v>
      </c>
      <c r="S11" t="s">
        <v>16</v>
      </c>
      <c r="Z11">
        <v>1372</v>
      </c>
      <c r="AA11">
        <v>0</v>
      </c>
      <c r="AL11">
        <v>1598</v>
      </c>
      <c r="AM11">
        <v>122.1</v>
      </c>
      <c r="AN11" t="s">
        <v>19</v>
      </c>
    </row>
    <row r="12" spans="1:40" x14ac:dyDescent="0.3">
      <c r="Q12">
        <v>1790.7</v>
      </c>
      <c r="R12">
        <v>0</v>
      </c>
      <c r="AL12">
        <v>1735.4</v>
      </c>
      <c r="AM12">
        <v>81.3</v>
      </c>
      <c r="AN12" t="s">
        <v>17</v>
      </c>
    </row>
    <row r="13" spans="1:40" x14ac:dyDescent="0.3">
      <c r="AL13">
        <v>1951.3</v>
      </c>
      <c r="AM13">
        <v>18.100000000000001</v>
      </c>
      <c r="AN13" t="s">
        <v>18</v>
      </c>
    </row>
    <row r="14" spans="1:40" x14ac:dyDescent="0.3">
      <c r="AL14">
        <v>2034.2</v>
      </c>
      <c r="AM14">
        <v>0</v>
      </c>
    </row>
    <row r="37" spans="26:28" x14ac:dyDescent="0.3">
      <c r="Z37">
        <v>0</v>
      </c>
      <c r="AA37">
        <v>0</v>
      </c>
    </row>
    <row r="38" spans="26:28" x14ac:dyDescent="0.3">
      <c r="AB38" t="s">
        <v>4</v>
      </c>
    </row>
    <row r="39" spans="26:28" x14ac:dyDescent="0.3">
      <c r="AB39" t="s">
        <v>20</v>
      </c>
    </row>
    <row r="40" spans="26:28" x14ac:dyDescent="0.3">
      <c r="AB40" t="s">
        <v>21</v>
      </c>
    </row>
    <row r="41" spans="26:28" x14ac:dyDescent="0.3">
      <c r="AB41" t="s">
        <v>5</v>
      </c>
    </row>
    <row r="42" spans="26:28" x14ac:dyDescent="0.3">
      <c r="AB42" t="s">
        <v>6</v>
      </c>
    </row>
    <row r="43" spans="26:28" x14ac:dyDescent="0.3">
      <c r="AB43" t="s">
        <v>7</v>
      </c>
    </row>
    <row r="44" spans="26:28" x14ac:dyDescent="0.3">
      <c r="AB44" t="s">
        <v>19</v>
      </c>
    </row>
    <row r="45" spans="26:28" x14ac:dyDescent="0.3">
      <c r="AB45" t="s">
        <v>17</v>
      </c>
    </row>
    <row r="46" spans="26:28" x14ac:dyDescent="0.3">
      <c r="Z46">
        <v>1347.4</v>
      </c>
      <c r="AA46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198C-BD3B-4D1F-9092-E7F5CF287A6D}">
  <dimension ref="A1:X10"/>
  <sheetViews>
    <sheetView topLeftCell="A2" zoomScale="70" zoomScaleNormal="70" workbookViewId="0">
      <selection activeCell="U37" sqref="U37"/>
    </sheetView>
  </sheetViews>
  <sheetFormatPr defaultRowHeight="14.4" x14ac:dyDescent="0.3"/>
  <cols>
    <col min="1" max="1" width="21.5546875" bestFit="1" customWidth="1"/>
    <col min="2" max="2" width="26.33203125" bestFit="1" customWidth="1"/>
    <col min="3" max="3" width="21.5546875" bestFit="1" customWidth="1"/>
    <col min="4" max="4" width="20.44140625" bestFit="1" customWidth="1"/>
    <col min="5" max="5" width="25.109375" bestFit="1" customWidth="1"/>
    <col min="6" max="6" width="21.5546875" bestFit="1" customWidth="1"/>
    <col min="7" max="7" width="20.44140625" bestFit="1" customWidth="1"/>
    <col min="8" max="8" width="25.109375" bestFit="1" customWidth="1"/>
    <col min="9" max="10" width="21.5546875" bestFit="1" customWidth="1"/>
    <col min="11" max="11" width="26.33203125" bestFit="1" customWidth="1"/>
    <col min="12" max="12" width="25.109375" customWidth="1"/>
    <col min="13" max="13" width="21.5546875" bestFit="1" customWidth="1"/>
    <col min="14" max="14" width="26.33203125" bestFit="1" customWidth="1"/>
    <col min="15" max="15" width="26.44140625" customWidth="1"/>
    <col min="16" max="16" width="20.44140625" bestFit="1" customWidth="1"/>
    <col min="17" max="17" width="25.109375" bestFit="1" customWidth="1"/>
    <col min="18" max="18" width="21.6640625" bestFit="1" customWidth="1"/>
    <col min="19" max="19" width="20.44140625" bestFit="1" customWidth="1"/>
    <col min="20" max="20" width="25.109375" bestFit="1" customWidth="1"/>
    <col min="21" max="21" width="21.6640625" bestFit="1" customWidth="1"/>
    <col min="22" max="22" width="23.88671875" bestFit="1" customWidth="1"/>
    <col min="23" max="23" width="29.109375" bestFit="1" customWidth="1"/>
    <col min="24" max="24" width="23.88671875" bestFit="1" customWidth="1"/>
  </cols>
  <sheetData>
    <row r="1" spans="1:24" x14ac:dyDescent="0.3">
      <c r="A1" s="17" t="s">
        <v>62</v>
      </c>
      <c r="B1" s="17" t="s">
        <v>63</v>
      </c>
      <c r="C1" s="17" t="s">
        <v>64</v>
      </c>
      <c r="D1" s="28" t="s">
        <v>30</v>
      </c>
      <c r="E1" s="28" t="s">
        <v>29</v>
      </c>
      <c r="F1" s="28" t="s">
        <v>65</v>
      </c>
      <c r="G1" s="29" t="s">
        <v>66</v>
      </c>
      <c r="H1" s="29" t="s">
        <v>67</v>
      </c>
      <c r="I1" s="29" t="s">
        <v>68</v>
      </c>
      <c r="J1" s="17" t="s">
        <v>27</v>
      </c>
      <c r="K1" s="17" t="s">
        <v>26</v>
      </c>
      <c r="L1" s="17" t="s">
        <v>236</v>
      </c>
      <c r="M1" s="30" t="s">
        <v>387</v>
      </c>
      <c r="N1" s="30" t="s">
        <v>386</v>
      </c>
      <c r="O1" s="30" t="s">
        <v>388</v>
      </c>
      <c r="P1" s="31" t="s">
        <v>72</v>
      </c>
      <c r="Q1" s="31" t="s">
        <v>73</v>
      </c>
      <c r="R1" s="31" t="s">
        <v>74</v>
      </c>
      <c r="S1" s="32" t="s">
        <v>27</v>
      </c>
      <c r="T1" s="32" t="s">
        <v>26</v>
      </c>
      <c r="U1" s="32" t="s">
        <v>75</v>
      </c>
      <c r="V1" s="32" t="s">
        <v>361</v>
      </c>
      <c r="W1" s="32" t="s">
        <v>360</v>
      </c>
      <c r="X1" s="32" t="s">
        <v>75</v>
      </c>
    </row>
    <row r="2" spans="1:24" x14ac:dyDescent="0.3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  <c r="V2">
        <v>0</v>
      </c>
      <c r="W2">
        <v>0</v>
      </c>
    </row>
    <row r="3" spans="1:24" x14ac:dyDescent="0.3">
      <c r="A3">
        <v>21.5</v>
      </c>
      <c r="B3">
        <v>109.1</v>
      </c>
      <c r="C3" t="s">
        <v>19</v>
      </c>
      <c r="D3">
        <v>28.1</v>
      </c>
      <c r="E3">
        <v>11.1</v>
      </c>
      <c r="F3" t="s">
        <v>7</v>
      </c>
      <c r="G3">
        <v>55.7</v>
      </c>
      <c r="H3">
        <v>114.5</v>
      </c>
      <c r="I3" t="s">
        <v>18</v>
      </c>
      <c r="J3">
        <v>160.6</v>
      </c>
      <c r="K3">
        <v>61</v>
      </c>
      <c r="L3" t="s">
        <v>20</v>
      </c>
      <c r="M3">
        <v>37.5</v>
      </c>
      <c r="N3">
        <v>10.4</v>
      </c>
      <c r="O3" t="s">
        <v>5</v>
      </c>
      <c r="P3">
        <v>41.2</v>
      </c>
      <c r="Q3">
        <v>5</v>
      </c>
      <c r="R3" t="s">
        <v>5</v>
      </c>
      <c r="S3">
        <v>153.19999999999999</v>
      </c>
      <c r="T3">
        <v>179.4</v>
      </c>
      <c r="U3" t="s">
        <v>5</v>
      </c>
      <c r="V3">
        <v>92.5</v>
      </c>
      <c r="W3">
        <v>7.8</v>
      </c>
      <c r="X3" t="s">
        <v>5</v>
      </c>
    </row>
    <row r="4" spans="1:24" x14ac:dyDescent="0.3">
      <c r="A4">
        <v>168.9</v>
      </c>
      <c r="B4">
        <v>236.5</v>
      </c>
      <c r="C4" t="s">
        <v>17</v>
      </c>
      <c r="D4">
        <v>173.9</v>
      </c>
      <c r="E4">
        <v>30</v>
      </c>
      <c r="F4" t="s">
        <v>19</v>
      </c>
      <c r="G4">
        <v>221.3</v>
      </c>
      <c r="H4">
        <v>67.099999999999994</v>
      </c>
      <c r="I4" t="s">
        <v>16</v>
      </c>
      <c r="J4">
        <v>388.7</v>
      </c>
      <c r="K4">
        <v>146.80000000000001</v>
      </c>
      <c r="L4" t="s">
        <v>21</v>
      </c>
      <c r="M4">
        <v>170.6</v>
      </c>
      <c r="N4">
        <v>12.9</v>
      </c>
      <c r="O4" t="s">
        <v>6</v>
      </c>
      <c r="P4">
        <v>228.4</v>
      </c>
      <c r="Q4">
        <v>26.8</v>
      </c>
      <c r="R4" t="s">
        <v>6</v>
      </c>
      <c r="S4">
        <v>475.9</v>
      </c>
      <c r="T4">
        <v>80.3</v>
      </c>
      <c r="U4" t="s">
        <v>6</v>
      </c>
      <c r="V4">
        <v>301.89999999999998</v>
      </c>
      <c r="W4">
        <v>2.2999999999999998</v>
      </c>
      <c r="X4" t="s">
        <v>6</v>
      </c>
    </row>
    <row r="5" spans="1:24" x14ac:dyDescent="0.3">
      <c r="A5">
        <v>472.9</v>
      </c>
      <c r="B5">
        <v>290.2</v>
      </c>
      <c r="C5" t="s">
        <v>18</v>
      </c>
      <c r="D5">
        <v>247.9</v>
      </c>
      <c r="E5">
        <v>28</v>
      </c>
      <c r="F5" t="s">
        <v>17</v>
      </c>
      <c r="G5">
        <v>385.3</v>
      </c>
      <c r="H5">
        <v>7</v>
      </c>
      <c r="I5" t="s">
        <v>76</v>
      </c>
      <c r="J5">
        <v>734.8</v>
      </c>
      <c r="K5">
        <v>218.8</v>
      </c>
      <c r="L5" t="s">
        <v>5</v>
      </c>
      <c r="M5">
        <v>293.3</v>
      </c>
      <c r="N5">
        <v>13.6</v>
      </c>
      <c r="O5" t="s">
        <v>7</v>
      </c>
      <c r="P5">
        <v>304.10000000000002</v>
      </c>
      <c r="Q5">
        <v>63.5</v>
      </c>
      <c r="R5" t="s">
        <v>7</v>
      </c>
      <c r="S5">
        <v>663.4</v>
      </c>
      <c r="T5">
        <v>161.30000000000001</v>
      </c>
      <c r="U5" t="s">
        <v>7</v>
      </c>
      <c r="V5">
        <v>470.1</v>
      </c>
      <c r="W5">
        <v>7.2</v>
      </c>
      <c r="X5" t="s">
        <v>7</v>
      </c>
    </row>
    <row r="6" spans="1:24" x14ac:dyDescent="0.3">
      <c r="A6">
        <v>620.29999999999995</v>
      </c>
      <c r="B6">
        <v>193.1</v>
      </c>
      <c r="C6" t="s">
        <v>16</v>
      </c>
      <c r="D6">
        <v>323.7</v>
      </c>
      <c r="E6">
        <v>0</v>
      </c>
      <c r="G6">
        <v>544.79999999999995</v>
      </c>
      <c r="H6">
        <v>0</v>
      </c>
      <c r="J6">
        <v>968.3</v>
      </c>
      <c r="K6">
        <v>171.5</v>
      </c>
      <c r="L6" t="s">
        <v>6</v>
      </c>
      <c r="M6">
        <v>360.2</v>
      </c>
      <c r="N6">
        <v>14.7</v>
      </c>
      <c r="O6" t="s">
        <v>19</v>
      </c>
      <c r="P6">
        <v>441.3</v>
      </c>
      <c r="Q6">
        <v>59.2</v>
      </c>
      <c r="R6" t="s">
        <v>19</v>
      </c>
      <c r="S6">
        <v>1178.5</v>
      </c>
      <c r="T6">
        <v>18.8</v>
      </c>
      <c r="U6" t="s">
        <v>19</v>
      </c>
      <c r="V6">
        <v>663.8</v>
      </c>
      <c r="W6">
        <v>6.8</v>
      </c>
      <c r="X6" t="s">
        <v>19</v>
      </c>
    </row>
    <row r="7" spans="1:24" x14ac:dyDescent="0.3">
      <c r="A7">
        <v>766</v>
      </c>
      <c r="B7">
        <v>135.80000000000001</v>
      </c>
      <c r="C7" t="s">
        <v>76</v>
      </c>
      <c r="J7">
        <v>1252.4000000000001</v>
      </c>
      <c r="K7">
        <v>82.3</v>
      </c>
      <c r="L7" t="s">
        <v>7</v>
      </c>
      <c r="M7">
        <v>418.2</v>
      </c>
      <c r="N7">
        <v>13.8</v>
      </c>
      <c r="O7" t="s">
        <v>17</v>
      </c>
      <c r="P7">
        <v>537.9</v>
      </c>
      <c r="Q7">
        <v>11.8</v>
      </c>
      <c r="R7" t="s">
        <v>17</v>
      </c>
      <c r="S7">
        <v>1273.5</v>
      </c>
      <c r="T7">
        <v>0</v>
      </c>
      <c r="V7">
        <v>804.1</v>
      </c>
      <c r="W7">
        <v>25.7</v>
      </c>
      <c r="X7" t="s">
        <v>17</v>
      </c>
    </row>
    <row r="8" spans="1:24" x14ac:dyDescent="0.3">
      <c r="A8">
        <v>1020.3</v>
      </c>
      <c r="B8">
        <v>131.5</v>
      </c>
      <c r="C8" t="s">
        <v>77</v>
      </c>
      <c r="J8">
        <v>1843.2</v>
      </c>
      <c r="K8">
        <v>37.9</v>
      </c>
      <c r="L8" t="s">
        <v>19</v>
      </c>
      <c r="M8">
        <v>467.7</v>
      </c>
      <c r="N8">
        <v>0</v>
      </c>
      <c r="P8">
        <v>561</v>
      </c>
      <c r="Q8">
        <v>0</v>
      </c>
      <c r="V8">
        <v>935</v>
      </c>
      <c r="W8">
        <v>0</v>
      </c>
    </row>
    <row r="9" spans="1:24" x14ac:dyDescent="0.3">
      <c r="A9">
        <v>1223</v>
      </c>
      <c r="B9">
        <v>108.2</v>
      </c>
      <c r="C9" t="s">
        <v>78</v>
      </c>
      <c r="J9">
        <v>1997.2</v>
      </c>
      <c r="K9">
        <v>0</v>
      </c>
    </row>
    <row r="10" spans="1:24" x14ac:dyDescent="0.3">
      <c r="A10">
        <v>1431.5</v>
      </c>
      <c r="B1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4BB3-D111-47CE-B7D5-E860D155095E}">
  <dimension ref="A1:Q9"/>
  <sheetViews>
    <sheetView topLeftCell="A7" zoomScale="60" zoomScaleNormal="60" workbookViewId="0">
      <selection activeCell="O2" sqref="O2:Q8"/>
    </sheetView>
  </sheetViews>
  <sheetFormatPr defaultRowHeight="14.4" x14ac:dyDescent="0.3"/>
  <cols>
    <col min="1" max="1" width="20.44140625" bestFit="1" customWidth="1"/>
    <col min="2" max="2" width="25.109375" bestFit="1" customWidth="1"/>
    <col min="3" max="3" width="21.5546875" bestFit="1" customWidth="1"/>
    <col min="7" max="7" width="21.5546875" bestFit="1" customWidth="1"/>
    <col min="8" max="8" width="26.33203125" bestFit="1" customWidth="1"/>
    <col min="9" max="9" width="22.5546875" bestFit="1" customWidth="1"/>
    <col min="11" max="11" width="21.5546875" bestFit="1" customWidth="1"/>
    <col min="12" max="12" width="26.33203125" bestFit="1" customWidth="1"/>
    <col min="15" max="15" width="20.44140625" bestFit="1" customWidth="1"/>
    <col min="16" max="16" width="25.109375" bestFit="1" customWidth="1"/>
    <col min="17" max="17" width="21.5546875" bestFit="1" customWidth="1"/>
  </cols>
  <sheetData>
    <row r="1" spans="1:17" x14ac:dyDescent="0.3">
      <c r="A1" s="23" t="s">
        <v>33</v>
      </c>
      <c r="B1" s="23" t="s">
        <v>32</v>
      </c>
      <c r="C1" s="23" t="s">
        <v>45</v>
      </c>
      <c r="G1" s="22" t="s">
        <v>30</v>
      </c>
      <c r="H1" s="22" t="s">
        <v>29</v>
      </c>
      <c r="I1" s="22" t="s">
        <v>58</v>
      </c>
      <c r="K1" s="22" t="s">
        <v>30</v>
      </c>
      <c r="L1" s="22" t="s">
        <v>29</v>
      </c>
      <c r="M1" s="22" t="s">
        <v>58</v>
      </c>
      <c r="O1" s="23" t="s">
        <v>59</v>
      </c>
      <c r="P1" s="23" t="s">
        <v>60</v>
      </c>
      <c r="Q1" s="23" t="s">
        <v>61</v>
      </c>
    </row>
    <row r="2" spans="1:17" x14ac:dyDescent="0.3">
      <c r="A2">
        <v>0</v>
      </c>
      <c r="B2">
        <v>0</v>
      </c>
      <c r="G2" s="1">
        <v>201.1</v>
      </c>
      <c r="H2" s="1">
        <v>55</v>
      </c>
      <c r="I2" s="1" t="s">
        <v>5</v>
      </c>
      <c r="O2">
        <v>0</v>
      </c>
      <c r="P2">
        <v>0</v>
      </c>
    </row>
    <row r="3" spans="1:17" x14ac:dyDescent="0.3">
      <c r="A3" s="1">
        <v>114</v>
      </c>
      <c r="B3" s="1">
        <v>332.1</v>
      </c>
      <c r="C3" s="1" t="s">
        <v>4</v>
      </c>
      <c r="G3" s="15">
        <v>287.8</v>
      </c>
      <c r="H3" s="15">
        <v>0</v>
      </c>
      <c r="K3" s="15">
        <v>0</v>
      </c>
      <c r="L3" s="15">
        <v>0</v>
      </c>
      <c r="O3" s="1">
        <v>114</v>
      </c>
      <c r="P3" s="1">
        <v>332.1</v>
      </c>
      <c r="Q3" s="1" t="s">
        <v>4</v>
      </c>
    </row>
    <row r="4" spans="1:17" x14ac:dyDescent="0.3">
      <c r="A4" s="1">
        <v>259.10000000000002</v>
      </c>
      <c r="B4" s="1">
        <v>459.5</v>
      </c>
      <c r="C4" s="1" t="s">
        <v>20</v>
      </c>
      <c r="G4" s="15">
        <v>0</v>
      </c>
      <c r="H4" s="15">
        <v>0</v>
      </c>
      <c r="K4" s="15">
        <v>11.5</v>
      </c>
      <c r="L4" s="15">
        <v>21</v>
      </c>
      <c r="M4" t="s">
        <v>6</v>
      </c>
      <c r="O4" s="1">
        <v>259.10000000000002</v>
      </c>
      <c r="P4" s="1">
        <v>459.5</v>
      </c>
      <c r="Q4" s="1" t="s">
        <v>20</v>
      </c>
    </row>
    <row r="5" spans="1:17" x14ac:dyDescent="0.3">
      <c r="A5" s="1">
        <v>925.4</v>
      </c>
      <c r="B5" s="1">
        <v>123.5</v>
      </c>
      <c r="C5" s="1" t="s">
        <v>5</v>
      </c>
      <c r="G5" s="1">
        <v>201.1</v>
      </c>
      <c r="H5" s="1">
        <v>55</v>
      </c>
      <c r="K5" s="15">
        <v>149.69999999999999</v>
      </c>
      <c r="L5" s="15">
        <v>52.8</v>
      </c>
      <c r="M5" t="s">
        <v>7</v>
      </c>
      <c r="O5" s="1">
        <v>925.4</v>
      </c>
      <c r="P5" s="1">
        <v>123.5</v>
      </c>
      <c r="Q5" s="1" t="s">
        <v>5</v>
      </c>
    </row>
    <row r="6" spans="1:17" x14ac:dyDescent="0.3">
      <c r="A6" s="1">
        <v>1048.8</v>
      </c>
      <c r="B6" s="1">
        <v>125.4</v>
      </c>
      <c r="C6" s="1" t="s">
        <v>6</v>
      </c>
      <c r="G6" s="1">
        <v>351.2</v>
      </c>
      <c r="H6" s="1">
        <v>51</v>
      </c>
      <c r="I6" s="1" t="s">
        <v>6</v>
      </c>
      <c r="K6" s="27">
        <v>295</v>
      </c>
      <c r="L6" s="27">
        <v>6.3</v>
      </c>
      <c r="M6" t="s">
        <v>19</v>
      </c>
      <c r="O6" s="1">
        <v>1048.8</v>
      </c>
      <c r="P6" s="1">
        <f>(B6+H6)</f>
        <v>176.4</v>
      </c>
      <c r="Q6" s="1" t="s">
        <v>6</v>
      </c>
    </row>
    <row r="7" spans="1:17" x14ac:dyDescent="0.3">
      <c r="A7" s="1">
        <v>1207.5</v>
      </c>
      <c r="B7" s="1">
        <v>28.4</v>
      </c>
      <c r="C7" s="1" t="s">
        <v>7</v>
      </c>
      <c r="G7" s="1">
        <v>489.4</v>
      </c>
      <c r="H7" s="1">
        <v>52.8</v>
      </c>
      <c r="I7" s="1" t="s">
        <v>7</v>
      </c>
      <c r="K7" s="27">
        <v>363.7</v>
      </c>
      <c r="L7" s="27">
        <v>0</v>
      </c>
      <c r="M7" t="s">
        <v>17</v>
      </c>
      <c r="O7" s="1">
        <v>1207.5</v>
      </c>
      <c r="P7" s="15">
        <f>(B7+H7)</f>
        <v>81.199999999999989</v>
      </c>
      <c r="Q7" s="1" t="s">
        <v>7</v>
      </c>
    </row>
    <row r="8" spans="1:17" x14ac:dyDescent="0.3">
      <c r="B8" s="15">
        <v>0</v>
      </c>
      <c r="G8" s="1">
        <v>634.70000000000005</v>
      </c>
      <c r="H8" s="1">
        <v>6.3</v>
      </c>
      <c r="I8" s="1" t="s">
        <v>19</v>
      </c>
      <c r="P8" s="15">
        <v>0</v>
      </c>
    </row>
    <row r="9" spans="1:17" x14ac:dyDescent="0.3">
      <c r="G9" s="1">
        <v>694.8</v>
      </c>
      <c r="H9" s="1">
        <v>0.8</v>
      </c>
      <c r="I9" s="1" t="s"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EDAD-4112-439D-89CE-0F78F63739EC}">
  <dimension ref="A1:BV281"/>
  <sheetViews>
    <sheetView topLeftCell="Y77" zoomScale="91" zoomScaleNormal="91" workbookViewId="0">
      <selection activeCell="AH89" sqref="AH89"/>
    </sheetView>
  </sheetViews>
  <sheetFormatPr defaultRowHeight="14.4" x14ac:dyDescent="0.3"/>
  <cols>
    <col min="1" max="1" width="20.44140625" bestFit="1" customWidth="1"/>
    <col min="2" max="2" width="25.109375" bestFit="1" customWidth="1"/>
    <col min="3" max="3" width="21.5546875" bestFit="1" customWidth="1"/>
    <col min="4" max="4" width="20.44140625" bestFit="1" customWidth="1"/>
    <col min="5" max="5" width="25.109375" bestFit="1" customWidth="1"/>
    <col min="6" max="7" width="20.44140625" bestFit="1" customWidth="1"/>
    <col min="8" max="8" width="25.109375" bestFit="1" customWidth="1"/>
    <col min="9" max="10" width="20.44140625" bestFit="1" customWidth="1"/>
    <col min="11" max="11" width="25.109375" bestFit="1" customWidth="1"/>
    <col min="12" max="12" width="20.44140625" bestFit="1" customWidth="1"/>
    <col min="13" max="13" width="21.5546875" bestFit="1" customWidth="1"/>
    <col min="14" max="14" width="26.33203125" bestFit="1" customWidth="1"/>
    <col min="15" max="15" width="21.5546875" bestFit="1" customWidth="1"/>
    <col min="16" max="16" width="23.5546875" bestFit="1" customWidth="1"/>
    <col min="17" max="17" width="28.33203125" bestFit="1" customWidth="1"/>
    <col min="18" max="18" width="22.88671875" bestFit="1" customWidth="1"/>
    <col min="19" max="19" width="23.5546875" bestFit="1" customWidth="1"/>
    <col min="20" max="20" width="28.33203125" bestFit="1" customWidth="1"/>
    <col min="21" max="21" width="22.88671875" bestFit="1" customWidth="1"/>
    <col min="22" max="22" width="23.6640625" bestFit="1" customWidth="1"/>
    <col min="23" max="23" width="28.44140625" bestFit="1" customWidth="1"/>
    <col min="24" max="24" width="22.6640625" bestFit="1" customWidth="1"/>
    <col min="25" max="25" width="23.6640625" bestFit="1" customWidth="1"/>
    <col min="26" max="26" width="28.44140625" bestFit="1" customWidth="1"/>
    <col min="27" max="27" width="22.6640625" bestFit="1" customWidth="1"/>
    <col min="28" max="28" width="20.44140625" bestFit="1" customWidth="1"/>
    <col min="29" max="29" width="25.109375" bestFit="1" customWidth="1"/>
    <col min="30" max="30" width="20.44140625" bestFit="1" customWidth="1"/>
    <col min="31" max="31" width="22.6640625" customWidth="1"/>
    <col min="32" max="32" width="25.109375" bestFit="1" customWidth="1"/>
    <col min="33" max="34" width="20.44140625" bestFit="1" customWidth="1"/>
    <col min="35" max="35" width="25.109375" bestFit="1" customWidth="1"/>
    <col min="36" max="37" width="20.44140625" bestFit="1" customWidth="1"/>
    <col min="38" max="38" width="25.109375" bestFit="1" customWidth="1"/>
    <col min="39" max="40" width="20.44140625" bestFit="1" customWidth="1"/>
    <col min="41" max="41" width="25.109375" bestFit="1" customWidth="1"/>
    <col min="42" max="42" width="21.5546875" bestFit="1" customWidth="1"/>
    <col min="43" max="43" width="20.44140625" bestFit="1" customWidth="1"/>
    <col min="44" max="44" width="25.109375" bestFit="1" customWidth="1"/>
    <col min="45" max="45" width="21.5546875" bestFit="1" customWidth="1"/>
    <col min="46" max="46" width="20.44140625" bestFit="1" customWidth="1"/>
    <col min="47" max="47" width="25.109375" bestFit="1" customWidth="1"/>
    <col min="48" max="49" width="20.44140625" bestFit="1" customWidth="1"/>
    <col min="50" max="50" width="25.109375" bestFit="1" customWidth="1"/>
    <col min="51" max="51" width="28" bestFit="1" customWidth="1"/>
    <col min="56" max="56" width="20.44140625" bestFit="1" customWidth="1"/>
    <col min="57" max="57" width="25.109375" bestFit="1" customWidth="1"/>
    <col min="58" max="58" width="28" bestFit="1" customWidth="1"/>
    <col min="62" max="62" width="17.5546875" bestFit="1" customWidth="1"/>
    <col min="63" max="63" width="22.5546875" bestFit="1" customWidth="1"/>
    <col min="64" max="64" width="24.109375" bestFit="1" customWidth="1"/>
    <col min="65" max="65" width="20.44140625" bestFit="1" customWidth="1"/>
    <col min="66" max="66" width="25.109375" bestFit="1" customWidth="1"/>
    <col min="67" max="67" width="21.5546875" bestFit="1" customWidth="1"/>
    <col min="68" max="68" width="22.5546875" bestFit="1" customWidth="1"/>
    <col min="69" max="69" width="27.33203125" bestFit="1" customWidth="1"/>
    <col min="70" max="70" width="23.5546875" bestFit="1" customWidth="1"/>
    <col min="71" max="71" width="20.44140625" bestFit="1" customWidth="1"/>
    <col min="72" max="72" width="25.109375" bestFit="1" customWidth="1"/>
    <col min="73" max="73" width="21.5546875" bestFit="1" customWidth="1"/>
  </cols>
  <sheetData>
    <row r="1" spans="1:74" x14ac:dyDescent="0.3">
      <c r="A1" s="31" t="s">
        <v>79</v>
      </c>
      <c r="B1" s="31" t="s">
        <v>80</v>
      </c>
      <c r="C1" s="31" t="s">
        <v>81</v>
      </c>
      <c r="D1" s="2" t="s">
        <v>79</v>
      </c>
      <c r="E1" s="2" t="s">
        <v>80</v>
      </c>
      <c r="F1" s="2" t="s">
        <v>82</v>
      </c>
      <c r="G1" s="33" t="s">
        <v>79</v>
      </c>
      <c r="H1" s="33" t="s">
        <v>80</v>
      </c>
      <c r="I1" s="33" t="s">
        <v>83</v>
      </c>
      <c r="J1" s="3" t="s">
        <v>79</v>
      </c>
      <c r="K1" s="3" t="s">
        <v>80</v>
      </c>
      <c r="L1" s="3" t="s">
        <v>84</v>
      </c>
      <c r="M1" s="34" t="s">
        <v>85</v>
      </c>
      <c r="N1" s="34" t="s">
        <v>86</v>
      </c>
      <c r="O1" s="34" t="s">
        <v>87</v>
      </c>
      <c r="P1" s="35" t="s">
        <v>88</v>
      </c>
      <c r="Q1" s="35" t="s">
        <v>89</v>
      </c>
      <c r="R1" s="35" t="s">
        <v>90</v>
      </c>
      <c r="S1" s="36" t="s">
        <v>91</v>
      </c>
      <c r="T1" s="36" t="s">
        <v>92</v>
      </c>
      <c r="U1" s="36" t="s">
        <v>93</v>
      </c>
      <c r="V1" s="37" t="s">
        <v>79</v>
      </c>
      <c r="W1" s="37" t="s">
        <v>80</v>
      </c>
      <c r="X1" s="37" t="s">
        <v>94</v>
      </c>
      <c r="Y1" s="38" t="s">
        <v>79</v>
      </c>
      <c r="Z1" s="38" t="s">
        <v>80</v>
      </c>
      <c r="AA1" s="38" t="s">
        <v>95</v>
      </c>
      <c r="AB1" s="39" t="s">
        <v>79</v>
      </c>
      <c r="AC1" s="39" t="s">
        <v>80</v>
      </c>
      <c r="AD1" s="39" t="s">
        <v>96</v>
      </c>
      <c r="AE1" s="40" t="s">
        <v>79</v>
      </c>
      <c r="AF1" s="40" t="s">
        <v>80</v>
      </c>
      <c r="AG1" s="40" t="s">
        <v>97</v>
      </c>
      <c r="AH1" s="41" t="s">
        <v>79</v>
      </c>
      <c r="AI1" s="41" t="s">
        <v>80</v>
      </c>
      <c r="AJ1" s="41" t="s">
        <v>98</v>
      </c>
      <c r="AK1" s="38" t="s">
        <v>79</v>
      </c>
      <c r="AL1" s="38" t="s">
        <v>80</v>
      </c>
      <c r="AM1" s="38" t="s">
        <v>99</v>
      </c>
      <c r="AN1" s="40" t="s">
        <v>79</v>
      </c>
      <c r="AO1" s="40" t="s">
        <v>80</v>
      </c>
      <c r="AP1" s="40" t="s">
        <v>100</v>
      </c>
      <c r="AQ1" s="35" t="s">
        <v>79</v>
      </c>
      <c r="AR1" s="35" t="s">
        <v>80</v>
      </c>
      <c r="AS1" s="35" t="s">
        <v>101</v>
      </c>
      <c r="AT1" s="41" t="s">
        <v>62</v>
      </c>
      <c r="AU1" s="41" t="s">
        <v>63</v>
      </c>
      <c r="AV1" s="41" t="s">
        <v>64</v>
      </c>
      <c r="AW1" s="35" t="s">
        <v>102</v>
      </c>
      <c r="AX1" s="35" t="s">
        <v>103</v>
      </c>
      <c r="AY1" s="35" t="s">
        <v>104</v>
      </c>
      <c r="BD1" s="35" t="s">
        <v>105</v>
      </c>
      <c r="BE1" s="35" t="s">
        <v>80</v>
      </c>
      <c r="BF1" s="35" t="s">
        <v>106</v>
      </c>
      <c r="BJ1" s="36" t="s">
        <v>107</v>
      </c>
      <c r="BK1" s="36" t="s">
        <v>108</v>
      </c>
      <c r="BL1" s="36" t="s">
        <v>109</v>
      </c>
      <c r="BM1" t="s">
        <v>79</v>
      </c>
      <c r="BN1" t="s">
        <v>80</v>
      </c>
      <c r="BO1" t="s">
        <v>101</v>
      </c>
      <c r="BP1" s="40" t="s">
        <v>110</v>
      </c>
      <c r="BQ1" s="40" t="s">
        <v>111</v>
      </c>
      <c r="BR1" s="40" t="s">
        <v>112</v>
      </c>
      <c r="BS1" s="40" t="s">
        <v>113</v>
      </c>
      <c r="BT1" s="40" t="s">
        <v>114</v>
      </c>
      <c r="BU1" s="40" t="s">
        <v>115</v>
      </c>
    </row>
    <row r="2" spans="1:74" x14ac:dyDescent="0.3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  <c r="V2">
        <v>0</v>
      </c>
      <c r="W2">
        <v>0</v>
      </c>
      <c r="Y2">
        <v>0</v>
      </c>
      <c r="Z2">
        <v>0</v>
      </c>
      <c r="AB2">
        <v>0</v>
      </c>
      <c r="AC2">
        <v>0</v>
      </c>
      <c r="AE2">
        <v>0</v>
      </c>
      <c r="AF2">
        <v>0</v>
      </c>
      <c r="AH2">
        <v>0</v>
      </c>
      <c r="AI2">
        <v>0</v>
      </c>
      <c r="AK2">
        <v>0</v>
      </c>
      <c r="AL2">
        <v>0</v>
      </c>
      <c r="AN2">
        <v>0</v>
      </c>
      <c r="AO2">
        <v>0</v>
      </c>
      <c r="AQ2">
        <v>0</v>
      </c>
      <c r="AR2">
        <v>0</v>
      </c>
      <c r="AT2">
        <v>0</v>
      </c>
      <c r="AU2">
        <v>0</v>
      </c>
      <c r="AW2">
        <v>0</v>
      </c>
      <c r="AX2">
        <v>0</v>
      </c>
      <c r="BD2">
        <v>0</v>
      </c>
      <c r="BE2" s="42">
        <v>0</v>
      </c>
      <c r="BF2" s="42"/>
      <c r="BG2" s="42">
        <v>0</v>
      </c>
      <c r="BJ2">
        <v>0</v>
      </c>
      <c r="BK2">
        <v>0</v>
      </c>
      <c r="BM2">
        <v>0</v>
      </c>
      <c r="BN2">
        <v>0</v>
      </c>
      <c r="BP2">
        <v>0</v>
      </c>
      <c r="BQ2">
        <v>0</v>
      </c>
      <c r="BS2">
        <v>0</v>
      </c>
      <c r="BT2">
        <v>0</v>
      </c>
      <c r="BU2">
        <v>0</v>
      </c>
      <c r="BV2">
        <f>(BK2+BN2+BQ2+BT2)</f>
        <v>0</v>
      </c>
    </row>
    <row r="3" spans="1:74" x14ac:dyDescent="0.3">
      <c r="A3">
        <v>1147.3</v>
      </c>
      <c r="B3">
        <v>675.9</v>
      </c>
      <c r="C3" t="s">
        <v>78</v>
      </c>
      <c r="D3">
        <v>945</v>
      </c>
      <c r="E3">
        <v>520.9</v>
      </c>
      <c r="F3" t="s">
        <v>78</v>
      </c>
      <c r="G3">
        <v>931</v>
      </c>
      <c r="H3">
        <v>934.4</v>
      </c>
      <c r="I3" t="s">
        <v>78</v>
      </c>
      <c r="J3">
        <v>117</v>
      </c>
      <c r="K3">
        <v>114</v>
      </c>
      <c r="L3" t="s">
        <v>21</v>
      </c>
      <c r="M3">
        <v>48.7</v>
      </c>
      <c r="N3">
        <v>24.5</v>
      </c>
      <c r="O3" t="s">
        <v>6</v>
      </c>
      <c r="P3">
        <v>84.9</v>
      </c>
      <c r="Q3">
        <v>44.7</v>
      </c>
      <c r="R3" t="s">
        <v>5</v>
      </c>
      <c r="S3">
        <v>59.3</v>
      </c>
      <c r="T3">
        <v>12.2</v>
      </c>
      <c r="U3" t="s">
        <v>19</v>
      </c>
      <c r="V3">
        <v>87</v>
      </c>
      <c r="W3">
        <v>99.2</v>
      </c>
      <c r="X3" t="s">
        <v>21</v>
      </c>
      <c r="Y3">
        <v>52.8</v>
      </c>
      <c r="Z3">
        <v>4.8</v>
      </c>
      <c r="AA3" t="s">
        <v>5</v>
      </c>
      <c r="AB3">
        <v>56</v>
      </c>
      <c r="AC3">
        <v>12.6</v>
      </c>
      <c r="AD3" t="s">
        <v>5</v>
      </c>
      <c r="AE3">
        <v>265.7</v>
      </c>
      <c r="AF3">
        <v>237.3</v>
      </c>
      <c r="AG3" t="s">
        <v>19</v>
      </c>
      <c r="AH3">
        <v>53.4</v>
      </c>
      <c r="AI3">
        <v>15.1</v>
      </c>
      <c r="AJ3" t="s">
        <v>7</v>
      </c>
      <c r="AK3">
        <v>183</v>
      </c>
      <c r="AL3">
        <v>41.1</v>
      </c>
      <c r="AM3" t="s">
        <v>19</v>
      </c>
      <c r="AN3">
        <v>60.1</v>
      </c>
      <c r="AO3">
        <v>35</v>
      </c>
      <c r="AP3" t="s">
        <v>7</v>
      </c>
      <c r="AQ3">
        <v>33</v>
      </c>
      <c r="AR3">
        <v>10.5</v>
      </c>
      <c r="AS3" t="s">
        <v>5</v>
      </c>
      <c r="AT3" s="42">
        <v>26.1</v>
      </c>
      <c r="AU3" s="42">
        <v>112.8</v>
      </c>
      <c r="AV3" s="42" t="s">
        <v>19</v>
      </c>
      <c r="AW3" s="42">
        <v>26.1</v>
      </c>
      <c r="AX3" s="42">
        <v>112.8</v>
      </c>
      <c r="AY3" t="s">
        <v>19</v>
      </c>
      <c r="BD3">
        <v>33</v>
      </c>
      <c r="BE3" s="42">
        <v>10.5</v>
      </c>
      <c r="BF3" s="42" t="s">
        <v>5</v>
      </c>
      <c r="BG3" s="42">
        <v>10.5</v>
      </c>
      <c r="BJ3">
        <v>33</v>
      </c>
      <c r="BK3">
        <v>99.199999999999818</v>
      </c>
      <c r="BL3" t="s">
        <v>5</v>
      </c>
      <c r="BM3">
        <v>33</v>
      </c>
      <c r="BN3">
        <v>10.5</v>
      </c>
      <c r="BO3" t="s">
        <v>5</v>
      </c>
      <c r="BP3">
        <v>28</v>
      </c>
      <c r="BQ3">
        <v>10</v>
      </c>
      <c r="BR3" t="s">
        <v>5</v>
      </c>
      <c r="BU3">
        <v>99.199999999999818</v>
      </c>
      <c r="BV3">
        <f t="shared" ref="BV3:BV16" si="0">(BK3+BN3+BQ3+BT3)</f>
        <v>119.69999999999982</v>
      </c>
    </row>
    <row r="4" spans="1:74" x14ac:dyDescent="0.3">
      <c r="A4">
        <v>1522</v>
      </c>
      <c r="B4">
        <v>627.1</v>
      </c>
      <c r="C4" t="s">
        <v>116</v>
      </c>
      <c r="D4">
        <v>1131.5999999999999</v>
      </c>
      <c r="E4">
        <v>673</v>
      </c>
      <c r="F4" t="s">
        <v>117</v>
      </c>
      <c r="G4">
        <v>1185</v>
      </c>
      <c r="H4">
        <v>808.6</v>
      </c>
      <c r="I4" t="s">
        <v>117</v>
      </c>
      <c r="J4">
        <v>273.8</v>
      </c>
      <c r="K4">
        <v>110.8</v>
      </c>
      <c r="L4" t="s">
        <v>5</v>
      </c>
      <c r="M4">
        <v>163.69999999999999</v>
      </c>
      <c r="N4">
        <v>52.4</v>
      </c>
      <c r="O4" t="s">
        <v>7</v>
      </c>
      <c r="P4">
        <v>410.7</v>
      </c>
      <c r="Q4">
        <v>5</v>
      </c>
      <c r="R4" t="s">
        <v>6</v>
      </c>
      <c r="S4">
        <v>119</v>
      </c>
      <c r="T4">
        <v>66.599999999999994</v>
      </c>
      <c r="U4" t="s">
        <v>17</v>
      </c>
      <c r="V4">
        <v>180.5</v>
      </c>
      <c r="W4">
        <v>117.5</v>
      </c>
      <c r="X4" t="s">
        <v>5</v>
      </c>
      <c r="Y4">
        <v>188.9</v>
      </c>
      <c r="Z4">
        <v>111.9</v>
      </c>
      <c r="AA4" t="s">
        <v>6</v>
      </c>
      <c r="AB4">
        <v>241.4</v>
      </c>
      <c r="AC4">
        <v>29.8</v>
      </c>
      <c r="AD4" t="s">
        <v>6</v>
      </c>
      <c r="AE4">
        <v>462.7</v>
      </c>
      <c r="AF4">
        <v>193.1</v>
      </c>
      <c r="AG4" t="s">
        <v>17</v>
      </c>
      <c r="AH4">
        <v>199</v>
      </c>
      <c r="AI4">
        <v>28.8</v>
      </c>
      <c r="AJ4" t="s">
        <v>19</v>
      </c>
      <c r="AK4">
        <v>393.3</v>
      </c>
      <c r="AL4">
        <v>60.1</v>
      </c>
      <c r="AM4" t="s">
        <v>17</v>
      </c>
      <c r="AN4">
        <v>294.89999999999998</v>
      </c>
      <c r="AO4">
        <v>70.400000000000006</v>
      </c>
      <c r="AP4" t="s">
        <v>19</v>
      </c>
      <c r="AQ4">
        <v>155.69999999999999</v>
      </c>
      <c r="AR4">
        <v>16.399999999999999</v>
      </c>
      <c r="AS4" t="s">
        <v>6</v>
      </c>
      <c r="AT4" s="42">
        <v>173.9</v>
      </c>
      <c r="AU4" s="42">
        <v>241.6</v>
      </c>
      <c r="AV4" s="42" t="s">
        <v>17</v>
      </c>
      <c r="AW4" s="42">
        <v>173.9</v>
      </c>
      <c r="AX4" s="42">
        <v>241.6</v>
      </c>
      <c r="AY4" t="s">
        <v>17</v>
      </c>
      <c r="BD4">
        <v>155.69999999999999</v>
      </c>
      <c r="BE4" s="42">
        <v>16.399999999999999</v>
      </c>
      <c r="BF4" s="42" t="s">
        <v>6</v>
      </c>
      <c r="BG4" s="42">
        <v>16.399999999999999</v>
      </c>
      <c r="BJ4">
        <v>155.69999999999999</v>
      </c>
      <c r="BK4">
        <v>120.69999999999982</v>
      </c>
      <c r="BL4" t="s">
        <v>6</v>
      </c>
      <c r="BM4">
        <v>155.69999999999999</v>
      </c>
      <c r="BN4">
        <v>16.399999999999999</v>
      </c>
      <c r="BO4" t="s">
        <v>6</v>
      </c>
      <c r="BP4">
        <v>129.5</v>
      </c>
      <c r="BQ4">
        <v>11.7</v>
      </c>
      <c r="BR4" t="s">
        <v>6</v>
      </c>
      <c r="BU4">
        <v>120.69999999999982</v>
      </c>
      <c r="BV4">
        <f t="shared" si="0"/>
        <v>148.79999999999981</v>
      </c>
    </row>
    <row r="5" spans="1:74" x14ac:dyDescent="0.3">
      <c r="A5">
        <v>1589.3</v>
      </c>
      <c r="B5">
        <v>612.79999999999995</v>
      </c>
      <c r="C5" t="s">
        <v>118</v>
      </c>
      <c r="D5">
        <v>1280.9000000000001</v>
      </c>
      <c r="E5">
        <v>603</v>
      </c>
      <c r="F5" t="s">
        <v>118</v>
      </c>
      <c r="G5">
        <v>1361.4</v>
      </c>
      <c r="H5">
        <v>812</v>
      </c>
      <c r="I5" t="s">
        <v>118</v>
      </c>
      <c r="J5">
        <v>338.8</v>
      </c>
      <c r="K5">
        <v>270</v>
      </c>
      <c r="L5" t="s">
        <v>6</v>
      </c>
      <c r="M5">
        <v>251.2</v>
      </c>
      <c r="N5">
        <v>57</v>
      </c>
      <c r="O5" t="s">
        <v>119</v>
      </c>
      <c r="P5">
        <v>640.4</v>
      </c>
      <c r="Q5">
        <v>43.2</v>
      </c>
      <c r="R5" t="s">
        <v>7</v>
      </c>
      <c r="S5">
        <v>720.3</v>
      </c>
      <c r="T5">
        <v>0</v>
      </c>
      <c r="V5">
        <v>334.5</v>
      </c>
      <c r="W5">
        <v>210.9</v>
      </c>
      <c r="X5" t="s">
        <v>6</v>
      </c>
      <c r="Y5">
        <v>405.6</v>
      </c>
      <c r="Z5">
        <v>260.10000000000002</v>
      </c>
      <c r="AA5" t="s">
        <v>7</v>
      </c>
      <c r="AB5">
        <v>348.7</v>
      </c>
      <c r="AC5">
        <v>35.9</v>
      </c>
      <c r="AD5" t="s">
        <v>7</v>
      </c>
      <c r="AE5">
        <v>675.1</v>
      </c>
      <c r="AF5">
        <v>614.5</v>
      </c>
      <c r="AG5" t="s">
        <v>18</v>
      </c>
      <c r="AH5">
        <v>297.39999999999998</v>
      </c>
      <c r="AI5">
        <v>76.400000000000006</v>
      </c>
      <c r="AJ5" t="s">
        <v>17</v>
      </c>
      <c r="AK5">
        <v>637.70000000000005</v>
      </c>
      <c r="AL5">
        <v>83.9</v>
      </c>
      <c r="AM5" t="s">
        <v>18</v>
      </c>
      <c r="AN5">
        <v>498</v>
      </c>
      <c r="AO5">
        <v>49.7</v>
      </c>
      <c r="AP5" t="s">
        <v>17</v>
      </c>
      <c r="AQ5">
        <v>271.60000000000002</v>
      </c>
      <c r="AR5">
        <v>25.3</v>
      </c>
      <c r="AS5" t="s">
        <v>7</v>
      </c>
      <c r="AT5" s="42">
        <v>472.4</v>
      </c>
      <c r="AU5" s="42">
        <v>299.39999999999998</v>
      </c>
      <c r="AV5" s="42" t="s">
        <v>18</v>
      </c>
      <c r="AW5" s="42">
        <v>472.4</v>
      </c>
      <c r="AX5" s="42">
        <v>299.39999999999998</v>
      </c>
      <c r="AY5" t="s">
        <v>18</v>
      </c>
      <c r="BD5">
        <v>271.60000000000002</v>
      </c>
      <c r="BE5" s="42">
        <v>25.3</v>
      </c>
      <c r="BF5" s="42" t="s">
        <v>7</v>
      </c>
      <c r="BG5" s="42">
        <v>25.3</v>
      </c>
      <c r="BJ5">
        <v>271.60000000000002</v>
      </c>
      <c r="BK5">
        <v>638.19999999999982</v>
      </c>
      <c r="BL5" t="s">
        <v>7</v>
      </c>
      <c r="BM5">
        <v>271.60000000000002</v>
      </c>
      <c r="BN5">
        <v>25.3</v>
      </c>
      <c r="BO5" t="s">
        <v>7</v>
      </c>
      <c r="BP5">
        <v>275</v>
      </c>
      <c r="BQ5">
        <v>16.899999999999999</v>
      </c>
      <c r="BR5" t="s">
        <v>7</v>
      </c>
      <c r="BU5">
        <v>638.19999999999982</v>
      </c>
      <c r="BV5">
        <f t="shared" si="0"/>
        <v>680.39999999999975</v>
      </c>
    </row>
    <row r="6" spans="1:74" x14ac:dyDescent="0.3">
      <c r="A6">
        <v>2756.2</v>
      </c>
      <c r="B6">
        <v>0</v>
      </c>
      <c r="D6">
        <v>2030.5</v>
      </c>
      <c r="E6">
        <v>430</v>
      </c>
      <c r="F6" t="s">
        <v>120</v>
      </c>
      <c r="G6">
        <v>1830.3</v>
      </c>
      <c r="H6">
        <v>674</v>
      </c>
      <c r="I6" t="s">
        <v>120</v>
      </c>
      <c r="J6">
        <v>384.5</v>
      </c>
      <c r="K6">
        <v>376</v>
      </c>
      <c r="L6" t="s">
        <v>7</v>
      </c>
      <c r="M6">
        <v>337.6</v>
      </c>
      <c r="N6">
        <v>0</v>
      </c>
      <c r="P6">
        <v>720.7</v>
      </c>
      <c r="Q6">
        <v>0</v>
      </c>
      <c r="V6">
        <v>445</v>
      </c>
      <c r="W6">
        <v>164.6</v>
      </c>
      <c r="X6" t="s">
        <v>7</v>
      </c>
      <c r="Y6">
        <v>548.29999999999995</v>
      </c>
      <c r="Z6">
        <v>291</v>
      </c>
      <c r="AA6" t="s">
        <v>19</v>
      </c>
      <c r="AB6">
        <v>458.7</v>
      </c>
      <c r="AC6">
        <v>393.8</v>
      </c>
      <c r="AD6" t="s">
        <v>19</v>
      </c>
      <c r="AE6">
        <v>743.1</v>
      </c>
      <c r="AF6">
        <v>921.4</v>
      </c>
      <c r="AG6" t="s">
        <v>16</v>
      </c>
      <c r="AH6">
        <v>491.1</v>
      </c>
      <c r="AI6">
        <v>304.5</v>
      </c>
      <c r="AJ6" t="s">
        <v>18</v>
      </c>
      <c r="AK6">
        <v>793</v>
      </c>
      <c r="AL6">
        <v>153.19999999999999</v>
      </c>
      <c r="AM6" t="s">
        <v>16</v>
      </c>
      <c r="AN6">
        <v>744.2</v>
      </c>
      <c r="AO6">
        <v>105.6</v>
      </c>
      <c r="AP6" t="s">
        <v>18</v>
      </c>
      <c r="AQ6">
        <v>456.8</v>
      </c>
      <c r="AR6">
        <v>27.2</v>
      </c>
      <c r="AS6" t="s">
        <v>19</v>
      </c>
      <c r="AT6" s="43">
        <v>621.9</v>
      </c>
      <c r="AU6" s="43">
        <v>192.7</v>
      </c>
      <c r="AV6" s="43" t="s">
        <v>16</v>
      </c>
      <c r="AW6" s="43">
        <v>621.9</v>
      </c>
      <c r="AX6" s="43">
        <v>280</v>
      </c>
      <c r="AY6" t="s">
        <v>16</v>
      </c>
      <c r="BD6">
        <v>456.8</v>
      </c>
      <c r="BE6" s="42">
        <v>27.2</v>
      </c>
      <c r="BF6" s="42" t="s">
        <v>19</v>
      </c>
      <c r="BG6" s="42">
        <v>27.2</v>
      </c>
      <c r="BJ6">
        <v>456.8</v>
      </c>
      <c r="BK6">
        <v>1159.8000000000002</v>
      </c>
      <c r="BL6" t="s">
        <v>19</v>
      </c>
      <c r="BM6">
        <v>456.8</v>
      </c>
      <c r="BN6">
        <v>27.2</v>
      </c>
      <c r="BO6" t="s">
        <v>19</v>
      </c>
      <c r="BU6">
        <v>1159.8000000000002</v>
      </c>
      <c r="BV6">
        <f t="shared" si="0"/>
        <v>1187.0000000000002</v>
      </c>
    </row>
    <row r="7" spans="1:74" x14ac:dyDescent="0.3">
      <c r="D7">
        <v>3525.5</v>
      </c>
      <c r="E7">
        <v>0</v>
      </c>
      <c r="G7">
        <v>2536</v>
      </c>
      <c r="H7">
        <v>0</v>
      </c>
      <c r="J7">
        <v>663.4</v>
      </c>
      <c r="K7">
        <v>464.6</v>
      </c>
      <c r="L7" t="s">
        <v>19</v>
      </c>
      <c r="V7">
        <v>557.79999999999995</v>
      </c>
      <c r="W7">
        <v>416.2</v>
      </c>
      <c r="X7" t="s">
        <v>19</v>
      </c>
      <c r="Y7">
        <v>675.7</v>
      </c>
      <c r="Z7">
        <v>276.2</v>
      </c>
      <c r="AA7" t="s">
        <v>17</v>
      </c>
      <c r="AB7">
        <v>668.7</v>
      </c>
      <c r="AC7">
        <v>385.5</v>
      </c>
      <c r="AD7" t="s">
        <v>17</v>
      </c>
      <c r="AE7">
        <v>1144.7</v>
      </c>
      <c r="AF7">
        <v>663.5</v>
      </c>
      <c r="AG7" t="s">
        <v>76</v>
      </c>
      <c r="AH7">
        <v>690.2</v>
      </c>
      <c r="AI7">
        <v>399.7</v>
      </c>
      <c r="AJ7" t="s">
        <v>16</v>
      </c>
      <c r="AK7">
        <v>1032.7</v>
      </c>
      <c r="AL7">
        <v>240.8</v>
      </c>
      <c r="AM7" t="s">
        <v>76</v>
      </c>
      <c r="AN7">
        <v>925.2</v>
      </c>
      <c r="AO7">
        <v>190.8</v>
      </c>
      <c r="AP7" t="s">
        <v>16</v>
      </c>
      <c r="AQ7">
        <v>598.4</v>
      </c>
      <c r="AR7">
        <v>48.5</v>
      </c>
      <c r="AS7" t="s">
        <v>17</v>
      </c>
      <c r="AT7" s="43">
        <v>769.7</v>
      </c>
      <c r="AU7" s="43">
        <v>129.69999999999999</v>
      </c>
      <c r="AV7" s="43" t="s">
        <v>76</v>
      </c>
      <c r="AW7" s="43">
        <v>769.7</v>
      </c>
      <c r="AX7" s="43">
        <v>240</v>
      </c>
      <c r="AY7" t="s">
        <v>76</v>
      </c>
      <c r="BD7">
        <v>598.4</v>
      </c>
      <c r="BE7" s="42">
        <v>48.5</v>
      </c>
      <c r="BF7" s="42" t="s">
        <v>17</v>
      </c>
      <c r="BG7" s="42">
        <v>48.5</v>
      </c>
      <c r="BJ7">
        <v>598.4</v>
      </c>
      <c r="BK7">
        <v>489</v>
      </c>
      <c r="BL7" t="s">
        <v>17</v>
      </c>
      <c r="BM7">
        <v>598.4</v>
      </c>
      <c r="BN7">
        <v>48.5</v>
      </c>
      <c r="BO7" t="s">
        <v>17</v>
      </c>
      <c r="BU7">
        <v>489</v>
      </c>
      <c r="BV7">
        <f t="shared" si="0"/>
        <v>537.5</v>
      </c>
    </row>
    <row r="8" spans="1:74" x14ac:dyDescent="0.3">
      <c r="J8">
        <v>734.3</v>
      </c>
      <c r="K8">
        <v>562</v>
      </c>
      <c r="L8" t="s">
        <v>17</v>
      </c>
      <c r="V8">
        <v>700.2</v>
      </c>
      <c r="W8">
        <v>374.2</v>
      </c>
      <c r="X8" t="s">
        <v>17</v>
      </c>
      <c r="Y8">
        <v>861.4</v>
      </c>
      <c r="Z8">
        <v>632.6</v>
      </c>
      <c r="AA8" t="s">
        <v>18</v>
      </c>
      <c r="AB8">
        <v>881.1</v>
      </c>
      <c r="AC8">
        <v>728.3</v>
      </c>
      <c r="AD8" t="s">
        <v>18</v>
      </c>
      <c r="AE8">
        <v>1873.4</v>
      </c>
      <c r="AF8">
        <v>487.7</v>
      </c>
      <c r="AG8" t="s">
        <v>77</v>
      </c>
      <c r="AH8">
        <v>1013.5</v>
      </c>
      <c r="AI8">
        <v>455</v>
      </c>
      <c r="AJ8" t="s">
        <v>76</v>
      </c>
      <c r="AK8">
        <v>1759</v>
      </c>
      <c r="AL8">
        <v>266.5</v>
      </c>
      <c r="AM8" t="s">
        <v>77</v>
      </c>
      <c r="AN8">
        <v>1295.2</v>
      </c>
      <c r="AO8">
        <v>204.9</v>
      </c>
      <c r="AP8" t="s">
        <v>76</v>
      </c>
      <c r="AQ8">
        <v>816.8</v>
      </c>
      <c r="AR8">
        <v>52.1</v>
      </c>
      <c r="AS8" t="s">
        <v>18</v>
      </c>
      <c r="AT8" s="43">
        <v>1029.7</v>
      </c>
      <c r="AU8" s="43">
        <v>129.30000000000001</v>
      </c>
      <c r="AV8" s="43" t="s">
        <v>77</v>
      </c>
      <c r="AW8" s="43">
        <v>1029.7</v>
      </c>
      <c r="AX8" s="43">
        <v>160</v>
      </c>
      <c r="AY8" t="s">
        <v>77</v>
      </c>
      <c r="BD8">
        <v>816.8</v>
      </c>
      <c r="BE8" s="43">
        <v>70</v>
      </c>
      <c r="BF8" s="43" t="s">
        <v>18</v>
      </c>
      <c r="BG8" s="43">
        <v>52.1</v>
      </c>
      <c r="BJ8">
        <v>816.8</v>
      </c>
      <c r="BK8">
        <v>827</v>
      </c>
      <c r="BL8" t="s">
        <v>18</v>
      </c>
      <c r="BM8">
        <v>816.8</v>
      </c>
      <c r="BN8">
        <v>52.1</v>
      </c>
      <c r="BO8" t="s">
        <v>18</v>
      </c>
      <c r="BU8">
        <v>827</v>
      </c>
      <c r="BV8">
        <f t="shared" si="0"/>
        <v>879.1</v>
      </c>
    </row>
    <row r="9" spans="1:74" x14ac:dyDescent="0.3">
      <c r="J9">
        <v>1127.7</v>
      </c>
      <c r="K9">
        <v>508.9</v>
      </c>
      <c r="L9" t="s">
        <v>18</v>
      </c>
      <c r="V9">
        <v>997.9</v>
      </c>
      <c r="W9">
        <v>530.4</v>
      </c>
      <c r="X9" t="s">
        <v>18</v>
      </c>
      <c r="Y9">
        <v>951.8</v>
      </c>
      <c r="Z9">
        <v>657.4</v>
      </c>
      <c r="AA9" t="s">
        <v>16</v>
      </c>
      <c r="AB9">
        <v>952</v>
      </c>
      <c r="AC9">
        <v>754.8</v>
      </c>
      <c r="AD9" t="s">
        <v>16</v>
      </c>
      <c r="AE9">
        <v>2260.9</v>
      </c>
      <c r="AF9">
        <v>659.8</v>
      </c>
      <c r="AG9" t="s">
        <v>78</v>
      </c>
      <c r="AH9">
        <v>1614.7</v>
      </c>
      <c r="AI9">
        <v>449</v>
      </c>
      <c r="AJ9" t="s">
        <v>77</v>
      </c>
      <c r="AK9">
        <v>2043.8</v>
      </c>
      <c r="AL9">
        <v>418.5</v>
      </c>
      <c r="AM9" t="s">
        <v>78</v>
      </c>
      <c r="AN9">
        <v>1936</v>
      </c>
      <c r="AO9">
        <v>235.8</v>
      </c>
      <c r="AP9" t="s">
        <v>77</v>
      </c>
      <c r="AQ9">
        <v>971.4</v>
      </c>
      <c r="AR9">
        <v>102.5</v>
      </c>
      <c r="AS9" t="s">
        <v>16</v>
      </c>
      <c r="AT9" s="43">
        <v>1227.9000000000001</v>
      </c>
      <c r="AU9" s="43">
        <v>109.8</v>
      </c>
      <c r="AV9" s="43" t="s">
        <v>78</v>
      </c>
      <c r="AW9" s="43">
        <v>1227.9000000000001</v>
      </c>
      <c r="AX9" s="43">
        <v>83</v>
      </c>
      <c r="AY9" t="s">
        <v>78</v>
      </c>
      <c r="BD9">
        <v>971.4</v>
      </c>
      <c r="BE9" s="42">
        <v>102.5</v>
      </c>
      <c r="BF9" s="42" t="s">
        <v>16</v>
      </c>
      <c r="BG9" s="42">
        <v>102.5</v>
      </c>
      <c r="BJ9">
        <v>971.4</v>
      </c>
      <c r="BK9">
        <v>979.80000000000018</v>
      </c>
      <c r="BL9" t="s">
        <v>16</v>
      </c>
      <c r="BM9">
        <v>971.4</v>
      </c>
      <c r="BN9">
        <v>102.5</v>
      </c>
      <c r="BO9" t="s">
        <v>16</v>
      </c>
      <c r="BU9">
        <v>979.80000000000018</v>
      </c>
      <c r="BV9">
        <f t="shared" si="0"/>
        <v>1082.3000000000002</v>
      </c>
    </row>
    <row r="10" spans="1:74" x14ac:dyDescent="0.3">
      <c r="J10">
        <v>1198.8</v>
      </c>
      <c r="K10">
        <v>574.6</v>
      </c>
      <c r="L10" t="s">
        <v>16</v>
      </c>
      <c r="V10">
        <v>1086.9000000000001</v>
      </c>
      <c r="W10">
        <v>527.5</v>
      </c>
      <c r="X10" t="s">
        <v>16</v>
      </c>
      <c r="Y10">
        <v>1243.2</v>
      </c>
      <c r="Z10">
        <v>490.1</v>
      </c>
      <c r="AA10" t="s">
        <v>76</v>
      </c>
      <c r="AB10">
        <v>1324.9</v>
      </c>
      <c r="AC10">
        <v>512.29999999999995</v>
      </c>
      <c r="AD10" t="s">
        <v>76</v>
      </c>
      <c r="AE10">
        <v>2851.4</v>
      </c>
      <c r="AF10">
        <v>646.5</v>
      </c>
      <c r="AG10" t="s">
        <v>118</v>
      </c>
      <c r="AH10">
        <v>2046.9</v>
      </c>
      <c r="AI10">
        <v>437.9</v>
      </c>
      <c r="AJ10" t="s">
        <v>78</v>
      </c>
      <c r="AK10">
        <v>2474.1999999999998</v>
      </c>
      <c r="AL10">
        <v>412</v>
      </c>
      <c r="AM10" t="s">
        <v>118</v>
      </c>
      <c r="AN10">
        <v>2319.6</v>
      </c>
      <c r="AO10">
        <v>151.6</v>
      </c>
      <c r="AP10" t="s">
        <v>78</v>
      </c>
      <c r="AQ10">
        <v>1154.5</v>
      </c>
      <c r="AR10">
        <v>62.6</v>
      </c>
      <c r="AS10" t="s">
        <v>76</v>
      </c>
      <c r="AT10">
        <v>1440.8</v>
      </c>
      <c r="AU10">
        <v>0</v>
      </c>
      <c r="AW10">
        <v>1440.8</v>
      </c>
      <c r="AX10">
        <v>0</v>
      </c>
      <c r="BD10">
        <v>1154.5</v>
      </c>
      <c r="BE10" s="43">
        <v>130</v>
      </c>
      <c r="BF10" s="43" t="s">
        <v>76</v>
      </c>
      <c r="BG10" s="43">
        <v>62.6</v>
      </c>
      <c r="BJ10">
        <v>1154.5</v>
      </c>
      <c r="BK10">
        <v>916</v>
      </c>
      <c r="BL10" t="s">
        <v>76</v>
      </c>
      <c r="BM10">
        <v>1154.5</v>
      </c>
      <c r="BN10">
        <v>62.6</v>
      </c>
      <c r="BO10" t="s">
        <v>76</v>
      </c>
      <c r="BS10">
        <v>86.6</v>
      </c>
      <c r="BT10">
        <v>50</v>
      </c>
      <c r="BU10">
        <v>916</v>
      </c>
      <c r="BV10">
        <f t="shared" si="0"/>
        <v>1028.5999999999999</v>
      </c>
    </row>
    <row r="11" spans="1:74" x14ac:dyDescent="0.3">
      <c r="J11">
        <v>1308.5</v>
      </c>
      <c r="K11">
        <v>632.79999999999995</v>
      </c>
      <c r="L11" t="s">
        <v>76</v>
      </c>
      <c r="V11">
        <v>1280</v>
      </c>
      <c r="W11">
        <v>438.9</v>
      </c>
      <c r="X11" t="s">
        <v>76</v>
      </c>
      <c r="Y11">
        <v>1855.4</v>
      </c>
      <c r="Z11">
        <v>359.9</v>
      </c>
      <c r="AA11" t="s">
        <v>77</v>
      </c>
      <c r="AB11">
        <v>1949.4</v>
      </c>
      <c r="AC11">
        <v>517.1</v>
      </c>
      <c r="AD11" t="s">
        <v>77</v>
      </c>
      <c r="AE11">
        <v>3292.3</v>
      </c>
      <c r="AF11">
        <v>551.29999999999995</v>
      </c>
      <c r="AG11" t="s">
        <v>120</v>
      </c>
      <c r="AH11">
        <v>2455.1999999999998</v>
      </c>
      <c r="AI11">
        <v>306.10000000000002</v>
      </c>
      <c r="AJ11" t="s">
        <v>118</v>
      </c>
      <c r="AK11">
        <v>2959.2</v>
      </c>
      <c r="AL11">
        <v>346.9</v>
      </c>
      <c r="AM11" t="s">
        <v>120</v>
      </c>
      <c r="AN11">
        <v>2572.9</v>
      </c>
      <c r="AO11">
        <v>231.4</v>
      </c>
      <c r="AP11" t="s">
        <v>118</v>
      </c>
      <c r="AQ11">
        <v>1745</v>
      </c>
      <c r="AR11">
        <v>179.4</v>
      </c>
      <c r="AS11" t="s">
        <v>77</v>
      </c>
      <c r="BD11">
        <v>1745</v>
      </c>
      <c r="BE11" s="43">
        <v>200</v>
      </c>
      <c r="BF11" s="43" t="s">
        <v>77</v>
      </c>
      <c r="BG11" s="43">
        <v>179.4</v>
      </c>
      <c r="BJ11">
        <v>1745</v>
      </c>
      <c r="BK11">
        <v>1393.1999999999998</v>
      </c>
      <c r="BL11" t="s">
        <v>77</v>
      </c>
      <c r="BM11">
        <v>1745</v>
      </c>
      <c r="BN11">
        <v>179.4</v>
      </c>
      <c r="BO11" t="s">
        <v>77</v>
      </c>
      <c r="BS11">
        <v>465</v>
      </c>
      <c r="BT11">
        <v>85.7</v>
      </c>
      <c r="BU11">
        <v>1393.1999999999998</v>
      </c>
      <c r="BV11">
        <f t="shared" si="0"/>
        <v>1658.3</v>
      </c>
    </row>
    <row r="12" spans="1:74" x14ac:dyDescent="0.3">
      <c r="J12">
        <v>1773.5</v>
      </c>
      <c r="K12">
        <v>985.4</v>
      </c>
      <c r="L12" t="s">
        <v>77</v>
      </c>
      <c r="V12">
        <v>1779</v>
      </c>
      <c r="W12">
        <v>269.8</v>
      </c>
      <c r="X12" t="s">
        <v>77</v>
      </c>
      <c r="Y12">
        <v>2233.9</v>
      </c>
      <c r="Z12">
        <v>514.4</v>
      </c>
      <c r="AA12" t="s">
        <v>78</v>
      </c>
      <c r="AB12">
        <v>2356.5</v>
      </c>
      <c r="AC12">
        <v>610.1</v>
      </c>
      <c r="AD12" t="s">
        <v>78</v>
      </c>
      <c r="AE12">
        <v>3611.6</v>
      </c>
      <c r="AF12">
        <v>542.20000000000005</v>
      </c>
      <c r="AG12" t="s">
        <v>121</v>
      </c>
      <c r="AH12">
        <v>2789.6</v>
      </c>
      <c r="AI12">
        <v>370.5</v>
      </c>
      <c r="AJ12" t="s">
        <v>120</v>
      </c>
      <c r="AK12">
        <v>3428.4</v>
      </c>
      <c r="AL12">
        <v>300.7</v>
      </c>
      <c r="AM12" t="s">
        <v>121</v>
      </c>
      <c r="AN12">
        <v>3027.6</v>
      </c>
      <c r="AO12">
        <v>248.1</v>
      </c>
      <c r="AP12" t="s">
        <v>120</v>
      </c>
      <c r="AQ12">
        <v>2361</v>
      </c>
      <c r="AR12">
        <v>305.60000000000002</v>
      </c>
      <c r="AS12" t="s">
        <v>78</v>
      </c>
      <c r="BD12">
        <v>2361</v>
      </c>
      <c r="BE12" s="43">
        <v>280</v>
      </c>
      <c r="BF12" s="43" t="s">
        <v>78</v>
      </c>
      <c r="BG12" s="43">
        <v>305.60000000000002</v>
      </c>
      <c r="BJ12">
        <v>2361</v>
      </c>
      <c r="BK12">
        <v>1471.5</v>
      </c>
      <c r="BL12" t="s">
        <v>78</v>
      </c>
      <c r="BM12">
        <v>2361</v>
      </c>
      <c r="BN12">
        <v>305.60000000000002</v>
      </c>
      <c r="BO12" t="s">
        <v>78</v>
      </c>
      <c r="BU12">
        <v>1471.5</v>
      </c>
      <c r="BV12">
        <f t="shared" si="0"/>
        <v>1777.1</v>
      </c>
    </row>
    <row r="13" spans="1:74" x14ac:dyDescent="0.3">
      <c r="J13">
        <v>2210.6</v>
      </c>
      <c r="K13">
        <v>842</v>
      </c>
      <c r="L13" t="s">
        <v>78</v>
      </c>
      <c r="V13">
        <v>2138</v>
      </c>
      <c r="W13">
        <v>392.1</v>
      </c>
      <c r="X13" t="s">
        <v>78</v>
      </c>
      <c r="Y13">
        <v>2856.3</v>
      </c>
      <c r="Z13">
        <v>627.29999999999995</v>
      </c>
      <c r="AA13" t="s">
        <v>118</v>
      </c>
      <c r="AB13">
        <v>2884.7</v>
      </c>
      <c r="AC13">
        <v>483.3</v>
      </c>
      <c r="AD13" t="s">
        <v>118</v>
      </c>
      <c r="AE13">
        <v>3887.8</v>
      </c>
      <c r="AF13">
        <v>589.6</v>
      </c>
      <c r="AG13" t="s">
        <v>122</v>
      </c>
      <c r="AH13">
        <v>3181.3</v>
      </c>
      <c r="AI13">
        <v>383.3</v>
      </c>
      <c r="AJ13" t="s">
        <v>121</v>
      </c>
      <c r="AK13">
        <v>3659</v>
      </c>
      <c r="AL13">
        <v>239.7</v>
      </c>
      <c r="AM13" t="s">
        <v>122</v>
      </c>
      <c r="AN13">
        <v>3551.6</v>
      </c>
      <c r="AO13">
        <v>179.2</v>
      </c>
      <c r="AP13" t="s">
        <v>121</v>
      </c>
      <c r="AQ13">
        <v>2512.9</v>
      </c>
      <c r="AR13">
        <v>230.9</v>
      </c>
      <c r="AS13" t="s">
        <v>118</v>
      </c>
      <c r="BD13">
        <v>2512.9</v>
      </c>
      <c r="BE13" s="43">
        <v>300</v>
      </c>
      <c r="BF13" s="43" t="s">
        <v>118</v>
      </c>
      <c r="BG13" s="43">
        <v>230.9</v>
      </c>
      <c r="BJ13">
        <v>2512.9</v>
      </c>
      <c r="BK13">
        <v>1498.1000000000004</v>
      </c>
      <c r="BL13" t="s">
        <v>118</v>
      </c>
      <c r="BM13">
        <v>2512.9</v>
      </c>
      <c r="BN13">
        <v>230.9</v>
      </c>
      <c r="BO13" t="s">
        <v>118</v>
      </c>
      <c r="BU13">
        <v>1498.1000000000004</v>
      </c>
      <c r="BV13">
        <f t="shared" si="0"/>
        <v>1729.0000000000005</v>
      </c>
    </row>
    <row r="14" spans="1:74" x14ac:dyDescent="0.3">
      <c r="J14">
        <v>2711.3</v>
      </c>
      <c r="K14">
        <v>911.9</v>
      </c>
      <c r="L14" t="s">
        <v>118</v>
      </c>
      <c r="V14">
        <v>2589.1999999999998</v>
      </c>
      <c r="W14">
        <v>728.1</v>
      </c>
      <c r="X14" t="s">
        <v>118</v>
      </c>
      <c r="Y14">
        <v>3206.8</v>
      </c>
      <c r="Z14">
        <v>555.4</v>
      </c>
      <c r="AA14" t="s">
        <v>120</v>
      </c>
      <c r="AB14">
        <v>3300.4</v>
      </c>
      <c r="AC14">
        <v>573.5</v>
      </c>
      <c r="AD14" t="s">
        <v>120</v>
      </c>
      <c r="AE14">
        <v>5030.5</v>
      </c>
      <c r="AF14">
        <v>0</v>
      </c>
      <c r="AH14">
        <v>3469</v>
      </c>
      <c r="AI14">
        <v>294.60000000000002</v>
      </c>
      <c r="AJ14" t="s">
        <v>122</v>
      </c>
      <c r="AK14">
        <v>4478</v>
      </c>
      <c r="AL14">
        <v>0</v>
      </c>
      <c r="AN14">
        <v>3869.7</v>
      </c>
      <c r="AO14">
        <v>126.7</v>
      </c>
      <c r="AP14" t="s">
        <v>122</v>
      </c>
      <c r="AQ14">
        <v>2987.3</v>
      </c>
      <c r="AR14">
        <v>295.60000000000002</v>
      </c>
      <c r="AS14" t="s">
        <v>120</v>
      </c>
      <c r="BD14">
        <v>2987.3</v>
      </c>
      <c r="BE14" s="42">
        <v>295.60000000000002</v>
      </c>
      <c r="BF14" s="42" t="s">
        <v>120</v>
      </c>
      <c r="BG14" s="42">
        <v>295.60000000000002</v>
      </c>
      <c r="BJ14">
        <v>2987.3</v>
      </c>
      <c r="BK14">
        <v>1616.8000000000002</v>
      </c>
      <c r="BL14" t="s">
        <v>120</v>
      </c>
      <c r="BM14">
        <v>2987.3</v>
      </c>
      <c r="BN14">
        <v>295.60000000000002</v>
      </c>
      <c r="BO14" t="s">
        <v>120</v>
      </c>
      <c r="BU14">
        <v>1616.8000000000002</v>
      </c>
      <c r="BV14">
        <f t="shared" si="0"/>
        <v>1912.4</v>
      </c>
    </row>
    <row r="15" spans="1:74" x14ac:dyDescent="0.3">
      <c r="J15">
        <v>3236.4</v>
      </c>
      <c r="K15">
        <v>670</v>
      </c>
      <c r="L15" t="s">
        <v>120</v>
      </c>
      <c r="V15">
        <v>3032.6</v>
      </c>
      <c r="W15">
        <v>523.79999999999995</v>
      </c>
      <c r="X15" t="s">
        <v>120</v>
      </c>
      <c r="Y15">
        <v>3672.6</v>
      </c>
      <c r="Z15">
        <v>428.3</v>
      </c>
      <c r="AA15" t="s">
        <v>121</v>
      </c>
      <c r="AB15">
        <v>3677.7</v>
      </c>
      <c r="AC15">
        <v>648.20000000000005</v>
      </c>
      <c r="AD15" t="s">
        <v>121</v>
      </c>
      <c r="AH15">
        <v>4404.8</v>
      </c>
      <c r="AI15">
        <v>0</v>
      </c>
      <c r="AN15">
        <v>4411.7</v>
      </c>
      <c r="AO15">
        <v>0</v>
      </c>
      <c r="AQ15">
        <v>3498.7</v>
      </c>
      <c r="AR15">
        <v>279.3</v>
      </c>
      <c r="AS15" t="s">
        <v>121</v>
      </c>
      <c r="BD15">
        <v>3498.7</v>
      </c>
      <c r="BE15" s="42">
        <v>279.3</v>
      </c>
      <c r="BF15" s="42" t="s">
        <v>121</v>
      </c>
      <c r="BG15" s="42">
        <v>279.3</v>
      </c>
      <c r="BJ15">
        <v>3498.7</v>
      </c>
      <c r="BK15">
        <v>1257.4000000000001</v>
      </c>
      <c r="BL15" t="s">
        <v>121</v>
      </c>
      <c r="BM15">
        <v>3498.7</v>
      </c>
      <c r="BN15">
        <v>279.3</v>
      </c>
      <c r="BO15" t="s">
        <v>121</v>
      </c>
      <c r="BU15">
        <v>1257.4000000000001</v>
      </c>
      <c r="BV15">
        <f t="shared" si="0"/>
        <v>1536.7</v>
      </c>
    </row>
    <row r="16" spans="1:74" x14ac:dyDescent="0.3">
      <c r="J16">
        <v>4012.4</v>
      </c>
      <c r="K16">
        <v>237.8</v>
      </c>
      <c r="L16" t="s">
        <v>121</v>
      </c>
      <c r="V16">
        <v>3928.6</v>
      </c>
      <c r="W16">
        <v>0</v>
      </c>
      <c r="Y16">
        <v>3903.4</v>
      </c>
      <c r="Z16">
        <v>434.5</v>
      </c>
      <c r="AA16" t="s">
        <v>122</v>
      </c>
      <c r="AB16">
        <v>3909.9</v>
      </c>
      <c r="AC16">
        <v>678.6</v>
      </c>
      <c r="AD16" t="s">
        <v>122</v>
      </c>
      <c r="AQ16">
        <v>3757.5</v>
      </c>
      <c r="AR16">
        <v>242.1</v>
      </c>
      <c r="AS16" t="s">
        <v>122</v>
      </c>
      <c r="BD16">
        <v>3757.5</v>
      </c>
      <c r="BE16" s="42">
        <v>242.1</v>
      </c>
      <c r="BF16" s="42" t="s">
        <v>122</v>
      </c>
      <c r="BG16" s="42">
        <v>242.1</v>
      </c>
      <c r="BJ16">
        <v>3757.5</v>
      </c>
      <c r="BK16">
        <v>1212.7999999999997</v>
      </c>
      <c r="BL16" t="s">
        <v>122</v>
      </c>
      <c r="BM16">
        <v>3757.5</v>
      </c>
      <c r="BN16">
        <v>242.1</v>
      </c>
      <c r="BO16" t="s">
        <v>122</v>
      </c>
      <c r="BU16">
        <v>1212.7999999999997</v>
      </c>
      <c r="BV16">
        <f t="shared" si="0"/>
        <v>1454.8999999999996</v>
      </c>
    </row>
    <row r="17" spans="10:66" x14ac:dyDescent="0.3">
      <c r="J17">
        <v>4269.8999999999996</v>
      </c>
      <c r="K17">
        <v>214.6</v>
      </c>
      <c r="L17" t="s">
        <v>122</v>
      </c>
      <c r="Y17">
        <v>4735.8</v>
      </c>
      <c r="Z17">
        <v>0</v>
      </c>
      <c r="AB17">
        <v>4821.2</v>
      </c>
      <c r="AC17">
        <v>0</v>
      </c>
      <c r="AQ17">
        <v>4085.1</v>
      </c>
      <c r="AR17">
        <v>0</v>
      </c>
      <c r="BD17" s="43">
        <v>4800</v>
      </c>
      <c r="BE17">
        <v>0</v>
      </c>
      <c r="BG17">
        <v>0</v>
      </c>
      <c r="BJ17">
        <v>4085.1</v>
      </c>
      <c r="BK17">
        <v>0</v>
      </c>
      <c r="BM17">
        <v>4085.1</v>
      </c>
      <c r="BN17">
        <v>0</v>
      </c>
    </row>
    <row r="18" spans="10:66" x14ac:dyDescent="0.3">
      <c r="J18">
        <v>5192.1000000000004</v>
      </c>
      <c r="K18">
        <v>0</v>
      </c>
    </row>
    <row r="21" spans="10:66" x14ac:dyDescent="0.3">
      <c r="AZ21">
        <f>280-193</f>
        <v>87</v>
      </c>
    </row>
    <row r="42" spans="28:34" x14ac:dyDescent="0.3">
      <c r="AB42" s="36" t="s">
        <v>113</v>
      </c>
      <c r="AC42" s="36" t="s">
        <v>114</v>
      </c>
      <c r="AD42" s="36" t="s">
        <v>138</v>
      </c>
      <c r="AE42" s="38" t="s">
        <v>381</v>
      </c>
      <c r="AF42" s="38" t="s">
        <v>382</v>
      </c>
      <c r="AG42" s="38" t="s">
        <v>383</v>
      </c>
    </row>
    <row r="43" spans="28:34" x14ac:dyDescent="0.3">
      <c r="AB43">
        <v>0</v>
      </c>
      <c r="AC43">
        <v>0</v>
      </c>
      <c r="AE43">
        <v>0</v>
      </c>
      <c r="AF43">
        <v>0</v>
      </c>
      <c r="AG43">
        <f t="shared" ref="AG43:AG58" si="1">AF43+AC43</f>
        <v>0</v>
      </c>
      <c r="AH43" t="s">
        <v>5</v>
      </c>
    </row>
    <row r="44" spans="28:34" x14ac:dyDescent="0.3">
      <c r="AB44">
        <v>0</v>
      </c>
      <c r="AC44">
        <v>0</v>
      </c>
      <c r="AE44">
        <v>52.8</v>
      </c>
      <c r="AF44">
        <v>4.8</v>
      </c>
      <c r="AG44">
        <f t="shared" si="1"/>
        <v>4.8</v>
      </c>
      <c r="AH44" t="s">
        <v>6</v>
      </c>
    </row>
    <row r="45" spans="28:34" x14ac:dyDescent="0.3">
      <c r="AB45">
        <v>17.899999999999999</v>
      </c>
      <c r="AC45">
        <v>9.6</v>
      </c>
      <c r="AD45" t="s">
        <v>7</v>
      </c>
      <c r="AE45">
        <v>188.9</v>
      </c>
      <c r="AF45">
        <v>111.9</v>
      </c>
      <c r="AG45">
        <f t="shared" si="1"/>
        <v>121.5</v>
      </c>
      <c r="AH45" t="s">
        <v>7</v>
      </c>
    </row>
    <row r="46" spans="28:34" x14ac:dyDescent="0.3">
      <c r="AB46">
        <v>110.4</v>
      </c>
      <c r="AC46">
        <v>16.899999999999999</v>
      </c>
      <c r="AD46" t="s">
        <v>19</v>
      </c>
      <c r="AE46">
        <v>405.6</v>
      </c>
      <c r="AF46">
        <v>260.10000000000002</v>
      </c>
      <c r="AG46">
        <f t="shared" si="1"/>
        <v>277</v>
      </c>
      <c r="AH46" t="s">
        <v>19</v>
      </c>
    </row>
    <row r="47" spans="28:34" x14ac:dyDescent="0.3">
      <c r="AB47">
        <v>185.6</v>
      </c>
      <c r="AC47">
        <v>21.6</v>
      </c>
      <c r="AD47" t="s">
        <v>17</v>
      </c>
      <c r="AE47">
        <v>548.29999999999995</v>
      </c>
      <c r="AF47">
        <v>291</v>
      </c>
      <c r="AG47">
        <f t="shared" si="1"/>
        <v>312.60000000000002</v>
      </c>
      <c r="AH47" t="s">
        <v>17</v>
      </c>
    </row>
    <row r="48" spans="28:34" x14ac:dyDescent="0.3">
      <c r="AB48">
        <v>620.29999999999995</v>
      </c>
      <c r="AC48">
        <v>25</v>
      </c>
      <c r="AD48" t="s">
        <v>18</v>
      </c>
      <c r="AE48">
        <v>675.7</v>
      </c>
      <c r="AF48">
        <v>276.2</v>
      </c>
      <c r="AG48">
        <f t="shared" si="1"/>
        <v>301.2</v>
      </c>
      <c r="AH48" t="s">
        <v>18</v>
      </c>
    </row>
    <row r="49" spans="28:34" x14ac:dyDescent="0.3">
      <c r="AB49">
        <v>768.7</v>
      </c>
      <c r="AC49">
        <v>72.400000000000006</v>
      </c>
      <c r="AD49" t="s">
        <v>16</v>
      </c>
      <c r="AE49">
        <v>861.4</v>
      </c>
      <c r="AF49">
        <v>632.6</v>
      </c>
      <c r="AG49">
        <f t="shared" si="1"/>
        <v>705</v>
      </c>
      <c r="AH49" t="s">
        <v>16</v>
      </c>
    </row>
    <row r="50" spans="28:34" x14ac:dyDescent="0.3">
      <c r="AB50">
        <v>916.8</v>
      </c>
      <c r="AC50">
        <v>69.900000000000006</v>
      </c>
      <c r="AD50" t="s">
        <v>76</v>
      </c>
      <c r="AE50">
        <v>951.8</v>
      </c>
      <c r="AF50">
        <v>657.4</v>
      </c>
      <c r="AG50">
        <f t="shared" si="1"/>
        <v>727.3</v>
      </c>
      <c r="AH50" t="s">
        <v>76</v>
      </c>
    </row>
    <row r="51" spans="28:34" x14ac:dyDescent="0.3">
      <c r="AB51">
        <v>1234.5999999999999</v>
      </c>
      <c r="AC51">
        <v>41</v>
      </c>
      <c r="AD51" t="s">
        <v>77</v>
      </c>
      <c r="AE51">
        <v>1243.2</v>
      </c>
      <c r="AF51">
        <v>490.1</v>
      </c>
      <c r="AG51">
        <f t="shared" si="1"/>
        <v>531.1</v>
      </c>
      <c r="AH51" t="s">
        <v>77</v>
      </c>
    </row>
    <row r="52" spans="28:34" x14ac:dyDescent="0.3">
      <c r="AB52">
        <v>1442.3</v>
      </c>
      <c r="AC52">
        <v>0</v>
      </c>
      <c r="AE52">
        <v>1855.4</v>
      </c>
      <c r="AF52">
        <v>359.9</v>
      </c>
      <c r="AG52">
        <f t="shared" si="1"/>
        <v>359.9</v>
      </c>
      <c r="AH52" t="s">
        <v>78</v>
      </c>
    </row>
    <row r="53" spans="28:34" x14ac:dyDescent="0.3">
      <c r="AE53">
        <v>2233.9</v>
      </c>
      <c r="AF53">
        <v>514.4</v>
      </c>
      <c r="AG53">
        <f t="shared" si="1"/>
        <v>514.4</v>
      </c>
      <c r="AH53" t="s">
        <v>118</v>
      </c>
    </row>
    <row r="54" spans="28:34" x14ac:dyDescent="0.3">
      <c r="AE54">
        <v>2856.3</v>
      </c>
      <c r="AF54">
        <v>627.29999999999995</v>
      </c>
      <c r="AG54">
        <f t="shared" si="1"/>
        <v>627.29999999999995</v>
      </c>
      <c r="AH54" t="s">
        <v>120</v>
      </c>
    </row>
    <row r="55" spans="28:34" x14ac:dyDescent="0.3">
      <c r="AE55">
        <v>3206.8</v>
      </c>
      <c r="AF55">
        <v>555.4</v>
      </c>
      <c r="AG55">
        <f t="shared" si="1"/>
        <v>555.4</v>
      </c>
      <c r="AH55" t="s">
        <v>121</v>
      </c>
    </row>
    <row r="56" spans="28:34" x14ac:dyDescent="0.3">
      <c r="AE56">
        <v>3672.6</v>
      </c>
      <c r="AF56">
        <v>428.3</v>
      </c>
      <c r="AG56">
        <f t="shared" si="1"/>
        <v>428.3</v>
      </c>
      <c r="AH56" t="s">
        <v>122</v>
      </c>
    </row>
    <row r="57" spans="28:34" x14ac:dyDescent="0.3">
      <c r="AE57">
        <v>3903.4</v>
      </c>
      <c r="AF57">
        <v>434.5</v>
      </c>
      <c r="AG57">
        <f t="shared" si="1"/>
        <v>434.5</v>
      </c>
    </row>
    <row r="58" spans="28:34" x14ac:dyDescent="0.3">
      <c r="AE58">
        <v>4735.8</v>
      </c>
      <c r="AF58">
        <v>0</v>
      </c>
      <c r="AG58">
        <f t="shared" si="1"/>
        <v>0</v>
      </c>
    </row>
    <row r="85" spans="25:33" x14ac:dyDescent="0.3">
      <c r="Y85" s="39" t="s">
        <v>79</v>
      </c>
      <c r="Z85" s="39" t="s">
        <v>80</v>
      </c>
      <c r="AA85" s="39" t="s">
        <v>96</v>
      </c>
      <c r="AB85" s="55" t="s">
        <v>113</v>
      </c>
      <c r="AC85" s="55" t="s">
        <v>114</v>
      </c>
      <c r="AD85" s="55" t="s">
        <v>139</v>
      </c>
      <c r="AE85" s="39" t="s">
        <v>389</v>
      </c>
      <c r="AF85" s="39" t="s">
        <v>390</v>
      </c>
      <c r="AG85" s="39" t="s">
        <v>391</v>
      </c>
    </row>
    <row r="86" spans="25:33" x14ac:dyDescent="0.3">
      <c r="Y86">
        <v>0</v>
      </c>
      <c r="Z86">
        <v>0</v>
      </c>
      <c r="AE86">
        <v>0</v>
      </c>
      <c r="AF86">
        <v>0</v>
      </c>
    </row>
    <row r="87" spans="25:33" x14ac:dyDescent="0.3">
      <c r="Y87">
        <v>56</v>
      </c>
      <c r="Z87">
        <v>12.6</v>
      </c>
      <c r="AA87" t="s">
        <v>5</v>
      </c>
      <c r="AE87">
        <v>56</v>
      </c>
      <c r="AF87">
        <v>12.6</v>
      </c>
      <c r="AG87" t="s">
        <v>5</v>
      </c>
    </row>
    <row r="88" spans="25:33" x14ac:dyDescent="0.3">
      <c r="Y88">
        <v>241.4</v>
      </c>
      <c r="Z88">
        <v>29.8</v>
      </c>
      <c r="AA88" t="s">
        <v>6</v>
      </c>
      <c r="AB88">
        <v>0</v>
      </c>
      <c r="AC88">
        <v>0</v>
      </c>
      <c r="AE88">
        <v>241.4</v>
      </c>
      <c r="AF88">
        <v>29.8</v>
      </c>
      <c r="AG88" t="s">
        <v>6</v>
      </c>
    </row>
    <row r="89" spans="25:33" x14ac:dyDescent="0.3">
      <c r="Y89">
        <v>348.7</v>
      </c>
      <c r="Z89">
        <v>35.9</v>
      </c>
      <c r="AA89" t="s">
        <v>7</v>
      </c>
      <c r="AB89">
        <v>348.7</v>
      </c>
      <c r="AC89">
        <v>52.1</v>
      </c>
      <c r="AD89" t="s">
        <v>7</v>
      </c>
      <c r="AE89">
        <v>348.7</v>
      </c>
      <c r="AF89">
        <f>Z89+AC89</f>
        <v>88</v>
      </c>
      <c r="AG89" t="s">
        <v>7</v>
      </c>
    </row>
    <row r="90" spans="25:33" x14ac:dyDescent="0.3">
      <c r="Y90">
        <v>458.7</v>
      </c>
      <c r="Z90">
        <v>393.8</v>
      </c>
      <c r="AA90" t="s">
        <v>19</v>
      </c>
      <c r="AB90">
        <v>458.7</v>
      </c>
      <c r="AC90">
        <v>50</v>
      </c>
      <c r="AD90" t="s">
        <v>19</v>
      </c>
      <c r="AE90">
        <v>458.7</v>
      </c>
      <c r="AF90">
        <f>Z90+AC90</f>
        <v>443.8</v>
      </c>
      <c r="AG90" t="s">
        <v>19</v>
      </c>
    </row>
    <row r="91" spans="25:33" x14ac:dyDescent="0.3">
      <c r="Y91">
        <v>668.7</v>
      </c>
      <c r="Z91">
        <v>385.5</v>
      </c>
      <c r="AA91" t="s">
        <v>17</v>
      </c>
      <c r="AB91">
        <v>668.7</v>
      </c>
      <c r="AC91">
        <v>92.9</v>
      </c>
      <c r="AD91" t="s">
        <v>17</v>
      </c>
      <c r="AE91">
        <v>668.7</v>
      </c>
      <c r="AF91">
        <f t="shared" ref="AF91:AF96" si="2">Z91+AC91</f>
        <v>478.4</v>
      </c>
      <c r="AG91" t="s">
        <v>17</v>
      </c>
    </row>
    <row r="92" spans="25:33" x14ac:dyDescent="0.3">
      <c r="Y92">
        <v>881.1</v>
      </c>
      <c r="Z92">
        <v>728.3</v>
      </c>
      <c r="AA92" t="s">
        <v>18</v>
      </c>
      <c r="AB92">
        <v>881.1</v>
      </c>
      <c r="AC92">
        <v>58.3</v>
      </c>
      <c r="AD92" t="s">
        <v>18</v>
      </c>
      <c r="AE92">
        <v>881.1</v>
      </c>
      <c r="AF92">
        <f t="shared" si="2"/>
        <v>786.59999999999991</v>
      </c>
      <c r="AG92" t="s">
        <v>18</v>
      </c>
    </row>
    <row r="93" spans="25:33" x14ac:dyDescent="0.3">
      <c r="Y93">
        <v>952</v>
      </c>
      <c r="Z93">
        <v>754.8</v>
      </c>
      <c r="AA93" t="s">
        <v>16</v>
      </c>
      <c r="AB93">
        <v>952</v>
      </c>
      <c r="AC93">
        <v>23.5</v>
      </c>
      <c r="AD93" t="s">
        <v>16</v>
      </c>
      <c r="AE93">
        <v>952</v>
      </c>
      <c r="AF93">
        <f t="shared" si="2"/>
        <v>778.3</v>
      </c>
      <c r="AG93" t="s">
        <v>16</v>
      </c>
    </row>
    <row r="94" spans="25:33" x14ac:dyDescent="0.3">
      <c r="Y94">
        <v>1324.9</v>
      </c>
      <c r="Z94">
        <v>512.29999999999995</v>
      </c>
      <c r="AA94" t="s">
        <v>76</v>
      </c>
      <c r="AB94">
        <v>1324.9</v>
      </c>
      <c r="AC94">
        <v>21.6</v>
      </c>
      <c r="AD94" t="s">
        <v>76</v>
      </c>
      <c r="AE94">
        <v>1324.9</v>
      </c>
      <c r="AF94">
        <f t="shared" si="2"/>
        <v>533.9</v>
      </c>
      <c r="AG94" t="s">
        <v>76</v>
      </c>
    </row>
    <row r="95" spans="25:33" x14ac:dyDescent="0.3">
      <c r="Y95">
        <v>1949.4</v>
      </c>
      <c r="Z95">
        <v>517.1</v>
      </c>
      <c r="AA95" t="s">
        <v>77</v>
      </c>
      <c r="AB95">
        <v>1949.4</v>
      </c>
      <c r="AC95">
        <v>13.4</v>
      </c>
      <c r="AD95" t="s">
        <v>77</v>
      </c>
      <c r="AE95">
        <v>1949.4</v>
      </c>
      <c r="AF95">
        <f t="shared" si="2"/>
        <v>530.5</v>
      </c>
      <c r="AG95" t="s">
        <v>77</v>
      </c>
    </row>
    <row r="96" spans="25:33" x14ac:dyDescent="0.3">
      <c r="Y96">
        <v>2356.5</v>
      </c>
      <c r="Z96">
        <v>610.1</v>
      </c>
      <c r="AA96" t="s">
        <v>78</v>
      </c>
      <c r="AB96">
        <v>2356.5</v>
      </c>
      <c r="AC96">
        <v>0</v>
      </c>
      <c r="AE96">
        <v>2356.5</v>
      </c>
      <c r="AF96">
        <f t="shared" si="2"/>
        <v>610.1</v>
      </c>
      <c r="AG96" t="s">
        <v>78</v>
      </c>
    </row>
    <row r="97" spans="25:33" x14ac:dyDescent="0.3">
      <c r="Y97">
        <v>2884.7</v>
      </c>
      <c r="Z97">
        <v>483.3</v>
      </c>
      <c r="AA97" t="s">
        <v>118</v>
      </c>
      <c r="AE97">
        <v>2884.7</v>
      </c>
      <c r="AF97">
        <v>483.3</v>
      </c>
      <c r="AG97" t="s">
        <v>118</v>
      </c>
    </row>
    <row r="98" spans="25:33" x14ac:dyDescent="0.3">
      <c r="Y98">
        <v>3300.4</v>
      </c>
      <c r="Z98">
        <v>573.5</v>
      </c>
      <c r="AA98" t="s">
        <v>120</v>
      </c>
      <c r="AE98">
        <v>3300.4</v>
      </c>
      <c r="AF98">
        <v>573.5</v>
      </c>
      <c r="AG98" t="s">
        <v>120</v>
      </c>
    </row>
    <row r="99" spans="25:33" x14ac:dyDescent="0.3">
      <c r="Y99">
        <v>3677.7</v>
      </c>
      <c r="Z99">
        <v>648.20000000000005</v>
      </c>
      <c r="AA99" t="s">
        <v>121</v>
      </c>
      <c r="AE99">
        <v>3677.7</v>
      </c>
      <c r="AF99">
        <v>648.20000000000005</v>
      </c>
      <c r="AG99" t="s">
        <v>121</v>
      </c>
    </row>
    <row r="100" spans="25:33" x14ac:dyDescent="0.3">
      <c r="Y100">
        <v>3909.9</v>
      </c>
      <c r="Z100">
        <v>678.6</v>
      </c>
      <c r="AA100" t="s">
        <v>122</v>
      </c>
      <c r="AE100">
        <v>3909.9</v>
      </c>
      <c r="AF100">
        <v>678.6</v>
      </c>
      <c r="AG100" t="s">
        <v>122</v>
      </c>
    </row>
    <row r="101" spans="25:33" x14ac:dyDescent="0.3">
      <c r="Y101">
        <v>4821.2</v>
      </c>
      <c r="Z101">
        <v>0</v>
      </c>
      <c r="AE101">
        <v>4821.2</v>
      </c>
      <c r="AF101">
        <v>0</v>
      </c>
    </row>
    <row r="153" spans="2:12" x14ac:dyDescent="0.3">
      <c r="B153" s="44" t="s">
        <v>123</v>
      </c>
      <c r="C153" s="45" t="s">
        <v>78</v>
      </c>
      <c r="D153" s="46"/>
      <c r="E153" s="47"/>
      <c r="F153" s="48">
        <v>675.9</v>
      </c>
      <c r="G153" s="48"/>
      <c r="H153" s="20">
        <v>201.8</v>
      </c>
      <c r="I153" s="21">
        <v>644.79999999999995</v>
      </c>
      <c r="J153">
        <v>0</v>
      </c>
      <c r="K153">
        <v>0</v>
      </c>
    </row>
    <row r="154" spans="2:12" x14ac:dyDescent="0.3">
      <c r="B154" s="44" t="s">
        <v>123</v>
      </c>
      <c r="C154" s="49" t="s">
        <v>124</v>
      </c>
      <c r="D154" s="46"/>
      <c r="E154" s="47">
        <v>627.1</v>
      </c>
      <c r="F154" s="48"/>
      <c r="G154" s="48"/>
      <c r="H154" s="20">
        <v>123.1</v>
      </c>
      <c r="I154" s="21">
        <v>600.20000000000005</v>
      </c>
      <c r="J154">
        <v>1147.3</v>
      </c>
      <c r="K154" s="20">
        <v>201.8</v>
      </c>
      <c r="L154" t="s">
        <v>78</v>
      </c>
    </row>
    <row r="155" spans="2:12" x14ac:dyDescent="0.3">
      <c r="B155" s="44" t="s">
        <v>123</v>
      </c>
      <c r="C155" s="49" t="s">
        <v>118</v>
      </c>
      <c r="D155" s="46"/>
      <c r="E155" s="47">
        <v>612.79999999999995</v>
      </c>
      <c r="F155" s="48"/>
      <c r="G155" s="48"/>
      <c r="H155" s="20">
        <v>69.3</v>
      </c>
      <c r="I155" s="21">
        <v>612.79999999999995</v>
      </c>
      <c r="J155">
        <v>1522</v>
      </c>
      <c r="K155" s="20">
        <v>123.1</v>
      </c>
      <c r="L155" t="s">
        <v>116</v>
      </c>
    </row>
    <row r="156" spans="2:12" x14ac:dyDescent="0.3">
      <c r="B156" s="44" t="s">
        <v>125</v>
      </c>
      <c r="C156" s="50" t="s">
        <v>18</v>
      </c>
      <c r="D156" s="46"/>
      <c r="E156" s="47"/>
      <c r="F156" s="48">
        <v>90.8</v>
      </c>
      <c r="G156" s="48"/>
      <c r="H156" s="20">
        <v>6.7</v>
      </c>
      <c r="I156" s="21">
        <v>90.5</v>
      </c>
      <c r="J156">
        <v>1589.3</v>
      </c>
      <c r="K156" s="20">
        <v>69.3</v>
      </c>
      <c r="L156" t="s">
        <v>118</v>
      </c>
    </row>
    <row r="157" spans="2:12" x14ac:dyDescent="0.3">
      <c r="B157" s="44" t="s">
        <v>125</v>
      </c>
      <c r="C157" s="45" t="s">
        <v>78</v>
      </c>
      <c r="D157" s="46"/>
      <c r="E157" s="47"/>
      <c r="F157" s="48">
        <v>403.8</v>
      </c>
      <c r="G157" s="48"/>
      <c r="H157" s="20">
        <v>85.7</v>
      </c>
      <c r="I157" s="21">
        <v>389.9</v>
      </c>
      <c r="J157">
        <v>2756.2</v>
      </c>
      <c r="K157">
        <v>0</v>
      </c>
    </row>
    <row r="158" spans="2:12" x14ac:dyDescent="0.3">
      <c r="B158" s="44" t="s">
        <v>125</v>
      </c>
      <c r="C158" s="51" t="s">
        <v>19</v>
      </c>
      <c r="D158" s="46"/>
      <c r="E158" s="47">
        <v>41.1</v>
      </c>
      <c r="F158" s="48"/>
      <c r="G158" s="48"/>
      <c r="H158" s="20">
        <v>5.2</v>
      </c>
      <c r="I158" s="21">
        <v>40.700000000000003</v>
      </c>
    </row>
    <row r="159" spans="2:12" x14ac:dyDescent="0.3">
      <c r="B159" s="44" t="s">
        <v>125</v>
      </c>
      <c r="C159" s="51" t="s">
        <v>17</v>
      </c>
      <c r="D159" s="46"/>
      <c r="E159" s="47"/>
      <c r="F159" s="48">
        <v>60.1</v>
      </c>
      <c r="G159" s="48"/>
      <c r="H159" s="20">
        <v>7.3</v>
      </c>
      <c r="I159" s="21">
        <v>59.7</v>
      </c>
    </row>
    <row r="160" spans="2:12" x14ac:dyDescent="0.3">
      <c r="B160" s="44" t="s">
        <v>125</v>
      </c>
      <c r="C160" s="51" t="s">
        <v>16</v>
      </c>
      <c r="D160" s="46"/>
      <c r="E160" s="47"/>
      <c r="F160" s="48">
        <v>155</v>
      </c>
      <c r="G160" s="48"/>
      <c r="H160" s="20">
        <v>79.3</v>
      </c>
      <c r="I160" s="21">
        <v>132.30000000000001</v>
      </c>
    </row>
    <row r="161" spans="2:9" x14ac:dyDescent="0.3">
      <c r="B161" s="44" t="s">
        <v>125</v>
      </c>
      <c r="C161" s="51" t="s">
        <v>76</v>
      </c>
      <c r="D161" s="46"/>
      <c r="E161" s="47"/>
      <c r="F161" s="48">
        <v>252.1</v>
      </c>
      <c r="G161" s="48"/>
      <c r="H161" s="20">
        <v>42.8</v>
      </c>
      <c r="I161" s="21">
        <v>223.3</v>
      </c>
    </row>
    <row r="162" spans="2:9" x14ac:dyDescent="0.3">
      <c r="B162" s="44" t="s">
        <v>125</v>
      </c>
      <c r="C162" s="51" t="s">
        <v>77</v>
      </c>
      <c r="D162" s="46"/>
      <c r="E162" s="47"/>
      <c r="F162" s="48">
        <v>300.5</v>
      </c>
      <c r="G162" s="48"/>
      <c r="H162" s="20">
        <v>25.3</v>
      </c>
      <c r="I162" s="21">
        <v>299.5</v>
      </c>
    </row>
    <row r="163" spans="2:9" x14ac:dyDescent="0.3">
      <c r="B163" s="44" t="s">
        <v>125</v>
      </c>
      <c r="C163" s="49" t="s">
        <v>118</v>
      </c>
      <c r="D163" s="46"/>
      <c r="E163" s="47"/>
      <c r="F163" s="48">
        <v>422.9</v>
      </c>
      <c r="G163" s="48"/>
      <c r="H163" s="20">
        <v>40.6</v>
      </c>
      <c r="I163" s="21">
        <v>419.2</v>
      </c>
    </row>
    <row r="164" spans="2:9" x14ac:dyDescent="0.3">
      <c r="B164" s="44" t="s">
        <v>125</v>
      </c>
      <c r="C164" s="49" t="s">
        <v>120</v>
      </c>
      <c r="D164" s="46"/>
      <c r="E164" s="47"/>
      <c r="F164" s="48">
        <v>368.6</v>
      </c>
      <c r="G164" s="48"/>
      <c r="H164" s="20">
        <v>99.1</v>
      </c>
      <c r="I164" s="21">
        <v>355</v>
      </c>
    </row>
    <row r="165" spans="2:9" x14ac:dyDescent="0.3">
      <c r="B165" s="44" t="s">
        <v>125</v>
      </c>
      <c r="C165" s="49" t="s">
        <v>121</v>
      </c>
      <c r="D165" s="46"/>
      <c r="E165" s="47"/>
      <c r="F165" s="48">
        <v>306.89999999999998</v>
      </c>
      <c r="G165" s="48"/>
      <c r="H165" s="20">
        <v>98.8</v>
      </c>
      <c r="I165" s="21">
        <v>287.2</v>
      </c>
    </row>
    <row r="166" spans="2:9" x14ac:dyDescent="0.3">
      <c r="B166" s="44" t="s">
        <v>125</v>
      </c>
      <c r="C166" s="49" t="s">
        <v>122</v>
      </c>
      <c r="D166" s="46"/>
      <c r="E166" s="47"/>
      <c r="F166" s="48">
        <v>247.5</v>
      </c>
      <c r="G166" s="48"/>
      <c r="H166" s="20">
        <v>190</v>
      </c>
      <c r="I166" s="21">
        <v>134.9</v>
      </c>
    </row>
    <row r="167" spans="2:9" x14ac:dyDescent="0.3">
      <c r="B167" s="44" t="s">
        <v>126</v>
      </c>
      <c r="C167" s="50" t="s">
        <v>18</v>
      </c>
      <c r="D167" s="46"/>
      <c r="E167" s="47"/>
      <c r="F167" s="48">
        <v>105.6</v>
      </c>
      <c r="G167" s="48"/>
      <c r="H167" s="20">
        <v>2.6</v>
      </c>
      <c r="I167" s="21">
        <v>105.5</v>
      </c>
    </row>
    <row r="168" spans="2:9" x14ac:dyDescent="0.3">
      <c r="B168" s="44" t="s">
        <v>126</v>
      </c>
      <c r="C168" s="45" t="s">
        <v>78</v>
      </c>
      <c r="D168" s="46"/>
      <c r="E168" s="47"/>
      <c r="F168" s="48">
        <v>179.8</v>
      </c>
      <c r="G168" s="48"/>
      <c r="H168" s="20">
        <v>0</v>
      </c>
      <c r="I168" s="21">
        <v>179.8</v>
      </c>
    </row>
    <row r="169" spans="2:9" x14ac:dyDescent="0.3">
      <c r="B169" s="44" t="s">
        <v>126</v>
      </c>
      <c r="C169" s="51" t="s">
        <v>16</v>
      </c>
      <c r="D169" s="46"/>
      <c r="E169" s="47"/>
      <c r="F169" s="48">
        <v>222.7</v>
      </c>
      <c r="G169" s="48"/>
      <c r="H169" s="20">
        <v>108.5</v>
      </c>
      <c r="I169" s="21">
        <v>175.7</v>
      </c>
    </row>
    <row r="170" spans="2:9" x14ac:dyDescent="0.3">
      <c r="B170" s="44" t="s">
        <v>126</v>
      </c>
      <c r="C170" s="51" t="s">
        <v>76</v>
      </c>
      <c r="D170" s="46"/>
      <c r="E170" s="47"/>
      <c r="F170" s="48">
        <v>204.9</v>
      </c>
      <c r="G170" s="48"/>
      <c r="H170" s="20">
        <v>117.3</v>
      </c>
      <c r="I170" s="21">
        <v>168</v>
      </c>
    </row>
    <row r="171" spans="2:9" x14ac:dyDescent="0.3">
      <c r="B171" s="44" t="s">
        <v>126</v>
      </c>
      <c r="C171" s="51" t="s">
        <v>77</v>
      </c>
      <c r="D171" s="46"/>
      <c r="E171" s="47"/>
      <c r="F171" s="48">
        <v>235.8</v>
      </c>
      <c r="G171" s="48"/>
      <c r="H171" s="20">
        <v>3.9</v>
      </c>
      <c r="I171" s="21">
        <v>235.8</v>
      </c>
    </row>
    <row r="172" spans="2:9" x14ac:dyDescent="0.3">
      <c r="B172" s="44" t="s">
        <v>126</v>
      </c>
      <c r="C172" s="51" t="s">
        <v>7</v>
      </c>
      <c r="D172" s="46"/>
      <c r="E172" s="47"/>
      <c r="F172" s="48">
        <v>35</v>
      </c>
      <c r="G172" s="48"/>
      <c r="H172" s="20">
        <v>2.5</v>
      </c>
      <c r="I172" s="21">
        <v>34.9</v>
      </c>
    </row>
    <row r="173" spans="2:9" x14ac:dyDescent="0.3">
      <c r="B173" s="44" t="s">
        <v>126</v>
      </c>
      <c r="C173" s="51" t="s">
        <v>19</v>
      </c>
      <c r="D173" s="46"/>
      <c r="E173" s="47"/>
      <c r="F173" s="48">
        <v>105.6</v>
      </c>
      <c r="G173" s="48"/>
      <c r="H173" s="20">
        <v>2.6</v>
      </c>
      <c r="I173" s="21">
        <v>105.5</v>
      </c>
    </row>
    <row r="174" spans="2:9" x14ac:dyDescent="0.3">
      <c r="B174" s="44" t="s">
        <v>126</v>
      </c>
      <c r="C174" s="51" t="s">
        <v>17</v>
      </c>
      <c r="D174" s="46"/>
      <c r="E174" s="47"/>
      <c r="F174" s="48">
        <v>49.7</v>
      </c>
      <c r="G174" s="48"/>
      <c r="H174" s="20">
        <v>1.2</v>
      </c>
      <c r="I174" s="21">
        <v>49.7</v>
      </c>
    </row>
    <row r="175" spans="2:9" x14ac:dyDescent="0.3">
      <c r="B175" s="44" t="s">
        <v>126</v>
      </c>
      <c r="C175" s="49" t="s">
        <v>118</v>
      </c>
      <c r="D175" s="46"/>
      <c r="E175" s="47"/>
      <c r="F175" s="48">
        <v>245.1</v>
      </c>
      <c r="G175" s="48"/>
      <c r="H175" s="20">
        <v>80.099999999999994</v>
      </c>
      <c r="I175" s="21">
        <v>231.6</v>
      </c>
    </row>
    <row r="176" spans="2:9" x14ac:dyDescent="0.3">
      <c r="B176" s="44" t="s">
        <v>126</v>
      </c>
      <c r="C176" s="49" t="s">
        <v>120</v>
      </c>
      <c r="D176" s="46"/>
      <c r="E176" s="47"/>
      <c r="F176" s="48">
        <v>262.2</v>
      </c>
      <c r="G176" s="48"/>
      <c r="H176" s="20">
        <v>109.6</v>
      </c>
      <c r="I176" s="21">
        <v>237.9</v>
      </c>
    </row>
    <row r="177" spans="2:9" x14ac:dyDescent="0.3">
      <c r="B177" s="44" t="s">
        <v>126</v>
      </c>
      <c r="C177" s="49" t="s">
        <v>121</v>
      </c>
      <c r="D177" s="46"/>
      <c r="E177" s="47"/>
      <c r="F177" s="48">
        <v>191.8</v>
      </c>
      <c r="G177" s="48"/>
      <c r="H177" s="20">
        <v>149.5</v>
      </c>
      <c r="I177" s="21">
        <v>120</v>
      </c>
    </row>
    <row r="178" spans="2:9" x14ac:dyDescent="0.3">
      <c r="B178" s="44" t="s">
        <v>126</v>
      </c>
      <c r="C178" s="49" t="s">
        <v>122</v>
      </c>
      <c r="D178" s="46"/>
      <c r="E178" s="47"/>
      <c r="F178" s="48">
        <v>126.7</v>
      </c>
      <c r="G178" s="48"/>
      <c r="H178" s="20">
        <v>100</v>
      </c>
      <c r="I178" s="21">
        <v>79.3</v>
      </c>
    </row>
    <row r="179" spans="2:9" x14ac:dyDescent="0.3">
      <c r="B179" s="44" t="s">
        <v>127</v>
      </c>
      <c r="C179" s="50" t="s">
        <v>18</v>
      </c>
      <c r="D179" s="46"/>
      <c r="E179" s="47"/>
      <c r="F179" s="48">
        <v>52.1</v>
      </c>
      <c r="G179" s="48"/>
      <c r="H179" s="20">
        <v>9.6999999999999993</v>
      </c>
      <c r="I179" s="21">
        <v>51.2</v>
      </c>
    </row>
    <row r="180" spans="2:9" x14ac:dyDescent="0.3">
      <c r="B180" s="44" t="s">
        <v>127</v>
      </c>
      <c r="C180" s="45" t="s">
        <v>78</v>
      </c>
      <c r="D180" s="46"/>
      <c r="E180" s="47"/>
      <c r="F180" s="48">
        <v>302</v>
      </c>
      <c r="G180" s="48"/>
      <c r="H180" s="20">
        <v>65</v>
      </c>
      <c r="I180" s="21">
        <v>294.89999999999998</v>
      </c>
    </row>
    <row r="181" spans="2:9" x14ac:dyDescent="0.3">
      <c r="B181" s="44" t="s">
        <v>127</v>
      </c>
      <c r="C181" s="51" t="s">
        <v>5</v>
      </c>
      <c r="D181" s="46">
        <v>30.3</v>
      </c>
      <c r="E181" s="47"/>
      <c r="F181" s="48"/>
      <c r="G181" s="48"/>
      <c r="H181" s="20">
        <v>8</v>
      </c>
      <c r="I181" s="21">
        <v>29.2</v>
      </c>
    </row>
    <row r="182" spans="2:9" x14ac:dyDescent="0.3">
      <c r="B182" s="44" t="s">
        <v>127</v>
      </c>
      <c r="C182" s="51" t="s">
        <v>6</v>
      </c>
      <c r="D182" s="46"/>
      <c r="E182" s="47">
        <v>16.399999999999999</v>
      </c>
      <c r="F182" s="48"/>
      <c r="G182" s="48"/>
      <c r="H182" s="20">
        <v>3.7</v>
      </c>
      <c r="I182" s="21">
        <v>13.6</v>
      </c>
    </row>
    <row r="183" spans="2:9" x14ac:dyDescent="0.3">
      <c r="B183" s="44" t="s">
        <v>127</v>
      </c>
      <c r="C183" s="51" t="s">
        <v>7</v>
      </c>
      <c r="D183" s="46"/>
      <c r="E183" s="47"/>
      <c r="F183" s="48">
        <v>25.3</v>
      </c>
      <c r="G183" s="48"/>
      <c r="H183" s="20">
        <v>6.4</v>
      </c>
      <c r="I183" s="21">
        <v>26.5</v>
      </c>
    </row>
    <row r="184" spans="2:9" x14ac:dyDescent="0.3">
      <c r="B184" s="44" t="s">
        <v>127</v>
      </c>
      <c r="C184" s="51" t="s">
        <v>19</v>
      </c>
      <c r="D184" s="46"/>
      <c r="E184" s="47"/>
      <c r="F184" s="48">
        <v>60.6</v>
      </c>
      <c r="G184" s="48"/>
      <c r="H184" s="20">
        <v>14.2</v>
      </c>
      <c r="I184" s="21">
        <v>58.9</v>
      </c>
    </row>
    <row r="185" spans="2:9" x14ac:dyDescent="0.3">
      <c r="B185" s="44" t="s">
        <v>127</v>
      </c>
      <c r="C185" s="51" t="s">
        <v>17</v>
      </c>
      <c r="D185" s="46"/>
      <c r="E185" s="47"/>
      <c r="F185" s="48">
        <v>48.5</v>
      </c>
      <c r="G185" s="48"/>
      <c r="H185" s="20">
        <v>11.4</v>
      </c>
      <c r="I185" s="21">
        <v>47.2</v>
      </c>
    </row>
    <row r="186" spans="2:9" x14ac:dyDescent="0.3">
      <c r="B186" s="44" t="s">
        <v>127</v>
      </c>
      <c r="C186" s="51" t="s">
        <v>16</v>
      </c>
      <c r="D186" s="46"/>
      <c r="E186" s="47"/>
      <c r="F186" s="52">
        <v>135.4</v>
      </c>
      <c r="G186" s="52"/>
      <c r="H186" s="20">
        <v>9.4</v>
      </c>
      <c r="I186" s="21">
        <v>135.5</v>
      </c>
    </row>
    <row r="187" spans="2:9" x14ac:dyDescent="0.3">
      <c r="B187" s="44" t="s">
        <v>127</v>
      </c>
      <c r="C187" s="51" t="s">
        <v>76</v>
      </c>
      <c r="D187" s="46"/>
      <c r="E187" s="47"/>
      <c r="F187" s="48">
        <v>71.2</v>
      </c>
      <c r="G187" s="48"/>
      <c r="H187" s="20">
        <v>5.3</v>
      </c>
      <c r="I187" s="21">
        <v>71</v>
      </c>
    </row>
    <row r="188" spans="2:9" x14ac:dyDescent="0.3">
      <c r="B188" s="44" t="s">
        <v>127</v>
      </c>
      <c r="C188" s="51" t="s">
        <v>77</v>
      </c>
      <c r="D188" s="46"/>
      <c r="E188" s="47"/>
      <c r="F188" s="48">
        <v>177.9</v>
      </c>
      <c r="G188" s="48"/>
      <c r="H188" s="20">
        <v>89.8</v>
      </c>
      <c r="I188" s="21">
        <v>153.6</v>
      </c>
    </row>
    <row r="189" spans="2:9" x14ac:dyDescent="0.3">
      <c r="B189" s="44" t="s">
        <v>127</v>
      </c>
      <c r="C189" s="49" t="s">
        <v>118</v>
      </c>
      <c r="D189" s="46"/>
      <c r="E189" s="47"/>
      <c r="F189" s="48">
        <v>250.8</v>
      </c>
      <c r="G189" s="48"/>
      <c r="H189" s="20">
        <v>53.7</v>
      </c>
      <c r="I189" s="21">
        <v>231.6</v>
      </c>
    </row>
    <row r="190" spans="2:9" x14ac:dyDescent="0.3">
      <c r="B190" s="44" t="s">
        <v>127</v>
      </c>
      <c r="C190" s="49" t="s">
        <v>120</v>
      </c>
      <c r="D190" s="46"/>
      <c r="E190" s="47"/>
      <c r="F190" s="48">
        <v>283.60000000000002</v>
      </c>
      <c r="G190" s="48"/>
      <c r="H190" s="20">
        <v>246</v>
      </c>
      <c r="I190" s="21">
        <v>141.19999999999999</v>
      </c>
    </row>
    <row r="191" spans="2:9" x14ac:dyDescent="0.3">
      <c r="B191" s="44" t="s">
        <v>127</v>
      </c>
      <c r="C191" s="49" t="s">
        <v>121</v>
      </c>
      <c r="D191" s="46"/>
      <c r="E191" s="47"/>
      <c r="F191" s="48">
        <v>284.7</v>
      </c>
      <c r="G191" s="48"/>
      <c r="H191" s="20">
        <v>248.4</v>
      </c>
      <c r="I191" s="21">
        <v>139.1</v>
      </c>
    </row>
    <row r="192" spans="2:9" x14ac:dyDescent="0.3">
      <c r="B192" s="44" t="s">
        <v>127</v>
      </c>
      <c r="C192" s="49" t="s">
        <v>122</v>
      </c>
      <c r="D192" s="46"/>
      <c r="E192" s="47"/>
      <c r="F192" s="48">
        <v>249.8</v>
      </c>
      <c r="G192" s="48"/>
      <c r="H192" s="20">
        <v>217.9</v>
      </c>
      <c r="I192" s="21">
        <v>122.1</v>
      </c>
    </row>
    <row r="193" spans="2:9" x14ac:dyDescent="0.3">
      <c r="B193" s="44" t="s">
        <v>128</v>
      </c>
      <c r="C193" s="45" t="s">
        <v>78</v>
      </c>
      <c r="D193" s="46"/>
      <c r="E193" s="47">
        <v>535.79999999999995</v>
      </c>
      <c r="F193" s="48"/>
      <c r="G193" s="48"/>
      <c r="H193" s="20">
        <v>178</v>
      </c>
      <c r="I193" s="21">
        <v>505</v>
      </c>
    </row>
    <row r="194" spans="2:9" x14ac:dyDescent="0.3">
      <c r="B194" s="44" t="s">
        <v>128</v>
      </c>
      <c r="C194" s="49" t="s">
        <v>117</v>
      </c>
      <c r="D194" s="46"/>
      <c r="E194" s="47"/>
      <c r="F194" s="48">
        <v>719.4</v>
      </c>
      <c r="G194" s="48"/>
      <c r="H194" s="20">
        <v>137.69999999999999</v>
      </c>
      <c r="I194" s="21">
        <v>687.4</v>
      </c>
    </row>
    <row r="195" spans="2:9" x14ac:dyDescent="0.3">
      <c r="B195" s="44" t="s">
        <v>128</v>
      </c>
      <c r="C195" s="49" t="s">
        <v>118</v>
      </c>
      <c r="D195" s="46"/>
      <c r="E195" s="47"/>
      <c r="F195" s="48">
        <v>603</v>
      </c>
      <c r="G195" s="48"/>
      <c r="H195" s="20">
        <v>72.400000000000006</v>
      </c>
      <c r="I195" s="21">
        <v>577.6</v>
      </c>
    </row>
    <row r="196" spans="2:9" x14ac:dyDescent="0.3">
      <c r="B196" s="44" t="s">
        <v>128</v>
      </c>
      <c r="C196" s="49" t="s">
        <v>120</v>
      </c>
      <c r="D196" s="46"/>
      <c r="E196" s="47">
        <v>490.2</v>
      </c>
      <c r="F196" s="48"/>
      <c r="G196" s="48"/>
      <c r="H196" s="20">
        <v>255.2</v>
      </c>
      <c r="I196" s="21">
        <v>416.2</v>
      </c>
    </row>
    <row r="197" spans="2:9" x14ac:dyDescent="0.3">
      <c r="B197" s="44" t="s">
        <v>129</v>
      </c>
      <c r="C197" s="45" t="s">
        <v>78</v>
      </c>
      <c r="D197" s="46"/>
      <c r="E197" s="47">
        <v>935</v>
      </c>
      <c r="F197" s="48"/>
      <c r="G197" s="48"/>
      <c r="H197" s="20">
        <v>273.3</v>
      </c>
      <c r="I197" s="21">
        <v>886.2</v>
      </c>
    </row>
    <row r="198" spans="2:9" x14ac:dyDescent="0.3">
      <c r="B198" s="44" t="s">
        <v>129</v>
      </c>
      <c r="C198" s="49" t="s">
        <v>117</v>
      </c>
      <c r="D198" s="46">
        <v>935</v>
      </c>
      <c r="E198" s="47"/>
      <c r="F198" s="48"/>
      <c r="G198" s="48"/>
      <c r="H198" s="20">
        <v>273.3</v>
      </c>
      <c r="I198" s="21">
        <v>886</v>
      </c>
    </row>
    <row r="199" spans="2:9" x14ac:dyDescent="0.3">
      <c r="B199" s="44" t="s">
        <v>129</v>
      </c>
      <c r="C199" s="49" t="s">
        <v>118</v>
      </c>
      <c r="D199" s="46"/>
      <c r="E199" s="47">
        <v>812.5</v>
      </c>
      <c r="F199" s="48"/>
      <c r="G199" s="48"/>
      <c r="H199" s="20">
        <v>45.1</v>
      </c>
      <c r="I199" s="21">
        <v>812.5</v>
      </c>
    </row>
    <row r="200" spans="2:9" x14ac:dyDescent="0.3">
      <c r="B200" s="44" t="s">
        <v>129</v>
      </c>
      <c r="C200" s="49" t="s">
        <v>120</v>
      </c>
      <c r="D200" s="46"/>
      <c r="E200" s="47"/>
      <c r="F200" s="48">
        <v>674.2</v>
      </c>
      <c r="G200" s="48"/>
      <c r="H200" s="20">
        <v>287.3</v>
      </c>
      <c r="I200" s="21">
        <v>560.5</v>
      </c>
    </row>
    <row r="201" spans="2:9" x14ac:dyDescent="0.3">
      <c r="B201" s="44" t="s">
        <v>130</v>
      </c>
      <c r="C201" s="50" t="s">
        <v>18</v>
      </c>
      <c r="D201" s="46"/>
      <c r="E201" s="47"/>
      <c r="F201" s="48">
        <v>508.9</v>
      </c>
      <c r="G201" s="48"/>
      <c r="H201" s="20">
        <v>73.2</v>
      </c>
      <c r="I201" s="21">
        <v>503.2</v>
      </c>
    </row>
    <row r="202" spans="2:9" x14ac:dyDescent="0.3">
      <c r="B202" s="44" t="s">
        <v>130</v>
      </c>
      <c r="C202" s="45" t="s">
        <v>78</v>
      </c>
      <c r="D202" s="46"/>
      <c r="E202" s="47">
        <v>842</v>
      </c>
      <c r="F202" s="48"/>
      <c r="G202" s="48"/>
      <c r="H202" s="20">
        <v>180.9</v>
      </c>
      <c r="I202" s="21">
        <v>814.1</v>
      </c>
    </row>
    <row r="203" spans="2:9" x14ac:dyDescent="0.3">
      <c r="B203" s="44" t="s">
        <v>130</v>
      </c>
      <c r="C203" s="51" t="s">
        <v>21</v>
      </c>
      <c r="D203" s="46"/>
      <c r="E203" s="47">
        <v>114</v>
      </c>
      <c r="F203" s="48"/>
      <c r="G203" s="48"/>
      <c r="H203" s="20">
        <v>93.3</v>
      </c>
      <c r="I203" s="21">
        <v>139.9</v>
      </c>
    </row>
    <row r="204" spans="2:9" x14ac:dyDescent="0.3">
      <c r="B204" s="44" t="s">
        <v>130</v>
      </c>
      <c r="C204" s="51" t="s">
        <v>5</v>
      </c>
      <c r="D204" s="46"/>
      <c r="E204" s="47">
        <v>110.8</v>
      </c>
      <c r="F204" s="48"/>
      <c r="G204" s="48"/>
      <c r="H204" s="20">
        <v>58.8</v>
      </c>
      <c r="I204" s="21">
        <v>93.8</v>
      </c>
    </row>
    <row r="205" spans="2:9" x14ac:dyDescent="0.3">
      <c r="B205" s="44" t="s">
        <v>130</v>
      </c>
      <c r="C205" s="51" t="s">
        <v>6</v>
      </c>
      <c r="D205" s="46"/>
      <c r="E205" s="47">
        <v>292.5</v>
      </c>
      <c r="F205" s="48"/>
      <c r="G205" s="48"/>
      <c r="H205" s="20">
        <v>120.4</v>
      </c>
      <c r="I205" s="21">
        <v>265.2</v>
      </c>
    </row>
    <row r="206" spans="2:9" x14ac:dyDescent="0.3">
      <c r="B206" s="44" t="s">
        <v>130</v>
      </c>
      <c r="C206" s="51" t="s">
        <v>7</v>
      </c>
      <c r="D206" s="46"/>
      <c r="E206" s="47">
        <v>376</v>
      </c>
      <c r="F206" s="48"/>
      <c r="G206" s="48"/>
      <c r="H206" s="20">
        <v>111.9</v>
      </c>
      <c r="I206" s="21">
        <v>341.7</v>
      </c>
    </row>
    <row r="207" spans="2:9" x14ac:dyDescent="0.3">
      <c r="B207" s="44" t="s">
        <v>130</v>
      </c>
      <c r="C207" s="51" t="s">
        <v>19</v>
      </c>
      <c r="D207" s="46"/>
      <c r="E207" s="47">
        <v>464.6</v>
      </c>
      <c r="F207" s="48"/>
      <c r="G207" s="48"/>
      <c r="H207" s="20">
        <v>94.9</v>
      </c>
      <c r="I207" s="21">
        <v>477.9</v>
      </c>
    </row>
    <row r="208" spans="2:9" x14ac:dyDescent="0.3">
      <c r="B208" s="44" t="s">
        <v>130</v>
      </c>
      <c r="C208" s="51" t="s">
        <v>17</v>
      </c>
      <c r="D208" s="46"/>
      <c r="E208" s="47">
        <v>574.4</v>
      </c>
      <c r="F208" s="48"/>
      <c r="G208" s="48"/>
      <c r="H208" s="20">
        <v>120.2</v>
      </c>
      <c r="I208" s="21">
        <v>559.70000000000005</v>
      </c>
    </row>
    <row r="209" spans="2:9" x14ac:dyDescent="0.3">
      <c r="B209" s="44" t="s">
        <v>130</v>
      </c>
      <c r="C209" s="51" t="s">
        <v>16</v>
      </c>
      <c r="D209" s="46"/>
      <c r="E209" s="47">
        <v>554.20000000000005</v>
      </c>
      <c r="F209" s="48"/>
      <c r="G209" s="48"/>
      <c r="H209" s="20">
        <v>27</v>
      </c>
      <c r="I209" s="21">
        <v>541</v>
      </c>
    </row>
    <row r="210" spans="2:9" x14ac:dyDescent="0.3">
      <c r="B210" s="44" t="s">
        <v>130</v>
      </c>
      <c r="C210" s="51" t="s">
        <v>76</v>
      </c>
      <c r="D210" s="46"/>
      <c r="E210" s="47">
        <v>632.79999999999995</v>
      </c>
      <c r="F210" s="48"/>
      <c r="G210" s="48"/>
      <c r="H210" s="20">
        <v>68.099999999999994</v>
      </c>
      <c r="I210" s="21">
        <v>607.29999999999995</v>
      </c>
    </row>
    <row r="211" spans="2:9" x14ac:dyDescent="0.3">
      <c r="B211" s="44" t="s">
        <v>130</v>
      </c>
      <c r="C211" s="51" t="s">
        <v>77</v>
      </c>
      <c r="D211" s="46"/>
      <c r="E211" s="47">
        <v>985.9</v>
      </c>
      <c r="F211" s="48"/>
      <c r="G211" s="48"/>
      <c r="H211" s="20">
        <v>93.7</v>
      </c>
      <c r="I211" s="21">
        <v>937.6</v>
      </c>
    </row>
    <row r="212" spans="2:9" x14ac:dyDescent="0.3">
      <c r="B212" s="44" t="s">
        <v>130</v>
      </c>
      <c r="C212" s="49" t="s">
        <v>118</v>
      </c>
      <c r="D212" s="46"/>
      <c r="E212" s="47">
        <v>911.9</v>
      </c>
      <c r="F212" s="48"/>
      <c r="G212" s="48"/>
      <c r="H212" s="20">
        <v>107.9</v>
      </c>
      <c r="I212" s="21">
        <v>883.4</v>
      </c>
    </row>
    <row r="213" spans="2:9" x14ac:dyDescent="0.3">
      <c r="B213" s="44" t="s">
        <v>130</v>
      </c>
      <c r="C213" s="49" t="s">
        <v>120</v>
      </c>
      <c r="D213" s="46"/>
      <c r="E213" s="47">
        <v>670</v>
      </c>
      <c r="F213" s="48"/>
      <c r="G213" s="48"/>
      <c r="H213" s="20">
        <v>215</v>
      </c>
      <c r="I213" s="21">
        <v>632</v>
      </c>
    </row>
    <row r="214" spans="2:9" x14ac:dyDescent="0.3">
      <c r="B214" s="44" t="s">
        <v>130</v>
      </c>
      <c r="C214" s="49" t="s">
        <v>121</v>
      </c>
      <c r="D214" s="46"/>
      <c r="E214" s="47">
        <v>237.8</v>
      </c>
      <c r="F214" s="48"/>
      <c r="G214" s="48"/>
      <c r="H214" s="20">
        <v>83.6</v>
      </c>
      <c r="I214" s="21">
        <v>221.9</v>
      </c>
    </row>
    <row r="215" spans="2:9" x14ac:dyDescent="0.3">
      <c r="B215" s="44" t="s">
        <v>130</v>
      </c>
      <c r="C215" s="49" t="s">
        <v>122</v>
      </c>
      <c r="D215" s="46"/>
      <c r="E215" s="47">
        <v>244.3</v>
      </c>
      <c r="F215" s="48"/>
      <c r="G215" s="48"/>
      <c r="H215" s="20">
        <v>172</v>
      </c>
      <c r="I215" s="21">
        <v>171.6</v>
      </c>
    </row>
    <row r="216" spans="2:9" x14ac:dyDescent="0.3">
      <c r="B216" s="44" t="s">
        <v>131</v>
      </c>
      <c r="C216" s="50" t="s">
        <v>18</v>
      </c>
      <c r="D216" s="46"/>
      <c r="E216" s="47"/>
      <c r="F216" s="48">
        <v>532.20000000000005</v>
      </c>
      <c r="G216" s="48"/>
      <c r="H216" s="20">
        <v>96.1</v>
      </c>
      <c r="I216" s="21">
        <v>496.7</v>
      </c>
    </row>
    <row r="217" spans="2:9" x14ac:dyDescent="0.3">
      <c r="B217" s="44" t="s">
        <v>131</v>
      </c>
      <c r="C217" s="45" t="s">
        <v>78</v>
      </c>
      <c r="D217" s="46"/>
      <c r="E217" s="47"/>
      <c r="F217" s="48">
        <v>392.1</v>
      </c>
      <c r="G217" s="48"/>
      <c r="H217" s="20">
        <v>22</v>
      </c>
      <c r="I217" s="21">
        <v>391.4</v>
      </c>
    </row>
    <row r="218" spans="2:9" x14ac:dyDescent="0.3">
      <c r="B218" s="44" t="s">
        <v>131</v>
      </c>
      <c r="C218" s="51" t="s">
        <v>21</v>
      </c>
      <c r="D218" s="46"/>
      <c r="E218" s="47"/>
      <c r="F218" s="48">
        <v>98.4</v>
      </c>
      <c r="G218" s="48"/>
      <c r="H218" s="20">
        <v>42.4</v>
      </c>
      <c r="I218" s="21">
        <v>88.8</v>
      </c>
    </row>
    <row r="219" spans="2:9" x14ac:dyDescent="0.3">
      <c r="B219" s="44" t="s">
        <v>131</v>
      </c>
      <c r="C219" s="51" t="s">
        <v>16</v>
      </c>
      <c r="D219" s="46"/>
      <c r="E219" s="47"/>
      <c r="F219" s="48">
        <v>528.20000000000005</v>
      </c>
      <c r="G219" s="48"/>
      <c r="H219" s="20">
        <v>35.6</v>
      </c>
      <c r="I219" s="21">
        <v>503.1</v>
      </c>
    </row>
    <row r="220" spans="2:9" x14ac:dyDescent="0.3">
      <c r="B220" s="44" t="s">
        <v>131</v>
      </c>
      <c r="C220" s="51" t="s">
        <v>76</v>
      </c>
      <c r="D220" s="46"/>
      <c r="E220" s="47"/>
      <c r="F220" s="48">
        <v>398</v>
      </c>
      <c r="G220" s="48"/>
      <c r="H220" s="20">
        <v>57.6</v>
      </c>
      <c r="I220" s="21">
        <v>391.4</v>
      </c>
    </row>
    <row r="221" spans="2:9" x14ac:dyDescent="0.3">
      <c r="B221" s="44" t="s">
        <v>131</v>
      </c>
      <c r="C221" s="51" t="s">
        <v>77</v>
      </c>
      <c r="D221" s="46"/>
      <c r="E221" s="47"/>
      <c r="F221" s="48">
        <v>269.8</v>
      </c>
      <c r="G221" s="48"/>
      <c r="H221" s="20">
        <v>38.4</v>
      </c>
      <c r="I221" s="21">
        <v>265.7</v>
      </c>
    </row>
    <row r="222" spans="2:9" x14ac:dyDescent="0.3">
      <c r="B222" s="44" t="s">
        <v>131</v>
      </c>
      <c r="C222" s="51" t="s">
        <v>5</v>
      </c>
      <c r="D222" s="46"/>
      <c r="E222" s="47">
        <v>115.6</v>
      </c>
      <c r="F222" s="48"/>
      <c r="G222" s="48"/>
      <c r="H222" s="20">
        <v>68.3</v>
      </c>
      <c r="I222" s="21">
        <v>93.3</v>
      </c>
    </row>
    <row r="223" spans="2:9" x14ac:dyDescent="0.3">
      <c r="B223" s="44" t="s">
        <v>131</v>
      </c>
      <c r="C223" s="51" t="s">
        <v>6</v>
      </c>
      <c r="D223" s="46"/>
      <c r="E223" s="47">
        <v>210.9</v>
      </c>
      <c r="F223" s="48"/>
      <c r="G223" s="48"/>
      <c r="H223" s="20">
        <v>134.30000000000001</v>
      </c>
      <c r="I223" s="21">
        <v>162.6</v>
      </c>
    </row>
    <row r="224" spans="2:9" x14ac:dyDescent="0.3">
      <c r="B224" s="44" t="s">
        <v>131</v>
      </c>
      <c r="C224" s="51" t="s">
        <v>7</v>
      </c>
      <c r="D224" s="46"/>
      <c r="E224" s="47">
        <v>164.6</v>
      </c>
      <c r="F224" s="48"/>
      <c r="G224" s="48"/>
      <c r="H224" s="20">
        <v>91.3</v>
      </c>
      <c r="I224" s="21">
        <v>135</v>
      </c>
    </row>
    <row r="225" spans="2:9" x14ac:dyDescent="0.3">
      <c r="B225" s="44" t="s">
        <v>131</v>
      </c>
      <c r="C225" s="51" t="s">
        <v>19</v>
      </c>
      <c r="D225" s="46"/>
      <c r="E225" s="47">
        <v>416.2</v>
      </c>
      <c r="F225" s="48"/>
      <c r="G225" s="48"/>
      <c r="H225" s="20">
        <v>155.30000000000001</v>
      </c>
      <c r="I225" s="21">
        <v>385.8</v>
      </c>
    </row>
    <row r="226" spans="2:9" x14ac:dyDescent="0.3">
      <c r="B226" s="44" t="s">
        <v>131</v>
      </c>
      <c r="C226" s="51" t="s">
        <v>17</v>
      </c>
      <c r="D226" s="46"/>
      <c r="E226" s="47">
        <v>374.2</v>
      </c>
      <c r="F226" s="48"/>
      <c r="G226" s="48"/>
      <c r="H226" s="20">
        <v>155.1</v>
      </c>
      <c r="I226" s="21">
        <v>339.9</v>
      </c>
    </row>
    <row r="227" spans="2:9" x14ac:dyDescent="0.3">
      <c r="B227" s="44" t="s">
        <v>131</v>
      </c>
      <c r="C227" s="49" t="s">
        <v>118</v>
      </c>
      <c r="D227" s="46"/>
      <c r="E227" s="47"/>
      <c r="F227" s="48">
        <v>728.1</v>
      </c>
      <c r="G227" s="48"/>
      <c r="H227" s="20">
        <v>4.4000000000000004</v>
      </c>
      <c r="I227" s="21">
        <v>718.1</v>
      </c>
    </row>
    <row r="228" spans="2:9" x14ac:dyDescent="0.3">
      <c r="B228" s="44" t="s">
        <v>131</v>
      </c>
      <c r="C228" s="49" t="s">
        <v>120</v>
      </c>
      <c r="D228" s="46"/>
      <c r="E228" s="47"/>
      <c r="F228" s="48">
        <v>523.79999999999995</v>
      </c>
      <c r="G228" s="48"/>
      <c r="H228" s="20">
        <v>132.4</v>
      </c>
      <c r="I228" s="21">
        <v>480.1</v>
      </c>
    </row>
    <row r="229" spans="2:9" x14ac:dyDescent="0.3">
      <c r="B229" s="44" t="s">
        <v>132</v>
      </c>
      <c r="C229" s="50" t="s">
        <v>18</v>
      </c>
      <c r="D229" s="46"/>
      <c r="E229" s="47"/>
      <c r="F229" s="48">
        <v>632.6</v>
      </c>
      <c r="G229" s="48"/>
      <c r="H229" s="20">
        <v>164.7</v>
      </c>
      <c r="I229" s="21">
        <v>597.79999999999995</v>
      </c>
    </row>
    <row r="230" spans="2:9" x14ac:dyDescent="0.3">
      <c r="B230" s="44" t="s">
        <v>132</v>
      </c>
      <c r="C230" s="45" t="s">
        <v>78</v>
      </c>
      <c r="D230" s="46"/>
      <c r="E230" s="47">
        <v>514.4</v>
      </c>
      <c r="F230" s="48"/>
      <c r="G230" s="48"/>
      <c r="H230" s="20">
        <v>25.3</v>
      </c>
      <c r="I230" s="21">
        <v>513</v>
      </c>
    </row>
    <row r="231" spans="2:9" x14ac:dyDescent="0.3">
      <c r="B231" s="44" t="s">
        <v>132</v>
      </c>
      <c r="C231" s="51" t="s">
        <v>133</v>
      </c>
      <c r="D231" s="46"/>
      <c r="E231" s="47"/>
      <c r="F231" s="48">
        <v>4.8</v>
      </c>
      <c r="G231" s="48"/>
      <c r="H231" s="20">
        <v>1.9</v>
      </c>
      <c r="I231" s="21">
        <v>4.4000000000000004</v>
      </c>
    </row>
    <row r="232" spans="2:9" x14ac:dyDescent="0.3">
      <c r="B232" s="44" t="s">
        <v>132</v>
      </c>
      <c r="C232" s="51" t="s">
        <v>6</v>
      </c>
      <c r="D232" s="46"/>
      <c r="E232" s="47"/>
      <c r="F232" s="48">
        <v>111.9</v>
      </c>
      <c r="G232" s="48"/>
      <c r="H232" s="20">
        <v>44.1</v>
      </c>
      <c r="I232" s="21">
        <v>102.8</v>
      </c>
    </row>
    <row r="233" spans="2:9" x14ac:dyDescent="0.3">
      <c r="B233" s="44" t="s">
        <v>132</v>
      </c>
      <c r="C233" s="51" t="s">
        <v>7</v>
      </c>
      <c r="D233" s="46"/>
      <c r="E233" s="47"/>
      <c r="F233" s="48">
        <v>260.10000000000002</v>
      </c>
      <c r="G233" s="48"/>
      <c r="H233" s="20">
        <v>147.6</v>
      </c>
      <c r="I233" s="21">
        <v>214.1</v>
      </c>
    </row>
    <row r="234" spans="2:9" x14ac:dyDescent="0.3">
      <c r="B234" s="44" t="s">
        <v>132</v>
      </c>
      <c r="C234" s="51" t="s">
        <v>19</v>
      </c>
      <c r="D234" s="46"/>
      <c r="E234" s="47"/>
      <c r="F234" s="48">
        <v>291</v>
      </c>
      <c r="G234" s="48"/>
      <c r="H234" s="20">
        <v>173.1</v>
      </c>
      <c r="I234" s="21">
        <v>233.7</v>
      </c>
    </row>
    <row r="235" spans="2:9" x14ac:dyDescent="0.3">
      <c r="B235" s="44" t="s">
        <v>132</v>
      </c>
      <c r="C235" s="51" t="s">
        <v>17</v>
      </c>
      <c r="D235" s="46"/>
      <c r="E235" s="47"/>
      <c r="F235" s="48">
        <v>276.2</v>
      </c>
      <c r="G235" s="48"/>
      <c r="H235" s="20">
        <v>165.1</v>
      </c>
      <c r="I235" s="21">
        <v>221.3</v>
      </c>
    </row>
    <row r="236" spans="2:9" x14ac:dyDescent="0.3">
      <c r="B236" s="44" t="s">
        <v>132</v>
      </c>
      <c r="C236" s="51" t="s">
        <v>16</v>
      </c>
      <c r="D236" s="46"/>
      <c r="E236" s="47"/>
      <c r="F236" s="48">
        <v>657.4</v>
      </c>
      <c r="G236" s="48"/>
      <c r="H236" s="20">
        <v>99.4</v>
      </c>
      <c r="I236" s="21">
        <v>632.4</v>
      </c>
    </row>
    <row r="237" spans="2:9" x14ac:dyDescent="0.3">
      <c r="B237" s="44" t="s">
        <v>132</v>
      </c>
      <c r="C237" s="51" t="s">
        <v>76</v>
      </c>
      <c r="D237" s="46"/>
      <c r="E237" s="47"/>
      <c r="F237" s="48">
        <v>490.1</v>
      </c>
      <c r="G237" s="48"/>
      <c r="H237" s="20">
        <v>69.900000000000006</v>
      </c>
      <c r="I237" s="21">
        <v>451.1</v>
      </c>
    </row>
    <row r="238" spans="2:9" x14ac:dyDescent="0.3">
      <c r="B238" s="44" t="s">
        <v>132</v>
      </c>
      <c r="C238" s="51" t="s">
        <v>77</v>
      </c>
      <c r="D238" s="46"/>
      <c r="E238" s="47"/>
      <c r="F238" s="48">
        <v>359.9</v>
      </c>
      <c r="G238" s="48"/>
      <c r="H238" s="20">
        <v>106.2</v>
      </c>
      <c r="I238" s="21">
        <v>337</v>
      </c>
    </row>
    <row r="239" spans="2:9" x14ac:dyDescent="0.3">
      <c r="B239" s="44" t="s">
        <v>132</v>
      </c>
      <c r="C239" s="49" t="s">
        <v>118</v>
      </c>
      <c r="D239" s="46"/>
      <c r="E239" s="47"/>
      <c r="F239" s="48">
        <v>627.29999999999995</v>
      </c>
      <c r="G239" s="48"/>
      <c r="H239" s="20">
        <v>71.099999999999994</v>
      </c>
      <c r="I239" s="21">
        <v>616.9</v>
      </c>
    </row>
    <row r="240" spans="2:9" x14ac:dyDescent="0.3">
      <c r="B240" s="44" t="s">
        <v>132</v>
      </c>
      <c r="C240" s="49" t="s">
        <v>120</v>
      </c>
      <c r="D240" s="46"/>
      <c r="E240" s="47"/>
      <c r="F240" s="48">
        <v>555.4</v>
      </c>
      <c r="G240" s="48"/>
      <c r="H240" s="20">
        <v>118</v>
      </c>
      <c r="I240" s="21">
        <v>512.1</v>
      </c>
    </row>
    <row r="241" spans="2:9" x14ac:dyDescent="0.3">
      <c r="B241" s="44" t="s">
        <v>132</v>
      </c>
      <c r="C241" s="49" t="s">
        <v>121</v>
      </c>
      <c r="D241" s="46"/>
      <c r="E241" s="47"/>
      <c r="F241" s="48">
        <v>428.3</v>
      </c>
      <c r="G241" s="48"/>
      <c r="H241" s="20">
        <v>8.5</v>
      </c>
      <c r="I241" s="21">
        <v>397.1</v>
      </c>
    </row>
    <row r="242" spans="2:9" x14ac:dyDescent="0.3">
      <c r="B242" s="44" t="s">
        <v>132</v>
      </c>
      <c r="C242" s="49" t="s">
        <v>122</v>
      </c>
      <c r="D242" s="46"/>
      <c r="E242" s="47"/>
      <c r="F242" s="48">
        <v>434.5</v>
      </c>
      <c r="G242" s="48"/>
      <c r="H242" s="20">
        <v>219.2</v>
      </c>
      <c r="I242" s="21">
        <v>333.7</v>
      </c>
    </row>
    <row r="243" spans="2:9" x14ac:dyDescent="0.3">
      <c r="B243" s="44" t="s">
        <v>134</v>
      </c>
      <c r="C243" s="50" t="s">
        <v>18</v>
      </c>
      <c r="D243" s="46"/>
      <c r="E243" s="47"/>
      <c r="F243" s="48">
        <v>728.3</v>
      </c>
      <c r="G243" s="48"/>
      <c r="H243" s="20">
        <v>153.69999999999999</v>
      </c>
      <c r="I243" s="21">
        <v>697.2</v>
      </c>
    </row>
    <row r="244" spans="2:9" x14ac:dyDescent="0.3">
      <c r="B244" s="44" t="s">
        <v>134</v>
      </c>
      <c r="C244" s="45" t="s">
        <v>78</v>
      </c>
      <c r="D244" s="46"/>
      <c r="E244" s="47"/>
      <c r="F244" s="48">
        <v>610.1</v>
      </c>
      <c r="G244" s="48"/>
      <c r="H244" s="20">
        <v>39.5</v>
      </c>
      <c r="I244" s="21">
        <v>608.6</v>
      </c>
    </row>
    <row r="245" spans="2:9" x14ac:dyDescent="0.3">
      <c r="B245" s="44" t="s">
        <v>134</v>
      </c>
      <c r="C245" s="51" t="s">
        <v>6</v>
      </c>
      <c r="D245" s="46"/>
      <c r="E245" s="47">
        <v>29.8</v>
      </c>
      <c r="F245" s="48"/>
      <c r="G245" s="48"/>
      <c r="H245" s="20">
        <v>10.6</v>
      </c>
      <c r="I245" s="21">
        <v>27.9</v>
      </c>
    </row>
    <row r="246" spans="2:9" x14ac:dyDescent="0.3">
      <c r="B246" s="44" t="s">
        <v>134</v>
      </c>
      <c r="C246" s="51" t="s">
        <v>5</v>
      </c>
      <c r="D246" s="46"/>
      <c r="E246" s="47"/>
      <c r="F246" s="48">
        <v>19</v>
      </c>
      <c r="G246" s="48"/>
      <c r="H246" s="20">
        <v>6.8</v>
      </c>
      <c r="I246" s="21">
        <v>17.8</v>
      </c>
    </row>
    <row r="247" spans="2:9" x14ac:dyDescent="0.3">
      <c r="B247" s="44" t="s">
        <v>134</v>
      </c>
      <c r="C247" s="51" t="s">
        <v>7</v>
      </c>
      <c r="D247" s="46"/>
      <c r="E247" s="47"/>
      <c r="F247" s="48">
        <v>35.9</v>
      </c>
      <c r="G247" s="48"/>
      <c r="H247" s="20">
        <v>17.399999999999999</v>
      </c>
      <c r="I247" s="21">
        <v>31.5</v>
      </c>
    </row>
    <row r="248" spans="2:9" x14ac:dyDescent="0.3">
      <c r="B248" s="44" t="s">
        <v>134</v>
      </c>
      <c r="C248" s="51" t="s">
        <v>19</v>
      </c>
      <c r="D248" s="46"/>
      <c r="E248" s="47"/>
      <c r="F248" s="48">
        <v>393.8</v>
      </c>
      <c r="G248" s="48"/>
      <c r="H248" s="20">
        <v>243.8</v>
      </c>
      <c r="I248" s="21">
        <v>309.10000000000002</v>
      </c>
    </row>
    <row r="249" spans="2:9" x14ac:dyDescent="0.3">
      <c r="B249" s="44" t="s">
        <v>134</v>
      </c>
      <c r="C249" s="51" t="s">
        <v>17</v>
      </c>
      <c r="D249" s="46"/>
      <c r="E249" s="47"/>
      <c r="F249" s="48">
        <v>385.5</v>
      </c>
      <c r="G249" s="48"/>
      <c r="H249" s="20">
        <v>208.7</v>
      </c>
      <c r="I249" s="21">
        <v>313.3</v>
      </c>
    </row>
    <row r="250" spans="2:9" x14ac:dyDescent="0.3">
      <c r="B250" s="44" t="s">
        <v>134</v>
      </c>
      <c r="C250" s="51" t="s">
        <v>16</v>
      </c>
      <c r="D250" s="46"/>
      <c r="E250" s="47"/>
      <c r="F250" s="48">
        <v>754.8</v>
      </c>
      <c r="G250" s="48"/>
      <c r="H250" s="20">
        <v>71.099999999999994</v>
      </c>
      <c r="I250" s="21">
        <v>720.4</v>
      </c>
    </row>
    <row r="251" spans="2:9" x14ac:dyDescent="0.3">
      <c r="B251" s="44" t="s">
        <v>134</v>
      </c>
      <c r="C251" s="51" t="s">
        <v>76</v>
      </c>
      <c r="D251" s="46"/>
      <c r="E251" s="47"/>
      <c r="F251" s="48">
        <v>512.29999999999995</v>
      </c>
      <c r="G251" s="48"/>
      <c r="H251" s="20">
        <v>128.6</v>
      </c>
      <c r="I251" s="21">
        <v>469.7</v>
      </c>
    </row>
    <row r="252" spans="2:9" x14ac:dyDescent="0.3">
      <c r="B252" s="44" t="s">
        <v>134</v>
      </c>
      <c r="C252" s="51" t="s">
        <v>77</v>
      </c>
      <c r="D252" s="46"/>
      <c r="E252" s="47"/>
      <c r="F252" s="48">
        <v>517.1</v>
      </c>
      <c r="G252" s="48"/>
      <c r="H252" s="20">
        <v>62</v>
      </c>
      <c r="I252" s="21">
        <v>501.9</v>
      </c>
    </row>
    <row r="253" spans="2:9" x14ac:dyDescent="0.3">
      <c r="B253" s="44" t="s">
        <v>134</v>
      </c>
      <c r="C253" s="49" t="s">
        <v>118</v>
      </c>
      <c r="D253" s="46"/>
      <c r="E253" s="47"/>
      <c r="F253" s="48">
        <v>483.3</v>
      </c>
      <c r="G253" s="48"/>
      <c r="H253" s="20">
        <v>19.8</v>
      </c>
      <c r="I253" s="21">
        <v>482.7</v>
      </c>
    </row>
    <row r="254" spans="2:9" x14ac:dyDescent="0.3">
      <c r="B254" s="44" t="s">
        <v>134</v>
      </c>
      <c r="C254" s="49" t="s">
        <v>120</v>
      </c>
      <c r="D254" s="46"/>
      <c r="E254" s="47"/>
      <c r="F254" s="48">
        <v>573.5</v>
      </c>
      <c r="G254" s="48"/>
      <c r="H254" s="20">
        <v>6.1</v>
      </c>
      <c r="I254" s="21">
        <v>551.4</v>
      </c>
    </row>
    <row r="255" spans="2:9" x14ac:dyDescent="0.3">
      <c r="B255" s="44" t="s">
        <v>134</v>
      </c>
      <c r="C255" s="49" t="s">
        <v>121</v>
      </c>
      <c r="D255" s="46"/>
      <c r="E255" s="47"/>
      <c r="F255" s="48">
        <v>648.20000000000005</v>
      </c>
      <c r="G255" s="48"/>
      <c r="H255" s="20">
        <v>2.2000000000000002</v>
      </c>
      <c r="I255" s="21">
        <v>592.9</v>
      </c>
    </row>
    <row r="256" spans="2:9" x14ac:dyDescent="0.3">
      <c r="B256" s="44" t="s">
        <v>134</v>
      </c>
      <c r="C256" s="49" t="s">
        <v>122</v>
      </c>
      <c r="D256" s="46"/>
      <c r="E256" s="47"/>
      <c r="F256" s="48">
        <v>678.6</v>
      </c>
      <c r="G256" s="48"/>
      <c r="H256" s="20">
        <v>259</v>
      </c>
      <c r="I256" s="21">
        <v>565.1</v>
      </c>
    </row>
    <row r="257" spans="2:15" x14ac:dyDescent="0.3">
      <c r="B257" s="44" t="s">
        <v>135</v>
      </c>
      <c r="C257" s="50" t="s">
        <v>18</v>
      </c>
      <c r="D257" s="46"/>
      <c r="E257" s="47"/>
      <c r="F257" s="48">
        <v>614.5</v>
      </c>
      <c r="G257" s="48"/>
      <c r="H257" s="20">
        <v>183.1</v>
      </c>
      <c r="I257" s="21">
        <v>578.5</v>
      </c>
    </row>
    <row r="258" spans="2:15" x14ac:dyDescent="0.3">
      <c r="B258" s="44" t="s">
        <v>135</v>
      </c>
      <c r="C258" s="45" t="s">
        <v>78</v>
      </c>
      <c r="D258" s="46"/>
      <c r="E258" s="47">
        <v>659.8</v>
      </c>
      <c r="F258" s="48"/>
      <c r="G258" s="48"/>
      <c r="H258" s="20">
        <v>57.1</v>
      </c>
      <c r="I258" s="21">
        <v>657</v>
      </c>
    </row>
    <row r="259" spans="2:15" x14ac:dyDescent="0.3">
      <c r="B259" s="44" t="s">
        <v>135</v>
      </c>
      <c r="C259" s="51" t="s">
        <v>16</v>
      </c>
      <c r="D259" s="46"/>
      <c r="E259" s="47"/>
      <c r="F259" s="48">
        <v>921.4</v>
      </c>
      <c r="G259" s="48"/>
      <c r="H259" s="20">
        <v>20.9</v>
      </c>
      <c r="I259" s="21">
        <v>851.7</v>
      </c>
    </row>
    <row r="260" spans="2:15" x14ac:dyDescent="0.3">
      <c r="B260" s="44" t="s">
        <v>135</v>
      </c>
      <c r="C260" s="51" t="s">
        <v>76</v>
      </c>
      <c r="D260" s="46"/>
      <c r="E260" s="47"/>
      <c r="F260" s="48">
        <v>663.5</v>
      </c>
      <c r="G260" s="48"/>
      <c r="H260" s="20">
        <v>217.6</v>
      </c>
      <c r="I260" s="21">
        <v>591</v>
      </c>
    </row>
    <row r="261" spans="2:15" x14ac:dyDescent="0.3">
      <c r="B261" s="44" t="s">
        <v>135</v>
      </c>
      <c r="C261" s="51" t="s">
        <v>19</v>
      </c>
      <c r="D261" s="46"/>
      <c r="E261" s="47">
        <v>237.3</v>
      </c>
      <c r="F261" s="48"/>
      <c r="G261" s="48"/>
      <c r="H261" s="20">
        <v>140.19999999999999</v>
      </c>
      <c r="I261" s="21">
        <v>191.4</v>
      </c>
    </row>
    <row r="262" spans="2:15" x14ac:dyDescent="0.3">
      <c r="B262" s="44" t="s">
        <v>135</v>
      </c>
      <c r="C262" s="51" t="s">
        <v>77</v>
      </c>
      <c r="D262" s="46"/>
      <c r="E262" s="47"/>
      <c r="F262" s="48">
        <v>487.7</v>
      </c>
      <c r="G262" s="48"/>
      <c r="H262" s="20">
        <v>12.9</v>
      </c>
      <c r="I262" s="21">
        <v>480.7</v>
      </c>
    </row>
    <row r="263" spans="2:15" x14ac:dyDescent="0.3">
      <c r="B263" s="44" t="s">
        <v>135</v>
      </c>
      <c r="C263" s="51" t="s">
        <v>17</v>
      </c>
      <c r="D263" s="46"/>
      <c r="E263" s="47">
        <v>193.1</v>
      </c>
      <c r="F263" s="48"/>
      <c r="G263" s="48"/>
      <c r="H263" s="20">
        <v>106.8</v>
      </c>
      <c r="I263" s="21">
        <v>160.9</v>
      </c>
    </row>
    <row r="264" spans="2:15" x14ac:dyDescent="0.3">
      <c r="B264" s="44" t="s">
        <v>135</v>
      </c>
      <c r="C264" s="49" t="s">
        <v>118</v>
      </c>
      <c r="D264" s="46"/>
      <c r="E264" s="47">
        <v>646.5</v>
      </c>
      <c r="F264" s="48"/>
      <c r="G264" s="48"/>
      <c r="H264" s="20">
        <v>3.3</v>
      </c>
      <c r="I264" s="21">
        <v>645.29999999999995</v>
      </c>
    </row>
    <row r="265" spans="2:15" x14ac:dyDescent="0.3">
      <c r="B265" s="44" t="s">
        <v>135</v>
      </c>
      <c r="C265" s="49" t="s">
        <v>120</v>
      </c>
      <c r="D265" s="46"/>
      <c r="E265" s="47"/>
      <c r="F265" s="48">
        <v>551.29999999999995</v>
      </c>
      <c r="G265" s="48"/>
      <c r="H265" s="20">
        <v>40</v>
      </c>
      <c r="I265" s="21">
        <v>531.6</v>
      </c>
    </row>
    <row r="266" spans="2:15" x14ac:dyDescent="0.3">
      <c r="B266" s="44" t="s">
        <v>135</v>
      </c>
      <c r="C266" s="49" t="s">
        <v>121</v>
      </c>
      <c r="D266" s="46"/>
      <c r="E266" s="47"/>
      <c r="F266" s="48">
        <v>542.20000000000005</v>
      </c>
      <c r="G266" s="48"/>
      <c r="H266" s="20">
        <v>103.7</v>
      </c>
      <c r="I266" s="21">
        <v>492.7</v>
      </c>
    </row>
    <row r="267" spans="2:15" x14ac:dyDescent="0.3">
      <c r="B267" s="44" t="s">
        <v>135</v>
      </c>
      <c r="C267" s="49" t="s">
        <v>122</v>
      </c>
      <c r="D267" s="46"/>
      <c r="E267" s="47"/>
      <c r="F267" s="48">
        <v>589.6</v>
      </c>
      <c r="G267" s="48"/>
      <c r="H267" s="20">
        <v>262.3</v>
      </c>
      <c r="I267" s="21">
        <v>406.2</v>
      </c>
    </row>
    <row r="268" spans="2:15" x14ac:dyDescent="0.3">
      <c r="B268" s="44" t="s">
        <v>136</v>
      </c>
      <c r="C268" s="50" t="s">
        <v>18</v>
      </c>
      <c r="D268" s="46"/>
      <c r="E268" s="47"/>
      <c r="F268" s="48">
        <v>304.5</v>
      </c>
      <c r="G268" s="48"/>
      <c r="H268" s="20">
        <v>33.299999999999997</v>
      </c>
      <c r="I268" s="21">
        <v>290.2</v>
      </c>
      <c r="K268">
        <v>0</v>
      </c>
      <c r="L268">
        <v>0</v>
      </c>
      <c r="N268">
        <v>0</v>
      </c>
      <c r="O268">
        <v>0</v>
      </c>
    </row>
    <row r="269" spans="2:15" x14ac:dyDescent="0.3">
      <c r="B269" s="44" t="s">
        <v>136</v>
      </c>
      <c r="C269" s="45" t="s">
        <v>78</v>
      </c>
      <c r="D269" s="46"/>
      <c r="E269" s="47">
        <v>437.9</v>
      </c>
      <c r="F269" s="48"/>
      <c r="G269" s="48"/>
      <c r="H269" s="20">
        <v>20.9</v>
      </c>
      <c r="I269" s="21">
        <v>437.9</v>
      </c>
      <c r="K269">
        <v>53.4</v>
      </c>
      <c r="L269">
        <v>15.1</v>
      </c>
      <c r="M269" t="s">
        <v>7</v>
      </c>
      <c r="N269" s="20">
        <v>3.6</v>
      </c>
      <c r="O269" s="21">
        <v>14.7</v>
      </c>
    </row>
    <row r="270" spans="2:15" x14ac:dyDescent="0.3">
      <c r="B270" s="44" t="s">
        <v>136</v>
      </c>
      <c r="C270" s="51" t="s">
        <v>7</v>
      </c>
      <c r="D270" s="46"/>
      <c r="E270" s="47"/>
      <c r="F270" s="48">
        <v>15.1</v>
      </c>
      <c r="G270" s="48"/>
      <c r="H270" s="20">
        <v>3.6</v>
      </c>
      <c r="I270" s="21">
        <v>14.7</v>
      </c>
      <c r="K270">
        <v>199</v>
      </c>
      <c r="L270">
        <v>28.8</v>
      </c>
      <c r="M270" t="s">
        <v>19</v>
      </c>
      <c r="N270" s="20">
        <v>6.2</v>
      </c>
      <c r="O270" s="21">
        <v>28.1</v>
      </c>
    </row>
    <row r="271" spans="2:15" x14ac:dyDescent="0.3">
      <c r="B271" s="44" t="s">
        <v>136</v>
      </c>
      <c r="C271" s="51" t="s">
        <v>19</v>
      </c>
      <c r="D271" s="46"/>
      <c r="E271" s="47"/>
      <c r="F271" s="48">
        <v>28.8</v>
      </c>
      <c r="G271" s="48"/>
      <c r="H271" s="20">
        <v>6.2</v>
      </c>
      <c r="I271" s="21">
        <v>28.1</v>
      </c>
      <c r="K271">
        <v>297.39999999999998</v>
      </c>
      <c r="L271">
        <v>76.400000000000006</v>
      </c>
      <c r="M271" t="s">
        <v>17</v>
      </c>
      <c r="N271" s="20">
        <v>13.8</v>
      </c>
      <c r="O271" s="21">
        <v>75.099999999999994</v>
      </c>
    </row>
    <row r="272" spans="2:15" x14ac:dyDescent="0.3">
      <c r="B272" s="44" t="s">
        <v>136</v>
      </c>
      <c r="C272" s="51" t="s">
        <v>17</v>
      </c>
      <c r="D272" s="46"/>
      <c r="E272" s="47"/>
      <c r="F272" s="48">
        <v>76.400000000000006</v>
      </c>
      <c r="G272" s="48"/>
      <c r="H272" s="20">
        <v>13.8</v>
      </c>
      <c r="I272" s="21">
        <v>75.099999999999994</v>
      </c>
      <c r="K272">
        <v>491.1</v>
      </c>
      <c r="L272">
        <v>304.5</v>
      </c>
      <c r="M272" t="s">
        <v>18</v>
      </c>
      <c r="N272" s="20">
        <v>33.299999999999997</v>
      </c>
      <c r="O272" s="21">
        <v>290.2</v>
      </c>
    </row>
    <row r="273" spans="2:15" x14ac:dyDescent="0.3">
      <c r="B273" s="44" t="s">
        <v>136</v>
      </c>
      <c r="C273" s="51" t="s">
        <v>16</v>
      </c>
      <c r="D273" s="46"/>
      <c r="E273" s="47"/>
      <c r="F273" s="48">
        <v>399.7</v>
      </c>
      <c r="G273" s="48"/>
      <c r="H273" s="20">
        <v>197.7</v>
      </c>
      <c r="I273" s="21">
        <v>322.8</v>
      </c>
      <c r="K273">
        <v>690.2</v>
      </c>
      <c r="L273">
        <v>399.7</v>
      </c>
      <c r="M273" t="s">
        <v>16</v>
      </c>
      <c r="N273" s="20">
        <v>197.7</v>
      </c>
      <c r="O273" s="21">
        <v>322.8</v>
      </c>
    </row>
    <row r="274" spans="2:15" x14ac:dyDescent="0.3">
      <c r="B274" s="44" t="s">
        <v>136</v>
      </c>
      <c r="C274" s="51" t="s">
        <v>76</v>
      </c>
      <c r="D274" s="46"/>
      <c r="E274" s="47"/>
      <c r="F274" s="48">
        <v>455</v>
      </c>
      <c r="G274" s="48"/>
      <c r="H274" s="20">
        <v>87.5</v>
      </c>
      <c r="I274" s="21">
        <v>373.6</v>
      </c>
      <c r="K274">
        <v>1013.5</v>
      </c>
      <c r="L274">
        <v>455</v>
      </c>
      <c r="M274" t="s">
        <v>76</v>
      </c>
      <c r="N274" s="20">
        <v>87.5</v>
      </c>
      <c r="O274" s="21">
        <v>373.6</v>
      </c>
    </row>
    <row r="275" spans="2:15" x14ac:dyDescent="0.3">
      <c r="B275" s="44" t="s">
        <v>136</v>
      </c>
      <c r="C275" s="51" t="s">
        <v>77</v>
      </c>
      <c r="D275" s="46"/>
      <c r="E275" s="47"/>
      <c r="F275" s="48">
        <v>449</v>
      </c>
      <c r="G275" s="48"/>
      <c r="H275" s="20">
        <v>19.7</v>
      </c>
      <c r="I275" s="21">
        <v>448.6</v>
      </c>
      <c r="K275">
        <v>1614.7</v>
      </c>
      <c r="L275">
        <v>449</v>
      </c>
      <c r="M275" t="s">
        <v>77</v>
      </c>
      <c r="N275" s="20">
        <v>19.7</v>
      </c>
      <c r="O275" s="21">
        <v>448.6</v>
      </c>
    </row>
    <row r="276" spans="2:15" x14ac:dyDescent="0.3">
      <c r="B276" s="44" t="s">
        <v>136</v>
      </c>
      <c r="C276" s="49" t="s">
        <v>118</v>
      </c>
      <c r="D276" s="46"/>
      <c r="E276" s="47"/>
      <c r="F276" s="48">
        <v>306.10000000000002</v>
      </c>
      <c r="G276" s="48"/>
      <c r="H276" s="20">
        <v>114</v>
      </c>
      <c r="I276" s="21">
        <v>300.10000000000002</v>
      </c>
      <c r="K276">
        <v>2046.9</v>
      </c>
      <c r="L276">
        <v>437.9</v>
      </c>
      <c r="M276" t="s">
        <v>78</v>
      </c>
      <c r="N276" s="20">
        <v>20.9</v>
      </c>
      <c r="O276" s="21">
        <v>437.9</v>
      </c>
    </row>
    <row r="277" spans="2:15" x14ac:dyDescent="0.3">
      <c r="B277" s="44" t="s">
        <v>136</v>
      </c>
      <c r="C277" s="49" t="s">
        <v>120</v>
      </c>
      <c r="D277" s="46"/>
      <c r="E277" s="47"/>
      <c r="F277" s="48">
        <v>370.9</v>
      </c>
      <c r="G277" s="48"/>
      <c r="H277" s="20">
        <v>159.9</v>
      </c>
      <c r="I277" s="21">
        <v>330.2</v>
      </c>
      <c r="K277">
        <v>2455.1999999999998</v>
      </c>
      <c r="L277">
        <v>306.10000000000002</v>
      </c>
      <c r="M277" t="s">
        <v>118</v>
      </c>
      <c r="N277" s="20">
        <v>114</v>
      </c>
      <c r="O277" s="21">
        <v>300.10000000000002</v>
      </c>
    </row>
    <row r="278" spans="2:15" x14ac:dyDescent="0.3">
      <c r="B278" s="44" t="s">
        <v>136</v>
      </c>
      <c r="C278" s="49" t="s">
        <v>121</v>
      </c>
      <c r="D278" s="46"/>
      <c r="E278" s="47"/>
      <c r="F278" s="48">
        <v>383.3</v>
      </c>
      <c r="G278" s="48"/>
      <c r="H278" s="20">
        <v>37.9</v>
      </c>
      <c r="I278" s="21">
        <v>380.7</v>
      </c>
      <c r="K278">
        <v>2789.6</v>
      </c>
      <c r="L278">
        <v>370.5</v>
      </c>
      <c r="M278" t="s">
        <v>120</v>
      </c>
      <c r="N278" s="20">
        <v>159.9</v>
      </c>
      <c r="O278" s="21">
        <v>330.2</v>
      </c>
    </row>
    <row r="279" spans="2:15" x14ac:dyDescent="0.3">
      <c r="B279" s="44" t="s">
        <v>136</v>
      </c>
      <c r="C279" s="49" t="s">
        <v>122</v>
      </c>
      <c r="D279" s="46"/>
      <c r="E279" s="47"/>
      <c r="F279" s="48">
        <v>300.5</v>
      </c>
      <c r="G279" s="48"/>
      <c r="H279" s="20">
        <v>137.9</v>
      </c>
      <c r="I279" s="21">
        <v>230.2</v>
      </c>
      <c r="K279">
        <v>3181.3</v>
      </c>
      <c r="L279">
        <v>383.3</v>
      </c>
      <c r="M279" t="s">
        <v>121</v>
      </c>
      <c r="N279" s="20">
        <v>37.9</v>
      </c>
      <c r="O279" s="21">
        <v>380.7</v>
      </c>
    </row>
    <row r="280" spans="2:15" x14ac:dyDescent="0.3">
      <c r="K280">
        <v>3469</v>
      </c>
      <c r="L280">
        <v>294.60000000000002</v>
      </c>
      <c r="M280" t="s">
        <v>122</v>
      </c>
      <c r="N280" s="20">
        <v>137.9</v>
      </c>
      <c r="O280" s="21">
        <v>230.2</v>
      </c>
    </row>
    <row r="281" spans="2:15" x14ac:dyDescent="0.3">
      <c r="K281">
        <v>4404.8</v>
      </c>
      <c r="L281">
        <v>0</v>
      </c>
      <c r="N281" s="53">
        <v>0</v>
      </c>
      <c r="O281" s="54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A74E-F5D3-4585-B716-35658954F760}">
  <dimension ref="A1:DY94"/>
  <sheetViews>
    <sheetView topLeftCell="H83" zoomScale="70" zoomScaleNormal="70" workbookViewId="0">
      <selection activeCell="P92" sqref="P92"/>
    </sheetView>
  </sheetViews>
  <sheetFormatPr defaultRowHeight="14.4" x14ac:dyDescent="0.3"/>
  <cols>
    <col min="1" max="1" width="20.44140625" bestFit="1" customWidth="1"/>
    <col min="2" max="2" width="25.109375" bestFit="1" customWidth="1"/>
    <col min="3" max="3" width="20.44140625" bestFit="1" customWidth="1"/>
    <col min="5" max="5" width="20.44140625" bestFit="1" customWidth="1"/>
    <col min="6" max="6" width="25.109375" bestFit="1" customWidth="1"/>
    <col min="7" max="8" width="20.44140625" bestFit="1" customWidth="1"/>
    <col min="9" max="9" width="25.109375" bestFit="1" customWidth="1"/>
    <col min="10" max="11" width="20.44140625" bestFit="1" customWidth="1"/>
    <col min="12" max="12" width="25.109375" bestFit="1" customWidth="1"/>
    <col min="13" max="13" width="20.44140625" bestFit="1" customWidth="1"/>
    <col min="14" max="14" width="8.33203125" customWidth="1"/>
    <col min="15" max="15" width="9.5546875" customWidth="1"/>
    <col min="16" max="16" width="6.88671875" customWidth="1"/>
    <col min="21" max="21" width="20.44140625" bestFit="1" customWidth="1"/>
    <col min="22" max="22" width="25.109375" bestFit="1" customWidth="1"/>
    <col min="23" max="23" width="20.44140625" bestFit="1" customWidth="1"/>
    <col min="32" max="32" width="20.44140625" bestFit="1" customWidth="1"/>
    <col min="33" max="33" width="25.109375" bestFit="1" customWidth="1"/>
    <col min="34" max="34" width="17.88671875" customWidth="1"/>
    <col min="36" max="36" width="12.6640625" customWidth="1"/>
    <col min="37" max="37" width="10.88671875" customWidth="1"/>
    <col min="38" max="38" width="12" customWidth="1"/>
    <col min="40" max="40" width="20.44140625" bestFit="1" customWidth="1"/>
    <col min="41" max="41" width="25.109375" bestFit="1" customWidth="1"/>
    <col min="42" max="43" width="20.44140625" bestFit="1" customWidth="1"/>
    <col min="44" max="44" width="25.109375" bestFit="1" customWidth="1"/>
    <col min="45" max="45" width="20.44140625" bestFit="1" customWidth="1"/>
    <col min="52" max="52" width="20.44140625" bestFit="1" customWidth="1"/>
    <col min="53" max="53" width="25.109375" bestFit="1" customWidth="1"/>
    <col min="54" max="54" width="20.44140625" bestFit="1" customWidth="1"/>
    <col min="63" max="63" width="20.44140625" bestFit="1" customWidth="1"/>
    <col min="64" max="64" width="25.109375" bestFit="1" customWidth="1"/>
    <col min="65" max="65" width="21.5546875" bestFit="1" customWidth="1"/>
    <col min="66" max="66" width="20.44140625" bestFit="1" customWidth="1"/>
    <col min="67" max="67" width="25.109375" bestFit="1" customWidth="1"/>
    <col min="68" max="68" width="21.5546875" bestFit="1" customWidth="1"/>
    <col min="73" max="73" width="20.44140625" bestFit="1" customWidth="1"/>
    <col min="74" max="74" width="25.109375" bestFit="1" customWidth="1"/>
    <col min="75" max="75" width="21.5546875" bestFit="1" customWidth="1"/>
    <col min="86" max="86" width="20.44140625" bestFit="1" customWidth="1"/>
    <col min="87" max="87" width="25.109375" bestFit="1" customWidth="1"/>
    <col min="88" max="88" width="21.6640625" bestFit="1" customWidth="1"/>
    <col min="92" max="92" width="20.44140625" bestFit="1" customWidth="1"/>
    <col min="93" max="93" width="27.33203125" bestFit="1" customWidth="1"/>
    <col min="94" max="94" width="24" bestFit="1" customWidth="1"/>
    <col min="96" max="96" width="22.5546875" bestFit="1" customWidth="1"/>
    <col min="97" max="97" width="27.33203125" bestFit="1" customWidth="1"/>
    <col min="98" max="98" width="24" bestFit="1" customWidth="1"/>
    <col min="100" max="100" width="22.5546875" bestFit="1" customWidth="1"/>
    <col min="101" max="101" width="27.33203125" bestFit="1" customWidth="1"/>
    <col min="102" max="102" width="24" bestFit="1" customWidth="1"/>
    <col min="104" max="104" width="22.5546875" bestFit="1" customWidth="1"/>
    <col min="105" max="105" width="27.33203125" bestFit="1" customWidth="1"/>
    <col min="106" max="106" width="24" bestFit="1" customWidth="1"/>
    <col min="108" max="108" width="21.5546875" bestFit="1" customWidth="1"/>
    <col min="109" max="109" width="26.33203125" bestFit="1" customWidth="1"/>
    <col min="110" max="110" width="22.88671875" bestFit="1" customWidth="1"/>
    <col min="112" max="112" width="19.44140625" bestFit="1" customWidth="1"/>
    <col min="113" max="113" width="26.88671875" bestFit="1" customWidth="1"/>
    <col min="114" max="114" width="30.33203125" bestFit="1" customWidth="1"/>
    <col min="115" max="115" width="19.44140625" bestFit="1" customWidth="1"/>
    <col min="116" max="116" width="24" bestFit="1" customWidth="1"/>
    <col min="117" max="117" width="27.109375" bestFit="1" customWidth="1"/>
    <col min="118" max="118" width="19.44140625" bestFit="1" customWidth="1"/>
    <col min="119" max="119" width="24" bestFit="1" customWidth="1"/>
    <col min="120" max="120" width="27.109375" bestFit="1" customWidth="1"/>
    <col min="121" max="121" width="19.44140625" bestFit="1" customWidth="1"/>
    <col min="122" max="122" width="24" bestFit="1" customWidth="1"/>
    <col min="123" max="123" width="27.109375" bestFit="1" customWidth="1"/>
    <col min="124" max="124" width="19.44140625" bestFit="1" customWidth="1"/>
    <col min="125" max="125" width="24" bestFit="1" customWidth="1"/>
    <col min="126" max="126" width="27.109375" bestFit="1" customWidth="1"/>
    <col min="127" max="127" width="19.44140625" bestFit="1" customWidth="1"/>
    <col min="128" max="128" width="24" bestFit="1" customWidth="1"/>
    <col min="129" max="129" width="27.109375" bestFit="1" customWidth="1"/>
  </cols>
  <sheetData>
    <row r="1" spans="1:129" x14ac:dyDescent="0.3">
      <c r="A1" s="37" t="s">
        <v>113</v>
      </c>
      <c r="B1" s="37" t="s">
        <v>114</v>
      </c>
      <c r="C1" s="37" t="s">
        <v>137</v>
      </c>
      <c r="E1" s="38" t="s">
        <v>113</v>
      </c>
      <c r="F1" s="38" t="s">
        <v>114</v>
      </c>
      <c r="G1" s="38" t="s">
        <v>137</v>
      </c>
      <c r="H1" s="37" t="s">
        <v>79</v>
      </c>
      <c r="I1" s="37" t="s">
        <v>80</v>
      </c>
      <c r="J1" s="37" t="s">
        <v>94</v>
      </c>
      <c r="K1" s="36" t="s">
        <v>113</v>
      </c>
      <c r="L1" s="36" t="s">
        <v>114</v>
      </c>
      <c r="M1" s="36" t="s">
        <v>138</v>
      </c>
      <c r="N1" s="38" t="s">
        <v>79</v>
      </c>
      <c r="O1" s="38" t="s">
        <v>80</v>
      </c>
      <c r="P1" s="38" t="s">
        <v>95</v>
      </c>
      <c r="Q1" s="36" t="s">
        <v>113</v>
      </c>
      <c r="R1" s="36" t="s">
        <v>114</v>
      </c>
      <c r="S1" s="36" t="s">
        <v>138</v>
      </c>
      <c r="U1" s="55" t="s">
        <v>113</v>
      </c>
      <c r="V1" s="55" t="s">
        <v>114</v>
      </c>
      <c r="W1" s="55" t="s">
        <v>139</v>
      </c>
      <c r="Y1" s="55" t="s">
        <v>113</v>
      </c>
      <c r="Z1" s="55" t="s">
        <v>114</v>
      </c>
      <c r="AA1" s="55" t="s">
        <v>139</v>
      </c>
      <c r="AB1" s="39" t="s">
        <v>79</v>
      </c>
      <c r="AC1" s="39" t="s">
        <v>80</v>
      </c>
      <c r="AD1" s="39" t="s">
        <v>96</v>
      </c>
      <c r="AF1" s="56" t="s">
        <v>140</v>
      </c>
      <c r="AG1" s="56" t="s">
        <v>141</v>
      </c>
      <c r="AH1" s="56" t="s">
        <v>142</v>
      </c>
      <c r="AJ1" s="56" t="s">
        <v>140</v>
      </c>
      <c r="AK1" s="56" t="s">
        <v>141</v>
      </c>
      <c r="AL1" s="56" t="s">
        <v>142</v>
      </c>
      <c r="AN1" s="36" t="s">
        <v>113</v>
      </c>
      <c r="AO1" s="36" t="s">
        <v>114</v>
      </c>
      <c r="AP1" s="36" t="s">
        <v>143</v>
      </c>
      <c r="AQ1" s="40" t="s">
        <v>113</v>
      </c>
      <c r="AR1" s="40" t="s">
        <v>114</v>
      </c>
      <c r="AS1" s="40" t="s">
        <v>144</v>
      </c>
      <c r="AZ1" s="55" t="s">
        <v>113</v>
      </c>
      <c r="BA1" s="55" t="s">
        <v>114</v>
      </c>
      <c r="BB1" s="55" t="s">
        <v>145</v>
      </c>
      <c r="BD1" s="38" t="s">
        <v>79</v>
      </c>
      <c r="BE1" s="38" t="s">
        <v>80</v>
      </c>
      <c r="BF1" s="38" t="s">
        <v>99</v>
      </c>
      <c r="BK1" s="41" t="s">
        <v>113</v>
      </c>
      <c r="BL1" s="41" t="s">
        <v>114</v>
      </c>
      <c r="BM1" s="41" t="s">
        <v>146</v>
      </c>
      <c r="BN1" s="40" t="s">
        <v>79</v>
      </c>
      <c r="BO1" s="40" t="s">
        <v>80</v>
      </c>
      <c r="BP1" s="40" t="s">
        <v>100</v>
      </c>
      <c r="BQ1" s="41" t="s">
        <v>113</v>
      </c>
      <c r="BR1" s="41" t="s">
        <v>114</v>
      </c>
      <c r="BS1" s="41" t="s">
        <v>146</v>
      </c>
      <c r="BU1" s="36" t="s">
        <v>113</v>
      </c>
      <c r="BV1" s="36" t="s">
        <v>114</v>
      </c>
      <c r="BW1" s="36" t="s">
        <v>115</v>
      </c>
      <c r="BY1">
        <v>0</v>
      </c>
      <c r="BZ1">
        <v>0</v>
      </c>
      <c r="CB1">
        <v>0</v>
      </c>
      <c r="CC1">
        <v>0</v>
      </c>
      <c r="CD1">
        <v>0</v>
      </c>
      <c r="CE1">
        <v>0</v>
      </c>
      <c r="CF1">
        <v>0</v>
      </c>
      <c r="CH1" s="40" t="s">
        <v>113</v>
      </c>
      <c r="CI1" s="40" t="s">
        <v>114</v>
      </c>
      <c r="CJ1" s="40" t="s">
        <v>115</v>
      </c>
      <c r="CN1" s="40" t="s">
        <v>110</v>
      </c>
      <c r="CO1" s="40" t="s">
        <v>111</v>
      </c>
      <c r="CP1" s="40" t="s">
        <v>112</v>
      </c>
      <c r="CR1" s="36" t="s">
        <v>110</v>
      </c>
      <c r="CS1" s="36" t="s">
        <v>111</v>
      </c>
      <c r="CT1" s="36" t="s">
        <v>112</v>
      </c>
      <c r="CV1" s="36" t="s">
        <v>66</v>
      </c>
      <c r="CW1" s="36" t="s">
        <v>67</v>
      </c>
      <c r="CX1" s="36" t="s">
        <v>68</v>
      </c>
      <c r="CZ1" s="36" t="s">
        <v>66</v>
      </c>
      <c r="DA1" s="36" t="s">
        <v>67</v>
      </c>
      <c r="DB1" s="36" t="s">
        <v>68</v>
      </c>
      <c r="DD1" s="37" t="s">
        <v>147</v>
      </c>
      <c r="DE1" s="37" t="s">
        <v>148</v>
      </c>
      <c r="DF1" s="37" t="s">
        <v>149</v>
      </c>
      <c r="DH1" s="37" t="s">
        <v>362</v>
      </c>
      <c r="DI1" s="37" t="s">
        <v>363</v>
      </c>
      <c r="DJ1" s="37" t="s">
        <v>364</v>
      </c>
      <c r="DK1" s="37" t="s">
        <v>366</v>
      </c>
      <c r="DL1" s="37" t="s">
        <v>367</v>
      </c>
      <c r="DM1" s="37" t="s">
        <v>368</v>
      </c>
      <c r="DN1" s="35" t="s">
        <v>369</v>
      </c>
      <c r="DO1" s="35" t="s">
        <v>370</v>
      </c>
      <c r="DP1" s="35" t="s">
        <v>371</v>
      </c>
      <c r="DQ1" s="135" t="s">
        <v>372</v>
      </c>
      <c r="DR1" s="135" t="s">
        <v>373</v>
      </c>
      <c r="DS1" s="135" t="s">
        <v>374</v>
      </c>
      <c r="DT1" s="136" t="s">
        <v>376</v>
      </c>
      <c r="DU1" s="136" t="s">
        <v>375</v>
      </c>
      <c r="DV1" s="136" t="s">
        <v>377</v>
      </c>
      <c r="DW1" s="135" t="s">
        <v>378</v>
      </c>
      <c r="DX1" s="135" t="s">
        <v>379</v>
      </c>
      <c r="DY1" s="135" t="s">
        <v>380</v>
      </c>
    </row>
    <row r="2" spans="1:129" x14ac:dyDescent="0.3">
      <c r="A2">
        <v>0</v>
      </c>
      <c r="B2">
        <v>0</v>
      </c>
      <c r="E2">
        <v>0</v>
      </c>
      <c r="F2">
        <v>0</v>
      </c>
      <c r="H2">
        <v>0</v>
      </c>
      <c r="I2">
        <v>0</v>
      </c>
      <c r="K2">
        <v>0</v>
      </c>
      <c r="L2">
        <v>0</v>
      </c>
      <c r="N2">
        <v>0</v>
      </c>
      <c r="O2">
        <v>0</v>
      </c>
      <c r="Q2">
        <v>0</v>
      </c>
      <c r="R2">
        <v>0</v>
      </c>
      <c r="U2">
        <v>0</v>
      </c>
      <c r="V2">
        <v>0</v>
      </c>
      <c r="Y2">
        <v>0</v>
      </c>
      <c r="Z2">
        <v>0</v>
      </c>
      <c r="AB2">
        <v>0</v>
      </c>
      <c r="AC2">
        <v>0</v>
      </c>
      <c r="AF2">
        <v>0</v>
      </c>
      <c r="AG2">
        <v>0</v>
      </c>
      <c r="AJ2">
        <v>0</v>
      </c>
      <c r="AK2">
        <v>0</v>
      </c>
      <c r="AN2">
        <v>0</v>
      </c>
      <c r="AO2">
        <v>0</v>
      </c>
      <c r="AQ2">
        <v>0</v>
      </c>
      <c r="AR2">
        <v>0</v>
      </c>
      <c r="AZ2">
        <v>0</v>
      </c>
      <c r="BA2">
        <v>0</v>
      </c>
      <c r="BD2">
        <v>0</v>
      </c>
      <c r="BE2">
        <v>0</v>
      </c>
      <c r="BG2">
        <v>0</v>
      </c>
      <c r="BH2">
        <v>0</v>
      </c>
      <c r="BK2">
        <v>0</v>
      </c>
      <c r="BL2">
        <v>0</v>
      </c>
      <c r="BN2">
        <v>0</v>
      </c>
      <c r="BO2">
        <v>0</v>
      </c>
      <c r="BQ2">
        <v>0</v>
      </c>
      <c r="BR2">
        <v>0</v>
      </c>
      <c r="BU2">
        <v>0</v>
      </c>
      <c r="BV2">
        <v>0</v>
      </c>
      <c r="BY2">
        <v>33</v>
      </c>
      <c r="BZ2">
        <v>10.5</v>
      </c>
      <c r="CA2" t="s">
        <v>5</v>
      </c>
      <c r="CB2">
        <v>86.6</v>
      </c>
      <c r="CC2">
        <v>77.8</v>
      </c>
      <c r="CD2">
        <v>33</v>
      </c>
      <c r="CE2">
        <v>51.999999999998202</v>
      </c>
      <c r="CF2">
        <f>(CE2/10)</f>
        <v>5.1999999999998199</v>
      </c>
      <c r="CH2">
        <v>0</v>
      </c>
      <c r="CI2">
        <v>0</v>
      </c>
      <c r="CK2">
        <v>0</v>
      </c>
      <c r="CL2">
        <v>0</v>
      </c>
      <c r="CN2">
        <v>0</v>
      </c>
      <c r="CO2">
        <v>0</v>
      </c>
      <c r="CR2">
        <v>0</v>
      </c>
      <c r="CS2">
        <v>0</v>
      </c>
      <c r="CV2">
        <v>0</v>
      </c>
      <c r="CW2">
        <v>0</v>
      </c>
      <c r="CZ2">
        <v>0</v>
      </c>
      <c r="DA2">
        <v>0</v>
      </c>
      <c r="DD2">
        <v>0</v>
      </c>
      <c r="DE2">
        <v>0</v>
      </c>
      <c r="DH2">
        <v>0</v>
      </c>
      <c r="DI2">
        <v>0</v>
      </c>
      <c r="DK2">
        <v>0</v>
      </c>
      <c r="DL2">
        <v>0</v>
      </c>
      <c r="DN2">
        <v>0</v>
      </c>
      <c r="DO2">
        <v>0</v>
      </c>
      <c r="DQ2">
        <v>0</v>
      </c>
      <c r="DR2">
        <v>0</v>
      </c>
      <c r="DT2">
        <v>0</v>
      </c>
      <c r="DU2">
        <v>0</v>
      </c>
      <c r="DW2">
        <v>0</v>
      </c>
      <c r="DX2">
        <v>0</v>
      </c>
    </row>
    <row r="3" spans="1:129" x14ac:dyDescent="0.3">
      <c r="A3">
        <v>17.600000000000001</v>
      </c>
      <c r="B3">
        <v>118.2</v>
      </c>
      <c r="C3" t="s">
        <v>19</v>
      </c>
      <c r="E3">
        <v>17.600000000000001</v>
      </c>
      <c r="F3">
        <v>118.2</v>
      </c>
      <c r="G3" t="s">
        <v>19</v>
      </c>
      <c r="H3">
        <v>87</v>
      </c>
      <c r="I3">
        <v>99.2</v>
      </c>
      <c r="J3" t="s">
        <v>21</v>
      </c>
      <c r="K3">
        <v>17.899999999999999</v>
      </c>
      <c r="L3">
        <v>9.6</v>
      </c>
      <c r="M3" t="s">
        <v>7</v>
      </c>
      <c r="N3">
        <v>52.8</v>
      </c>
      <c r="O3">
        <v>4.8</v>
      </c>
      <c r="P3" t="s">
        <v>5</v>
      </c>
      <c r="Q3">
        <v>17.899999999999999</v>
      </c>
      <c r="R3">
        <v>9.6</v>
      </c>
      <c r="S3" t="s">
        <v>7</v>
      </c>
      <c r="U3">
        <v>49.1</v>
      </c>
      <c r="V3">
        <v>52.1</v>
      </c>
      <c r="W3" t="s">
        <v>7</v>
      </c>
      <c r="Y3">
        <v>49.1</v>
      </c>
      <c r="Z3">
        <v>52.1</v>
      </c>
      <c r="AA3" t="s">
        <v>7</v>
      </c>
      <c r="AB3">
        <v>56</v>
      </c>
      <c r="AC3">
        <v>12.6</v>
      </c>
      <c r="AD3" t="s">
        <v>5</v>
      </c>
      <c r="AF3">
        <v>82.1</v>
      </c>
      <c r="AG3">
        <v>19</v>
      </c>
      <c r="AH3" t="s">
        <v>5</v>
      </c>
      <c r="AJ3">
        <v>82.1</v>
      </c>
      <c r="AK3">
        <v>19</v>
      </c>
      <c r="AL3" t="s">
        <v>5</v>
      </c>
      <c r="AN3">
        <v>7.5</v>
      </c>
      <c r="AO3">
        <v>0.4</v>
      </c>
      <c r="AP3" t="s">
        <v>7</v>
      </c>
      <c r="AQ3">
        <v>47.9</v>
      </c>
      <c r="AR3">
        <v>68.8</v>
      </c>
      <c r="AS3" t="s">
        <v>19</v>
      </c>
      <c r="AZ3">
        <v>118.6</v>
      </c>
      <c r="BA3">
        <v>20.5</v>
      </c>
      <c r="BB3" t="s">
        <v>19</v>
      </c>
      <c r="BD3">
        <v>183</v>
      </c>
      <c r="BE3">
        <v>41.1</v>
      </c>
      <c r="BF3" t="s">
        <v>19</v>
      </c>
      <c r="BG3">
        <v>118.6</v>
      </c>
      <c r="BH3">
        <v>20.5</v>
      </c>
      <c r="BI3" t="s">
        <v>19</v>
      </c>
      <c r="BK3">
        <v>144.4</v>
      </c>
      <c r="BL3">
        <v>58.9</v>
      </c>
      <c r="BM3" t="s">
        <v>18</v>
      </c>
      <c r="BN3">
        <v>60.1</v>
      </c>
      <c r="BO3">
        <v>35</v>
      </c>
      <c r="BP3" t="s">
        <v>7</v>
      </c>
      <c r="BQ3">
        <v>144.4</v>
      </c>
      <c r="BR3">
        <v>58.9</v>
      </c>
      <c r="BS3" t="s">
        <v>18</v>
      </c>
      <c r="BU3">
        <v>86.6</v>
      </c>
      <c r="BV3">
        <v>77.8</v>
      </c>
      <c r="BW3" t="s">
        <v>76</v>
      </c>
      <c r="BY3">
        <v>155.69999999999999</v>
      </c>
      <c r="BZ3">
        <v>16.399999999999999</v>
      </c>
      <c r="CA3" t="s">
        <v>6</v>
      </c>
      <c r="CB3">
        <v>465</v>
      </c>
      <c r="CC3">
        <v>85.7</v>
      </c>
      <c r="CD3">
        <v>155.69999999999999</v>
      </c>
      <c r="CE3">
        <v>17.999999999997272</v>
      </c>
      <c r="CF3">
        <f t="shared" ref="CF3:CF15" si="0">(CE3/10)</f>
        <v>1.7999999999997272</v>
      </c>
      <c r="CH3">
        <v>86.6</v>
      </c>
      <c r="CI3">
        <v>50</v>
      </c>
      <c r="CJ3" t="s">
        <v>76</v>
      </c>
      <c r="CK3">
        <v>86.6</v>
      </c>
      <c r="CL3">
        <v>77.8</v>
      </c>
      <c r="CN3">
        <v>28</v>
      </c>
      <c r="CO3">
        <v>10</v>
      </c>
      <c r="CP3" t="s">
        <v>5</v>
      </c>
      <c r="CR3">
        <v>28</v>
      </c>
      <c r="CS3">
        <v>10</v>
      </c>
      <c r="CT3" t="s">
        <v>5</v>
      </c>
      <c r="CV3">
        <v>55.7</v>
      </c>
      <c r="CW3">
        <v>114.5</v>
      </c>
      <c r="CX3" t="s">
        <v>18</v>
      </c>
      <c r="CZ3">
        <v>55.7</v>
      </c>
      <c r="DA3">
        <v>114.5</v>
      </c>
      <c r="DB3" t="s">
        <v>18</v>
      </c>
      <c r="DD3">
        <v>106.6</v>
      </c>
      <c r="DE3">
        <v>22.3</v>
      </c>
      <c r="DF3" t="s">
        <v>17</v>
      </c>
      <c r="DH3">
        <v>55</v>
      </c>
      <c r="DI3">
        <v>7.3</v>
      </c>
      <c r="DJ3" t="s">
        <v>55</v>
      </c>
      <c r="DK3">
        <v>101.1</v>
      </c>
      <c r="DL3">
        <v>38</v>
      </c>
      <c r="DM3" t="s">
        <v>21</v>
      </c>
      <c r="DN3">
        <v>37.799999999999997</v>
      </c>
      <c r="DO3">
        <v>23.5</v>
      </c>
      <c r="DP3" t="s">
        <v>6</v>
      </c>
      <c r="DQ3">
        <v>107.7</v>
      </c>
      <c r="DR3">
        <v>15.2</v>
      </c>
      <c r="DS3" t="s">
        <v>6</v>
      </c>
      <c r="DT3">
        <v>18.600000000000001</v>
      </c>
      <c r="DU3">
        <v>33.9</v>
      </c>
      <c r="DV3" t="s">
        <v>6</v>
      </c>
      <c r="DW3">
        <v>280.60000000000002</v>
      </c>
      <c r="DX3">
        <v>62.1</v>
      </c>
      <c r="DY3" t="s">
        <v>5</v>
      </c>
    </row>
    <row r="4" spans="1:129" x14ac:dyDescent="0.3">
      <c r="A4">
        <v>223.8</v>
      </c>
      <c r="B4">
        <v>25.8</v>
      </c>
      <c r="C4" t="s">
        <v>17</v>
      </c>
      <c r="E4">
        <v>223.8</v>
      </c>
      <c r="F4">
        <v>25.8</v>
      </c>
      <c r="G4" t="s">
        <v>17</v>
      </c>
      <c r="H4">
        <v>180.5</v>
      </c>
      <c r="I4">
        <v>117.5</v>
      </c>
      <c r="J4" t="s">
        <v>5</v>
      </c>
      <c r="K4">
        <v>110.4</v>
      </c>
      <c r="L4">
        <v>16.899999999999999</v>
      </c>
      <c r="M4" t="s">
        <v>19</v>
      </c>
      <c r="N4">
        <v>188.9</v>
      </c>
      <c r="O4">
        <v>111.9</v>
      </c>
      <c r="P4" t="s">
        <v>6</v>
      </c>
      <c r="Q4">
        <v>110.4</v>
      </c>
      <c r="R4">
        <v>16.899999999999999</v>
      </c>
      <c r="S4" t="s">
        <v>19</v>
      </c>
      <c r="U4">
        <v>175.8</v>
      </c>
      <c r="V4">
        <v>50</v>
      </c>
      <c r="W4" t="s">
        <v>19</v>
      </c>
      <c r="Y4">
        <v>175.8</v>
      </c>
      <c r="Z4">
        <v>50</v>
      </c>
      <c r="AA4" t="s">
        <v>19</v>
      </c>
      <c r="AB4">
        <v>241.4</v>
      </c>
      <c r="AC4">
        <v>29.8</v>
      </c>
      <c r="AD4" t="s">
        <v>6</v>
      </c>
      <c r="AF4">
        <v>177.8</v>
      </c>
      <c r="AG4">
        <v>78.5</v>
      </c>
      <c r="AH4" t="s">
        <v>6</v>
      </c>
      <c r="AJ4">
        <v>177.8</v>
      </c>
      <c r="AK4">
        <v>78.5</v>
      </c>
      <c r="AL4" t="s">
        <v>6</v>
      </c>
      <c r="AN4">
        <v>157.80000000000001</v>
      </c>
      <c r="AO4">
        <v>70.8</v>
      </c>
      <c r="AP4" t="s">
        <v>19</v>
      </c>
      <c r="AQ4">
        <v>147.6</v>
      </c>
      <c r="AR4">
        <v>124.2</v>
      </c>
      <c r="AS4" t="s">
        <v>17</v>
      </c>
      <c r="AZ4">
        <v>277.7</v>
      </c>
      <c r="BA4">
        <v>266.8</v>
      </c>
      <c r="BB4" t="s">
        <v>17</v>
      </c>
      <c r="BD4">
        <v>393.3</v>
      </c>
      <c r="BE4">
        <v>60.1</v>
      </c>
      <c r="BF4" t="s">
        <v>17</v>
      </c>
      <c r="BG4">
        <v>277.7</v>
      </c>
      <c r="BH4">
        <v>266.8</v>
      </c>
      <c r="BI4" t="s">
        <v>17</v>
      </c>
      <c r="BK4">
        <v>213.7</v>
      </c>
      <c r="BL4">
        <v>41.7</v>
      </c>
      <c r="BM4" t="s">
        <v>16</v>
      </c>
      <c r="BN4">
        <v>294.89999999999998</v>
      </c>
      <c r="BO4">
        <v>70.400000000000006</v>
      </c>
      <c r="BP4" t="s">
        <v>19</v>
      </c>
      <c r="BQ4">
        <v>213.7</v>
      </c>
      <c r="BR4">
        <v>41.7</v>
      </c>
      <c r="BS4" t="s">
        <v>16</v>
      </c>
      <c r="BU4">
        <v>465</v>
      </c>
      <c r="BV4">
        <v>85.7</v>
      </c>
      <c r="BW4" t="s">
        <v>77</v>
      </c>
      <c r="BY4">
        <v>271.60000000000002</v>
      </c>
      <c r="BZ4">
        <v>25.3</v>
      </c>
      <c r="CA4" t="s">
        <v>7</v>
      </c>
      <c r="CB4">
        <v>2361</v>
      </c>
      <c r="CC4">
        <v>305.60000000000002</v>
      </c>
      <c r="CD4">
        <v>271.60000000000002</v>
      </c>
      <c r="CE4">
        <v>26.999999999998181</v>
      </c>
      <c r="CF4">
        <f t="shared" si="0"/>
        <v>2.6999999999998181</v>
      </c>
      <c r="CH4">
        <v>465</v>
      </c>
      <c r="CI4">
        <v>85.7</v>
      </c>
      <c r="CJ4" t="s">
        <v>77</v>
      </c>
      <c r="CK4">
        <v>465</v>
      </c>
      <c r="CL4">
        <v>85.7</v>
      </c>
      <c r="CN4">
        <v>129.5</v>
      </c>
      <c r="CO4">
        <v>11.7</v>
      </c>
      <c r="CP4" t="s">
        <v>6</v>
      </c>
      <c r="CR4">
        <v>129.5</v>
      </c>
      <c r="CS4">
        <v>16</v>
      </c>
      <c r="CT4" t="s">
        <v>6</v>
      </c>
      <c r="CV4">
        <v>219.5</v>
      </c>
      <c r="CW4">
        <v>66.7</v>
      </c>
      <c r="CX4" t="s">
        <v>16</v>
      </c>
      <c r="CZ4">
        <v>219.5</v>
      </c>
      <c r="DA4">
        <v>66.7</v>
      </c>
      <c r="DB4" t="s">
        <v>16</v>
      </c>
      <c r="DD4">
        <v>477.1</v>
      </c>
      <c r="DE4">
        <v>20.6</v>
      </c>
      <c r="DF4" t="s">
        <v>18</v>
      </c>
      <c r="DH4">
        <v>196.8</v>
      </c>
      <c r="DI4">
        <v>16.7</v>
      </c>
      <c r="DJ4" t="s">
        <v>56</v>
      </c>
      <c r="DK4">
        <v>271.60000000000002</v>
      </c>
      <c r="DL4">
        <v>37.4</v>
      </c>
      <c r="DM4" t="s">
        <v>5</v>
      </c>
      <c r="DN4">
        <v>164.4</v>
      </c>
      <c r="DO4">
        <v>38.299999999999997</v>
      </c>
      <c r="DP4" t="s">
        <v>7</v>
      </c>
      <c r="DQ4">
        <v>200.6</v>
      </c>
      <c r="DR4">
        <v>39.6</v>
      </c>
      <c r="DS4" t="s">
        <v>7</v>
      </c>
      <c r="DT4">
        <v>97.2</v>
      </c>
      <c r="DU4">
        <v>30.4</v>
      </c>
      <c r="DV4" t="s">
        <v>7</v>
      </c>
      <c r="DW4">
        <v>373.2</v>
      </c>
      <c r="DX4">
        <v>48.4</v>
      </c>
      <c r="DY4" t="s">
        <v>6</v>
      </c>
    </row>
    <row r="5" spans="1:129" x14ac:dyDescent="0.3">
      <c r="A5">
        <v>375.7</v>
      </c>
      <c r="B5">
        <v>16</v>
      </c>
      <c r="C5" t="s">
        <v>18</v>
      </c>
      <c r="E5">
        <v>375.7</v>
      </c>
      <c r="F5">
        <v>16</v>
      </c>
      <c r="G5" t="s">
        <v>18</v>
      </c>
      <c r="H5">
        <v>334.5</v>
      </c>
      <c r="I5">
        <v>210.9</v>
      </c>
      <c r="J5" t="s">
        <v>6</v>
      </c>
      <c r="K5">
        <v>185.6</v>
      </c>
      <c r="L5">
        <v>21.6</v>
      </c>
      <c r="M5" t="s">
        <v>17</v>
      </c>
      <c r="N5">
        <v>405.6</v>
      </c>
      <c r="O5">
        <v>260.10000000000002</v>
      </c>
      <c r="P5" t="s">
        <v>7</v>
      </c>
      <c r="Q5">
        <v>185.6</v>
      </c>
      <c r="R5">
        <v>21.6</v>
      </c>
      <c r="S5" t="s">
        <v>17</v>
      </c>
      <c r="U5">
        <v>284.7</v>
      </c>
      <c r="V5">
        <v>92.9</v>
      </c>
      <c r="W5" t="s">
        <v>17</v>
      </c>
      <c r="Y5">
        <v>284.7</v>
      </c>
      <c r="Z5">
        <v>92.9</v>
      </c>
      <c r="AA5" t="s">
        <v>17</v>
      </c>
      <c r="AB5">
        <v>348.7</v>
      </c>
      <c r="AC5">
        <v>35.9</v>
      </c>
      <c r="AD5" t="s">
        <v>7</v>
      </c>
      <c r="AF5">
        <v>376.2</v>
      </c>
      <c r="AG5">
        <v>22.1</v>
      </c>
      <c r="AH5" t="s">
        <v>7</v>
      </c>
      <c r="AJ5">
        <v>376.2</v>
      </c>
      <c r="AK5">
        <v>22.1</v>
      </c>
      <c r="AL5" t="s">
        <v>7</v>
      </c>
      <c r="AN5">
        <v>409.5</v>
      </c>
      <c r="AO5">
        <v>6.6</v>
      </c>
      <c r="AP5" t="s">
        <v>17</v>
      </c>
      <c r="AQ5">
        <v>359.8</v>
      </c>
      <c r="AR5">
        <v>78.400000000000006</v>
      </c>
      <c r="AS5" t="s">
        <v>18</v>
      </c>
      <c r="AZ5">
        <v>363.8</v>
      </c>
      <c r="BA5">
        <v>335.5</v>
      </c>
      <c r="BB5" t="s">
        <v>18</v>
      </c>
      <c r="BD5">
        <v>637.70000000000005</v>
      </c>
      <c r="BE5">
        <v>83.9</v>
      </c>
      <c r="BF5" t="s">
        <v>18</v>
      </c>
      <c r="BG5">
        <v>363.8</v>
      </c>
      <c r="BH5">
        <v>335.5</v>
      </c>
      <c r="BI5" t="s">
        <v>18</v>
      </c>
      <c r="BK5">
        <v>309</v>
      </c>
      <c r="BL5">
        <v>52.7</v>
      </c>
      <c r="BM5" t="s">
        <v>76</v>
      </c>
      <c r="BN5">
        <v>498</v>
      </c>
      <c r="BO5">
        <v>49.7</v>
      </c>
      <c r="BP5" t="s">
        <v>17</v>
      </c>
      <c r="BQ5">
        <v>309</v>
      </c>
      <c r="BR5">
        <v>52.7</v>
      </c>
      <c r="BS5" t="s">
        <v>76</v>
      </c>
      <c r="BU5">
        <v>704.5</v>
      </c>
      <c r="BV5">
        <v>0</v>
      </c>
      <c r="BY5">
        <v>456.8</v>
      </c>
      <c r="BZ5">
        <v>27.2</v>
      </c>
      <c r="CA5" t="s">
        <v>19</v>
      </c>
      <c r="CD5">
        <v>456.8</v>
      </c>
      <c r="CE5">
        <v>30</v>
      </c>
      <c r="CF5">
        <f t="shared" si="0"/>
        <v>3</v>
      </c>
      <c r="CH5">
        <v>704.5</v>
      </c>
      <c r="CI5">
        <v>0</v>
      </c>
      <c r="CK5">
        <v>704.5</v>
      </c>
      <c r="CL5">
        <v>0</v>
      </c>
      <c r="CN5">
        <v>275</v>
      </c>
      <c r="CO5">
        <v>16.899999999999999</v>
      </c>
      <c r="CP5" t="s">
        <v>7</v>
      </c>
      <c r="CR5">
        <v>275</v>
      </c>
      <c r="CS5">
        <v>16.899999999999999</v>
      </c>
      <c r="CT5" t="s">
        <v>7</v>
      </c>
      <c r="CV5">
        <v>375.9</v>
      </c>
      <c r="CW5">
        <v>16.600000000000001</v>
      </c>
      <c r="CX5" t="s">
        <v>76</v>
      </c>
      <c r="CZ5">
        <v>375.9</v>
      </c>
      <c r="DA5">
        <v>16.600000000000001</v>
      </c>
      <c r="DB5" t="s">
        <v>76</v>
      </c>
      <c r="DD5">
        <v>626.20000000000005</v>
      </c>
      <c r="DE5">
        <v>0</v>
      </c>
      <c r="DH5">
        <v>421.4</v>
      </c>
      <c r="DI5">
        <v>89.1</v>
      </c>
      <c r="DJ5" t="s">
        <v>23</v>
      </c>
      <c r="DK5">
        <v>412.7</v>
      </c>
      <c r="DL5">
        <v>35</v>
      </c>
      <c r="DM5" t="s">
        <v>6</v>
      </c>
      <c r="DN5">
        <v>411</v>
      </c>
      <c r="DO5">
        <v>45</v>
      </c>
      <c r="DP5" t="s">
        <v>19</v>
      </c>
      <c r="DQ5">
        <v>352.7</v>
      </c>
      <c r="DR5">
        <v>46.4</v>
      </c>
      <c r="DS5" t="s">
        <v>19</v>
      </c>
      <c r="DT5">
        <v>343.9</v>
      </c>
      <c r="DU5">
        <v>21.2</v>
      </c>
      <c r="DV5" t="s">
        <v>19</v>
      </c>
      <c r="DW5">
        <v>437.8</v>
      </c>
      <c r="DX5">
        <v>16.3</v>
      </c>
      <c r="DY5" t="s">
        <v>7</v>
      </c>
    </row>
    <row r="6" spans="1:129" x14ac:dyDescent="0.3">
      <c r="A6">
        <v>439.1</v>
      </c>
      <c r="B6">
        <v>35.5</v>
      </c>
      <c r="C6" t="s">
        <v>16</v>
      </c>
      <c r="E6">
        <v>439.1</v>
      </c>
      <c r="F6">
        <v>35.5</v>
      </c>
      <c r="G6" t="s">
        <v>16</v>
      </c>
      <c r="H6">
        <v>445</v>
      </c>
      <c r="I6">
        <v>164.6</v>
      </c>
      <c r="J6" t="s">
        <v>7</v>
      </c>
      <c r="K6">
        <v>620.29999999999995</v>
      </c>
      <c r="L6">
        <v>25</v>
      </c>
      <c r="M6" t="s">
        <v>18</v>
      </c>
      <c r="N6">
        <v>548.29999999999995</v>
      </c>
      <c r="O6">
        <v>291</v>
      </c>
      <c r="P6" t="s">
        <v>19</v>
      </c>
      <c r="Q6">
        <v>620.29999999999995</v>
      </c>
      <c r="R6">
        <v>25</v>
      </c>
      <c r="S6" t="s">
        <v>18</v>
      </c>
      <c r="U6">
        <v>613.1</v>
      </c>
      <c r="V6">
        <v>58.3</v>
      </c>
      <c r="W6" t="s">
        <v>18</v>
      </c>
      <c r="Y6">
        <v>613.1</v>
      </c>
      <c r="Z6">
        <v>58.3</v>
      </c>
      <c r="AA6" t="s">
        <v>18</v>
      </c>
      <c r="AB6">
        <v>458.7</v>
      </c>
      <c r="AC6">
        <v>393.8</v>
      </c>
      <c r="AD6" t="s">
        <v>19</v>
      </c>
      <c r="AF6">
        <v>699.6</v>
      </c>
      <c r="AG6">
        <v>0</v>
      </c>
      <c r="AJ6">
        <v>458.7</v>
      </c>
      <c r="AK6">
        <v>393.8</v>
      </c>
      <c r="AL6" t="s">
        <v>19</v>
      </c>
      <c r="AN6">
        <v>617.70000000000005</v>
      </c>
      <c r="AO6">
        <v>8.1999999999999993</v>
      </c>
      <c r="AP6" t="s">
        <v>18</v>
      </c>
      <c r="AQ6">
        <v>415.7</v>
      </c>
      <c r="AR6">
        <v>95.3</v>
      </c>
      <c r="AS6" t="s">
        <v>16</v>
      </c>
      <c r="AZ6">
        <v>576.79999999999995</v>
      </c>
      <c r="BA6">
        <v>196.8</v>
      </c>
      <c r="BB6" t="s">
        <v>16</v>
      </c>
      <c r="BD6">
        <v>793</v>
      </c>
      <c r="BE6">
        <v>153.19999999999999</v>
      </c>
      <c r="BF6" t="s">
        <v>16</v>
      </c>
      <c r="BG6">
        <v>576.79999999999995</v>
      </c>
      <c r="BH6">
        <v>196.8</v>
      </c>
      <c r="BI6" t="s">
        <v>16</v>
      </c>
      <c r="BK6">
        <v>629.9</v>
      </c>
      <c r="BL6">
        <v>0</v>
      </c>
      <c r="BN6">
        <v>744.2</v>
      </c>
      <c r="BO6">
        <v>105.6</v>
      </c>
      <c r="BP6" t="s">
        <v>18</v>
      </c>
      <c r="BQ6">
        <v>1936</v>
      </c>
      <c r="BR6">
        <v>235.8</v>
      </c>
      <c r="BY6">
        <v>598.4</v>
      </c>
      <c r="BZ6">
        <v>48.5</v>
      </c>
      <c r="CA6" t="s">
        <v>17</v>
      </c>
      <c r="CD6">
        <v>598.4</v>
      </c>
      <c r="CE6">
        <v>31.999999999998181</v>
      </c>
      <c r="CF6">
        <f t="shared" si="0"/>
        <v>3.1999999999998181</v>
      </c>
      <c r="CN6">
        <v>354.8</v>
      </c>
      <c r="CO6">
        <v>0</v>
      </c>
      <c r="CR6">
        <v>380</v>
      </c>
      <c r="CS6">
        <v>0</v>
      </c>
      <c r="CV6">
        <v>554.6</v>
      </c>
      <c r="CW6">
        <v>0</v>
      </c>
      <c r="CZ6">
        <v>428</v>
      </c>
      <c r="DA6">
        <v>0</v>
      </c>
      <c r="DH6">
        <v>519</v>
      </c>
      <c r="DI6">
        <v>205.5</v>
      </c>
      <c r="DJ6" t="s">
        <v>4</v>
      </c>
      <c r="DK6">
        <v>473.9</v>
      </c>
      <c r="DL6">
        <v>32</v>
      </c>
      <c r="DM6" t="s">
        <v>7</v>
      </c>
      <c r="DN6">
        <v>615.5</v>
      </c>
      <c r="DO6">
        <v>25.8</v>
      </c>
      <c r="DP6" t="s">
        <v>17</v>
      </c>
      <c r="DQ6">
        <v>565.5</v>
      </c>
      <c r="DR6">
        <v>18.2</v>
      </c>
      <c r="DS6" t="s">
        <v>17</v>
      </c>
      <c r="DT6">
        <v>455.6</v>
      </c>
      <c r="DU6">
        <v>0</v>
      </c>
      <c r="DW6">
        <v>509.3</v>
      </c>
      <c r="DX6">
        <v>0</v>
      </c>
    </row>
    <row r="7" spans="1:129" x14ac:dyDescent="0.3">
      <c r="A7">
        <v>583.29999999999995</v>
      </c>
      <c r="B7">
        <v>59</v>
      </c>
      <c r="C7" t="s">
        <v>76</v>
      </c>
      <c r="E7">
        <v>583.29999999999995</v>
      </c>
      <c r="F7">
        <v>59</v>
      </c>
      <c r="G7" t="s">
        <v>76</v>
      </c>
      <c r="H7">
        <v>557.79999999999995</v>
      </c>
      <c r="I7">
        <v>416.2</v>
      </c>
      <c r="J7" t="s">
        <v>19</v>
      </c>
      <c r="K7">
        <v>768.7</v>
      </c>
      <c r="L7">
        <v>72.400000000000006</v>
      </c>
      <c r="M7" t="s">
        <v>16</v>
      </c>
      <c r="N7">
        <v>675.7</v>
      </c>
      <c r="O7">
        <v>276.2</v>
      </c>
      <c r="P7" t="s">
        <v>17</v>
      </c>
      <c r="Q7">
        <v>768.7</v>
      </c>
      <c r="R7">
        <v>72.400000000000006</v>
      </c>
      <c r="S7" t="s">
        <v>16</v>
      </c>
      <c r="U7">
        <v>778.6</v>
      </c>
      <c r="V7">
        <v>23.5</v>
      </c>
      <c r="W7" t="s">
        <v>16</v>
      </c>
      <c r="Y7">
        <v>778.6</v>
      </c>
      <c r="Z7">
        <v>23.5</v>
      </c>
      <c r="AA7" t="s">
        <v>16</v>
      </c>
      <c r="AB7">
        <v>668.7</v>
      </c>
      <c r="AC7">
        <v>385.5</v>
      </c>
      <c r="AD7" t="s">
        <v>17</v>
      </c>
      <c r="AF7">
        <v>458.7</v>
      </c>
      <c r="AG7">
        <v>393.8</v>
      </c>
      <c r="AJ7">
        <v>668.7</v>
      </c>
      <c r="AK7">
        <v>385.5</v>
      </c>
      <c r="AL7" t="s">
        <v>17</v>
      </c>
      <c r="AN7">
        <v>692.3</v>
      </c>
      <c r="AO7">
        <v>39.9</v>
      </c>
      <c r="AP7" t="s">
        <v>16</v>
      </c>
      <c r="AQ7">
        <v>510.6</v>
      </c>
      <c r="AR7">
        <v>74.400000000000006</v>
      </c>
      <c r="AS7" t="s">
        <v>76</v>
      </c>
      <c r="AZ7">
        <v>699.5</v>
      </c>
      <c r="BA7">
        <v>237.6</v>
      </c>
      <c r="BB7" t="s">
        <v>76</v>
      </c>
      <c r="BD7">
        <v>1032.7</v>
      </c>
      <c r="BE7">
        <v>240.8</v>
      </c>
      <c r="BF7" t="s">
        <v>76</v>
      </c>
      <c r="BG7">
        <v>699.5</v>
      </c>
      <c r="BH7">
        <v>237.6</v>
      </c>
      <c r="BI7" t="s">
        <v>76</v>
      </c>
      <c r="BN7">
        <v>925.2</v>
      </c>
      <c r="BO7">
        <v>190.8</v>
      </c>
      <c r="BP7" t="s">
        <v>16</v>
      </c>
      <c r="BY7">
        <v>816.8</v>
      </c>
      <c r="BZ7">
        <v>52.1</v>
      </c>
      <c r="CA7" t="s">
        <v>18</v>
      </c>
      <c r="CD7">
        <v>816.8</v>
      </c>
      <c r="CE7">
        <v>10</v>
      </c>
      <c r="CF7">
        <f t="shared" si="0"/>
        <v>1</v>
      </c>
      <c r="DH7">
        <v>632.79999999999995</v>
      </c>
      <c r="DI7">
        <v>193.9</v>
      </c>
      <c r="DJ7" t="s">
        <v>20</v>
      </c>
      <c r="DK7">
        <v>559.29999999999995</v>
      </c>
      <c r="DL7">
        <v>0</v>
      </c>
      <c r="DN7">
        <v>727.1</v>
      </c>
      <c r="DO7">
        <v>0</v>
      </c>
      <c r="DQ7">
        <v>630.6</v>
      </c>
      <c r="DR7">
        <v>0</v>
      </c>
    </row>
    <row r="8" spans="1:129" x14ac:dyDescent="0.3">
      <c r="A8">
        <v>944.8</v>
      </c>
      <c r="B8">
        <v>18.100000000000001</v>
      </c>
      <c r="C8" t="s">
        <v>77</v>
      </c>
      <c r="E8">
        <v>944.8</v>
      </c>
      <c r="F8">
        <v>18.100000000000001</v>
      </c>
      <c r="G8" t="s">
        <v>77</v>
      </c>
      <c r="H8">
        <v>700.2</v>
      </c>
      <c r="I8">
        <v>374.2</v>
      </c>
      <c r="J8" t="s">
        <v>17</v>
      </c>
      <c r="K8">
        <v>916.8</v>
      </c>
      <c r="L8">
        <v>69.900000000000006</v>
      </c>
      <c r="M8" t="s">
        <v>76</v>
      </c>
      <c r="N8">
        <v>861.4</v>
      </c>
      <c r="O8">
        <v>632.6</v>
      </c>
      <c r="P8" t="s">
        <v>18</v>
      </c>
      <c r="Q8">
        <v>916.8</v>
      </c>
      <c r="R8">
        <v>69.900000000000006</v>
      </c>
      <c r="S8" t="s">
        <v>76</v>
      </c>
      <c r="U8">
        <v>863.2</v>
      </c>
      <c r="V8">
        <v>21.6</v>
      </c>
      <c r="W8" t="s">
        <v>76</v>
      </c>
      <c r="Y8">
        <v>863.2</v>
      </c>
      <c r="Z8">
        <v>21.6</v>
      </c>
      <c r="AA8" t="s">
        <v>76</v>
      </c>
      <c r="AB8">
        <v>881.1</v>
      </c>
      <c r="AC8">
        <v>728.3</v>
      </c>
      <c r="AD8" t="s">
        <v>18</v>
      </c>
      <c r="AF8">
        <v>668.7</v>
      </c>
      <c r="AG8">
        <v>385.5</v>
      </c>
      <c r="AJ8">
        <v>881.1</v>
      </c>
      <c r="AK8">
        <v>728.3</v>
      </c>
      <c r="AL8" t="s">
        <v>18</v>
      </c>
      <c r="AN8">
        <v>791.9</v>
      </c>
      <c r="AO8">
        <v>49.8</v>
      </c>
      <c r="AP8" t="s">
        <v>76</v>
      </c>
      <c r="AQ8">
        <v>958.7</v>
      </c>
      <c r="AR8">
        <v>0</v>
      </c>
      <c r="AT8" s="41" t="s">
        <v>79</v>
      </c>
      <c r="AU8" s="41" t="s">
        <v>80</v>
      </c>
      <c r="AV8" s="41" t="s">
        <v>98</v>
      </c>
      <c r="AW8">
        <v>0</v>
      </c>
      <c r="AX8">
        <v>0</v>
      </c>
      <c r="AZ8">
        <v>1204.9000000000001</v>
      </c>
      <c r="BA8">
        <v>307.60000000000002</v>
      </c>
      <c r="BB8" t="s">
        <v>77</v>
      </c>
      <c r="BD8">
        <v>1759</v>
      </c>
      <c r="BE8">
        <v>266.5</v>
      </c>
      <c r="BF8" t="s">
        <v>77</v>
      </c>
      <c r="BG8">
        <v>1204.9000000000001</v>
      </c>
      <c r="BH8">
        <v>307.60000000000002</v>
      </c>
      <c r="BI8" t="s">
        <v>77</v>
      </c>
      <c r="BN8">
        <v>1295.2</v>
      </c>
      <c r="BO8">
        <v>204.9</v>
      </c>
      <c r="BP8" t="s">
        <v>76</v>
      </c>
      <c r="BY8">
        <v>971.4</v>
      </c>
      <c r="BZ8">
        <v>102.5</v>
      </c>
      <c r="CA8" t="s">
        <v>16</v>
      </c>
      <c r="CD8">
        <v>971.4</v>
      </c>
      <c r="CE8">
        <v>6.000000000003638</v>
      </c>
      <c r="CF8">
        <f t="shared" si="0"/>
        <v>0.6000000000003638</v>
      </c>
      <c r="DH8">
        <v>985.4</v>
      </c>
      <c r="DI8">
        <v>228.9</v>
      </c>
      <c r="DJ8" t="s">
        <v>5</v>
      </c>
    </row>
    <row r="9" spans="1:129" x14ac:dyDescent="0.3">
      <c r="A9">
        <v>1116.3</v>
      </c>
      <c r="B9">
        <v>0</v>
      </c>
      <c r="E9">
        <v>2138</v>
      </c>
      <c r="F9">
        <v>392.1</v>
      </c>
      <c r="G9" t="s">
        <v>78</v>
      </c>
      <c r="H9">
        <v>997.9</v>
      </c>
      <c r="I9">
        <v>530.4</v>
      </c>
      <c r="J9" t="s">
        <v>18</v>
      </c>
      <c r="K9">
        <v>1234.5999999999999</v>
      </c>
      <c r="L9">
        <v>41</v>
      </c>
      <c r="M9" t="s">
        <v>77</v>
      </c>
      <c r="N9">
        <v>951.8</v>
      </c>
      <c r="O9">
        <v>657.4</v>
      </c>
      <c r="P9" t="s">
        <v>16</v>
      </c>
      <c r="Q9">
        <v>1234.5999999999999</v>
      </c>
      <c r="R9">
        <v>41</v>
      </c>
      <c r="S9" t="s">
        <v>77</v>
      </c>
      <c r="U9">
        <v>1205.3</v>
      </c>
      <c r="V9">
        <v>13.4</v>
      </c>
      <c r="W9" t="s">
        <v>77</v>
      </c>
      <c r="Y9">
        <v>1205.3</v>
      </c>
      <c r="Z9">
        <v>13.4</v>
      </c>
      <c r="AA9" t="s">
        <v>77</v>
      </c>
      <c r="AB9">
        <v>952</v>
      </c>
      <c r="AC9">
        <v>754.8</v>
      </c>
      <c r="AD9" t="s">
        <v>16</v>
      </c>
      <c r="AF9">
        <v>881.1</v>
      </c>
      <c r="AG9">
        <v>728.3</v>
      </c>
      <c r="AJ9">
        <v>952</v>
      </c>
      <c r="AK9">
        <v>754.8</v>
      </c>
      <c r="AL9" t="s">
        <v>16</v>
      </c>
      <c r="AN9">
        <v>1224</v>
      </c>
      <c r="AO9">
        <v>0</v>
      </c>
      <c r="AT9">
        <v>0</v>
      </c>
      <c r="AU9">
        <v>0</v>
      </c>
      <c r="AW9">
        <v>47.9</v>
      </c>
      <c r="AX9">
        <v>68.8</v>
      </c>
      <c r="AY9" t="s">
        <v>19</v>
      </c>
      <c r="AZ9">
        <v>1503</v>
      </c>
      <c r="BA9">
        <v>0</v>
      </c>
      <c r="BD9">
        <v>2043.8</v>
      </c>
      <c r="BE9">
        <v>418.5</v>
      </c>
      <c r="BF9" t="s">
        <v>78</v>
      </c>
      <c r="BG9">
        <v>2043.8</v>
      </c>
      <c r="BH9">
        <v>418.5</v>
      </c>
      <c r="BI9" t="s">
        <v>78</v>
      </c>
      <c r="BN9">
        <v>1936</v>
      </c>
      <c r="BO9">
        <v>235.8</v>
      </c>
      <c r="BP9" t="s">
        <v>77</v>
      </c>
      <c r="BY9">
        <v>1154.5</v>
      </c>
      <c r="BZ9">
        <v>62.6</v>
      </c>
      <c r="CA9" t="s">
        <v>76</v>
      </c>
      <c r="CD9">
        <v>1154.5</v>
      </c>
      <c r="CE9">
        <v>45</v>
      </c>
      <c r="CF9">
        <f t="shared" si="0"/>
        <v>4.5</v>
      </c>
      <c r="DH9">
        <v>1125</v>
      </c>
      <c r="DI9">
        <v>240.7</v>
      </c>
      <c r="DJ9" t="s">
        <v>6</v>
      </c>
    </row>
    <row r="10" spans="1:129" x14ac:dyDescent="0.3">
      <c r="E10">
        <v>2589.1999999999998</v>
      </c>
      <c r="F10">
        <v>728.1</v>
      </c>
      <c r="G10" t="s">
        <v>118</v>
      </c>
      <c r="H10">
        <v>1086.9000000000001</v>
      </c>
      <c r="I10">
        <v>527.5</v>
      </c>
      <c r="J10" t="s">
        <v>16</v>
      </c>
      <c r="K10">
        <v>1442.3</v>
      </c>
      <c r="L10">
        <v>0</v>
      </c>
      <c r="N10">
        <v>1243.2</v>
      </c>
      <c r="O10">
        <v>490.1</v>
      </c>
      <c r="P10" t="s">
        <v>76</v>
      </c>
      <c r="Q10">
        <v>2233.9</v>
      </c>
      <c r="R10">
        <v>514.4</v>
      </c>
      <c r="S10" t="s">
        <v>78</v>
      </c>
      <c r="U10">
        <v>1239.9000000000001</v>
      </c>
      <c r="V10">
        <v>0</v>
      </c>
      <c r="Y10">
        <v>2356.5</v>
      </c>
      <c r="Z10">
        <v>610.1</v>
      </c>
      <c r="AA10" t="s">
        <v>78</v>
      </c>
      <c r="AB10">
        <v>1324.9</v>
      </c>
      <c r="AC10">
        <v>512.29999999999995</v>
      </c>
      <c r="AD10" t="s">
        <v>76</v>
      </c>
      <c r="AF10">
        <v>952</v>
      </c>
      <c r="AG10">
        <v>754.8</v>
      </c>
      <c r="AJ10">
        <v>1324.9</v>
      </c>
      <c r="AK10">
        <v>512.29999999999995</v>
      </c>
      <c r="AL10" t="s">
        <v>76</v>
      </c>
      <c r="AT10">
        <v>53.4</v>
      </c>
      <c r="AU10">
        <v>15.1</v>
      </c>
      <c r="AV10" t="s">
        <v>7</v>
      </c>
      <c r="AW10">
        <v>147.6</v>
      </c>
      <c r="AX10">
        <v>124.2</v>
      </c>
      <c r="AY10" t="s">
        <v>17</v>
      </c>
      <c r="BD10">
        <v>2474.1999999999998</v>
      </c>
      <c r="BE10">
        <v>412</v>
      </c>
      <c r="BF10" t="s">
        <v>118</v>
      </c>
      <c r="BN10">
        <v>2319.6</v>
      </c>
      <c r="BO10">
        <v>151.6</v>
      </c>
      <c r="BP10" t="s">
        <v>78</v>
      </c>
      <c r="BY10">
        <v>1745</v>
      </c>
      <c r="BZ10">
        <v>179.4</v>
      </c>
      <c r="CA10" t="s">
        <v>77</v>
      </c>
      <c r="CD10">
        <v>1745</v>
      </c>
      <c r="CE10">
        <v>26.000000000003638</v>
      </c>
      <c r="CF10">
        <f t="shared" si="0"/>
        <v>2.6000000000003638</v>
      </c>
      <c r="DH10">
        <v>1201.2</v>
      </c>
      <c r="DI10">
        <v>325.89999999999998</v>
      </c>
      <c r="DJ10" t="s">
        <v>7</v>
      </c>
    </row>
    <row r="11" spans="1:129" x14ac:dyDescent="0.3">
      <c r="E11">
        <v>3032.6</v>
      </c>
      <c r="F11">
        <v>523.79999999999995</v>
      </c>
      <c r="G11" t="s">
        <v>120</v>
      </c>
      <c r="H11">
        <v>1280</v>
      </c>
      <c r="I11">
        <v>438.9</v>
      </c>
      <c r="J11" t="s">
        <v>76</v>
      </c>
      <c r="N11">
        <v>1855.4</v>
      </c>
      <c r="O11">
        <v>359.9</v>
      </c>
      <c r="P11" t="s">
        <v>77</v>
      </c>
      <c r="Q11">
        <v>2856.3</v>
      </c>
      <c r="R11">
        <v>627.29999999999995</v>
      </c>
      <c r="S11" t="s">
        <v>118</v>
      </c>
      <c r="Y11">
        <v>2884.7</v>
      </c>
      <c r="Z11">
        <v>483.3</v>
      </c>
      <c r="AA11" t="s">
        <v>118</v>
      </c>
      <c r="AB11">
        <v>1949.4</v>
      </c>
      <c r="AC11">
        <v>517.1</v>
      </c>
      <c r="AD11" t="s">
        <v>77</v>
      </c>
      <c r="AF11">
        <v>1324.9</v>
      </c>
      <c r="AG11">
        <v>512.29999999999995</v>
      </c>
      <c r="AJ11">
        <v>1949.4</v>
      </c>
      <c r="AK11">
        <v>517.1</v>
      </c>
      <c r="AL11" t="s">
        <v>77</v>
      </c>
      <c r="AT11">
        <v>199</v>
      </c>
      <c r="AU11">
        <v>28.8</v>
      </c>
      <c r="AV11" t="s">
        <v>19</v>
      </c>
      <c r="AW11">
        <v>359.8</v>
      </c>
      <c r="AX11">
        <v>78.400000000000006</v>
      </c>
      <c r="AY11" t="s">
        <v>18</v>
      </c>
      <c r="BD11">
        <v>2959.2</v>
      </c>
      <c r="BE11">
        <v>346.9</v>
      </c>
      <c r="BF11" t="s">
        <v>120</v>
      </c>
      <c r="BN11">
        <v>2572.9</v>
      </c>
      <c r="BO11">
        <v>231.4</v>
      </c>
      <c r="BP11" t="s">
        <v>118</v>
      </c>
      <c r="BY11">
        <v>2361</v>
      </c>
      <c r="BZ11">
        <v>305.60000000000002</v>
      </c>
      <c r="CA11" t="s">
        <v>78</v>
      </c>
      <c r="CD11">
        <v>2361</v>
      </c>
      <c r="CE11">
        <v>30</v>
      </c>
      <c r="CF11">
        <f t="shared" si="0"/>
        <v>3</v>
      </c>
      <c r="DH11">
        <v>1598.3</v>
      </c>
      <c r="DI11">
        <v>122</v>
      </c>
      <c r="DJ11" t="s">
        <v>19</v>
      </c>
    </row>
    <row r="12" spans="1:129" x14ac:dyDescent="0.3">
      <c r="E12">
        <v>3928.6</v>
      </c>
      <c r="F12">
        <v>0</v>
      </c>
      <c r="H12">
        <v>1779</v>
      </c>
      <c r="I12">
        <v>269.8</v>
      </c>
      <c r="J12" t="s">
        <v>77</v>
      </c>
      <c r="N12">
        <v>2233.9</v>
      </c>
      <c r="O12">
        <v>514.4</v>
      </c>
      <c r="P12" t="s">
        <v>78</v>
      </c>
      <c r="Q12">
        <v>3206.8</v>
      </c>
      <c r="R12">
        <v>555.4</v>
      </c>
      <c r="S12" t="s">
        <v>120</v>
      </c>
      <c r="Y12">
        <v>3300.4</v>
      </c>
      <c r="Z12">
        <v>573.5</v>
      </c>
      <c r="AA12" t="s">
        <v>120</v>
      </c>
      <c r="AB12">
        <v>2356.5</v>
      </c>
      <c r="AC12">
        <v>610.1</v>
      </c>
      <c r="AD12" t="s">
        <v>78</v>
      </c>
      <c r="AF12">
        <v>1949.4</v>
      </c>
      <c r="AG12">
        <v>517.1</v>
      </c>
      <c r="AJ12">
        <v>2356.5</v>
      </c>
      <c r="AK12">
        <v>610.1</v>
      </c>
      <c r="AL12" t="s">
        <v>78</v>
      </c>
      <c r="AT12">
        <v>297.39999999999998</v>
      </c>
      <c r="AU12">
        <v>76.400000000000006</v>
      </c>
      <c r="AV12" t="s">
        <v>17</v>
      </c>
      <c r="AW12">
        <v>415.7</v>
      </c>
      <c r="AX12">
        <v>95.3</v>
      </c>
      <c r="AY12" t="s">
        <v>16</v>
      </c>
      <c r="BD12">
        <v>3428.4</v>
      </c>
      <c r="BE12">
        <v>300.7</v>
      </c>
      <c r="BF12" t="s">
        <v>121</v>
      </c>
      <c r="BN12">
        <v>3027.6</v>
      </c>
      <c r="BO12">
        <v>248.1</v>
      </c>
      <c r="BP12" t="s">
        <v>120</v>
      </c>
      <c r="BY12">
        <v>2512.9</v>
      </c>
      <c r="BZ12">
        <v>230.9</v>
      </c>
      <c r="CA12" t="s">
        <v>118</v>
      </c>
      <c r="CD12">
        <v>2512.9</v>
      </c>
      <c r="CE12">
        <v>26.000000000003638</v>
      </c>
      <c r="CF12">
        <f t="shared" si="0"/>
        <v>2.6000000000003638</v>
      </c>
      <c r="DH12">
        <v>1735.4</v>
      </c>
      <c r="DI12">
        <v>81.3</v>
      </c>
      <c r="DJ12" t="s">
        <v>17</v>
      </c>
    </row>
    <row r="13" spans="1:129" x14ac:dyDescent="0.3">
      <c r="H13">
        <v>2138</v>
      </c>
      <c r="I13">
        <v>392.1</v>
      </c>
      <c r="J13" t="s">
        <v>78</v>
      </c>
      <c r="N13">
        <v>2856.3</v>
      </c>
      <c r="O13">
        <v>627.29999999999995</v>
      </c>
      <c r="P13" t="s">
        <v>118</v>
      </c>
      <c r="Q13">
        <v>3672.6</v>
      </c>
      <c r="R13">
        <v>428.3</v>
      </c>
      <c r="S13" t="s">
        <v>121</v>
      </c>
      <c r="Y13">
        <v>3677.7</v>
      </c>
      <c r="Z13">
        <v>648.20000000000005</v>
      </c>
      <c r="AA13" t="s">
        <v>121</v>
      </c>
      <c r="AB13">
        <v>2884.7</v>
      </c>
      <c r="AC13">
        <v>483.3</v>
      </c>
      <c r="AD13" t="s">
        <v>118</v>
      </c>
      <c r="AF13">
        <v>2356.5</v>
      </c>
      <c r="AG13">
        <v>610.1</v>
      </c>
      <c r="AJ13">
        <v>2884.7</v>
      </c>
      <c r="AK13">
        <v>483.3</v>
      </c>
      <c r="AL13" t="s">
        <v>118</v>
      </c>
      <c r="AT13">
        <v>491.1</v>
      </c>
      <c r="AU13">
        <v>304.5</v>
      </c>
      <c r="AV13" t="s">
        <v>18</v>
      </c>
      <c r="AW13">
        <v>510.6</v>
      </c>
      <c r="AX13">
        <v>74.400000000000006</v>
      </c>
      <c r="AY13" t="s">
        <v>76</v>
      </c>
      <c r="BD13">
        <v>3659</v>
      </c>
      <c r="BE13">
        <v>239.7</v>
      </c>
      <c r="BF13" t="s">
        <v>122</v>
      </c>
      <c r="BN13">
        <v>3551.6</v>
      </c>
      <c r="BO13">
        <v>179.2</v>
      </c>
      <c r="BP13" t="s">
        <v>121</v>
      </c>
      <c r="BY13">
        <v>2987.3</v>
      </c>
      <c r="BZ13">
        <v>295.60000000000002</v>
      </c>
      <c r="CA13" t="s">
        <v>120</v>
      </c>
      <c r="CD13">
        <v>2987.3</v>
      </c>
      <c r="CE13">
        <v>47.000000000007276</v>
      </c>
      <c r="CF13">
        <f t="shared" si="0"/>
        <v>4.7000000000007276</v>
      </c>
      <c r="DH13">
        <v>1951.9</v>
      </c>
      <c r="DI13">
        <v>18.100000000000001</v>
      </c>
      <c r="DJ13" t="s">
        <v>18</v>
      </c>
    </row>
    <row r="14" spans="1:129" x14ac:dyDescent="0.3">
      <c r="H14">
        <v>2589.1999999999998</v>
      </c>
      <c r="I14">
        <v>728.1</v>
      </c>
      <c r="J14" t="s">
        <v>118</v>
      </c>
      <c r="N14">
        <v>3206.8</v>
      </c>
      <c r="O14">
        <v>555.4</v>
      </c>
      <c r="P14" t="s">
        <v>120</v>
      </c>
      <c r="Q14">
        <v>3903.4</v>
      </c>
      <c r="R14">
        <v>434.5</v>
      </c>
      <c r="S14" t="s">
        <v>122</v>
      </c>
      <c r="Y14">
        <v>3909.9</v>
      </c>
      <c r="Z14">
        <v>678.6</v>
      </c>
      <c r="AA14" t="s">
        <v>122</v>
      </c>
      <c r="AB14">
        <v>3300.4</v>
      </c>
      <c r="AC14">
        <v>573.5</v>
      </c>
      <c r="AD14" t="s">
        <v>120</v>
      </c>
      <c r="AF14">
        <v>2884.7</v>
      </c>
      <c r="AG14">
        <v>483.3</v>
      </c>
      <c r="AJ14">
        <v>3300.4</v>
      </c>
      <c r="AK14">
        <v>573.5</v>
      </c>
      <c r="AL14" t="s">
        <v>120</v>
      </c>
      <c r="AT14">
        <v>690.2</v>
      </c>
      <c r="AU14">
        <v>399.7</v>
      </c>
      <c r="AV14" t="s">
        <v>16</v>
      </c>
      <c r="AW14">
        <v>1614.7</v>
      </c>
      <c r="AX14">
        <v>449</v>
      </c>
      <c r="AY14" t="s">
        <v>77</v>
      </c>
      <c r="BD14">
        <v>4478</v>
      </c>
      <c r="BE14">
        <v>0</v>
      </c>
      <c r="BN14">
        <v>3869.7</v>
      </c>
      <c r="BO14">
        <v>126.7</v>
      </c>
      <c r="BP14" t="s">
        <v>122</v>
      </c>
      <c r="BY14">
        <v>3498.7</v>
      </c>
      <c r="BZ14">
        <v>279.3</v>
      </c>
      <c r="CA14" t="s">
        <v>121</v>
      </c>
      <c r="CD14">
        <v>3498.7</v>
      </c>
      <c r="CE14">
        <v>20</v>
      </c>
      <c r="CF14">
        <f t="shared" si="0"/>
        <v>2</v>
      </c>
      <c r="DH14">
        <v>2033.9</v>
      </c>
      <c r="DI14">
        <v>0</v>
      </c>
    </row>
    <row r="15" spans="1:129" x14ac:dyDescent="0.3">
      <c r="H15">
        <v>3032.6</v>
      </c>
      <c r="I15">
        <v>523.79999999999995</v>
      </c>
      <c r="J15" t="s">
        <v>120</v>
      </c>
      <c r="N15">
        <v>3672.6</v>
      </c>
      <c r="O15">
        <v>428.3</v>
      </c>
      <c r="P15" t="s">
        <v>121</v>
      </c>
      <c r="Q15">
        <v>4735.8</v>
      </c>
      <c r="R15">
        <v>0</v>
      </c>
      <c r="Y15">
        <v>4821.2</v>
      </c>
      <c r="Z15">
        <v>0</v>
      </c>
      <c r="AB15">
        <v>3677.7</v>
      </c>
      <c r="AC15">
        <v>648.20000000000005</v>
      </c>
      <c r="AD15" t="s">
        <v>121</v>
      </c>
      <c r="AF15">
        <v>3300.4</v>
      </c>
      <c r="AG15">
        <v>573.5</v>
      </c>
      <c r="AJ15">
        <v>3677.7</v>
      </c>
      <c r="AK15">
        <v>648.20000000000005</v>
      </c>
      <c r="AL15" t="s">
        <v>121</v>
      </c>
      <c r="AT15">
        <v>1013.5</v>
      </c>
      <c r="AU15">
        <v>455</v>
      </c>
      <c r="AV15" t="s">
        <v>76</v>
      </c>
      <c r="AW15">
        <v>2046.9</v>
      </c>
      <c r="AX15">
        <v>437.9</v>
      </c>
      <c r="AY15" t="s">
        <v>78</v>
      </c>
      <c r="BN15">
        <v>4411.7</v>
      </c>
      <c r="BO15">
        <v>0</v>
      </c>
      <c r="BY15">
        <v>3757.5</v>
      </c>
      <c r="BZ15">
        <v>242.1</v>
      </c>
      <c r="CA15" t="s">
        <v>122</v>
      </c>
      <c r="CD15">
        <v>3757.5</v>
      </c>
      <c r="CE15">
        <v>18.999999999996362</v>
      </c>
      <c r="CF15">
        <f t="shared" si="0"/>
        <v>1.8999999999996362</v>
      </c>
    </row>
    <row r="16" spans="1:129" x14ac:dyDescent="0.3">
      <c r="H16">
        <v>3928.6</v>
      </c>
      <c r="I16">
        <v>0</v>
      </c>
      <c r="N16">
        <v>3903.4</v>
      </c>
      <c r="O16">
        <v>434.5</v>
      </c>
      <c r="P16" t="s">
        <v>122</v>
      </c>
      <c r="AB16">
        <v>3909.9</v>
      </c>
      <c r="AC16">
        <v>678.6</v>
      </c>
      <c r="AD16" t="s">
        <v>122</v>
      </c>
      <c r="AF16">
        <v>3677.7</v>
      </c>
      <c r="AG16">
        <v>648.20000000000005</v>
      </c>
      <c r="AJ16">
        <v>3909.9</v>
      </c>
      <c r="AK16">
        <v>678.6</v>
      </c>
      <c r="AL16" t="s">
        <v>122</v>
      </c>
      <c r="AT16">
        <v>1614.7</v>
      </c>
      <c r="AU16">
        <v>449</v>
      </c>
      <c r="AV16" t="s">
        <v>77</v>
      </c>
      <c r="AW16">
        <v>2455.1999999999998</v>
      </c>
      <c r="AX16">
        <v>306.10000000000002</v>
      </c>
      <c r="AY16" t="s">
        <v>118</v>
      </c>
      <c r="BY16">
        <v>4085.1</v>
      </c>
      <c r="BZ16">
        <v>0</v>
      </c>
      <c r="CD16">
        <v>4085.1</v>
      </c>
      <c r="CE16">
        <v>0</v>
      </c>
    </row>
    <row r="17" spans="14:114" x14ac:dyDescent="0.3">
      <c r="N17">
        <v>4735.8</v>
      </c>
      <c r="O17">
        <v>0</v>
      </c>
      <c r="AB17">
        <v>4821.2</v>
      </c>
      <c r="AC17">
        <v>0</v>
      </c>
      <c r="AF17">
        <v>3909.9</v>
      </c>
      <c r="AG17">
        <v>678.6</v>
      </c>
      <c r="AJ17">
        <v>4821.2</v>
      </c>
      <c r="AK17">
        <v>0</v>
      </c>
      <c r="AT17">
        <v>2046.9</v>
      </c>
      <c r="AU17">
        <v>437.9</v>
      </c>
      <c r="AV17" t="s">
        <v>78</v>
      </c>
      <c r="AW17">
        <v>2789.6</v>
      </c>
      <c r="AX17">
        <v>370.5</v>
      </c>
      <c r="AY17" t="s">
        <v>120</v>
      </c>
      <c r="DJ17" t="s">
        <v>365</v>
      </c>
    </row>
    <row r="18" spans="14:114" x14ac:dyDescent="0.3">
      <c r="AF18">
        <v>4821.2</v>
      </c>
      <c r="AG18">
        <v>0</v>
      </c>
      <c r="AT18">
        <v>2455.1999999999998</v>
      </c>
      <c r="AU18">
        <v>306.10000000000002</v>
      </c>
      <c r="AV18" t="s">
        <v>118</v>
      </c>
      <c r="AW18">
        <v>3181.3</v>
      </c>
      <c r="AX18">
        <v>383.3</v>
      </c>
      <c r="AY18" t="s">
        <v>121</v>
      </c>
    </row>
    <row r="19" spans="14:114" x14ac:dyDescent="0.3">
      <c r="AT19">
        <v>2789.6</v>
      </c>
      <c r="AU19">
        <v>370.5</v>
      </c>
      <c r="AV19" t="s">
        <v>120</v>
      </c>
      <c r="AW19">
        <v>3469</v>
      </c>
      <c r="AX19">
        <v>294.60000000000002</v>
      </c>
      <c r="AY19" t="s">
        <v>122</v>
      </c>
    </row>
    <row r="20" spans="14:114" x14ac:dyDescent="0.3">
      <c r="AT20">
        <v>3181.3</v>
      </c>
      <c r="AU20">
        <v>383.3</v>
      </c>
      <c r="AV20" t="s">
        <v>121</v>
      </c>
      <c r="AW20">
        <v>4404.8</v>
      </c>
      <c r="AX20">
        <v>0</v>
      </c>
    </row>
    <row r="21" spans="14:114" x14ac:dyDescent="0.3">
      <c r="AT21">
        <v>3469</v>
      </c>
      <c r="AU21">
        <v>294.60000000000002</v>
      </c>
      <c r="AV21" t="s">
        <v>122</v>
      </c>
    </row>
    <row r="22" spans="14:114" x14ac:dyDescent="0.3">
      <c r="AT22">
        <v>4404.8</v>
      </c>
      <c r="AU22">
        <v>0</v>
      </c>
    </row>
    <row r="31" spans="14:114" x14ac:dyDescent="0.3">
      <c r="CZ31">
        <f>555-428</f>
        <v>127</v>
      </c>
    </row>
    <row r="38" spans="21:66" x14ac:dyDescent="0.3">
      <c r="U38" s="55" t="s">
        <v>113</v>
      </c>
      <c r="V38" s="55" t="s">
        <v>114</v>
      </c>
      <c r="W38" s="55" t="s">
        <v>139</v>
      </c>
    </row>
    <row r="39" spans="21:66" x14ac:dyDescent="0.3">
      <c r="U39">
        <v>0</v>
      </c>
      <c r="V39">
        <v>0</v>
      </c>
    </row>
    <row r="40" spans="21:66" x14ac:dyDescent="0.3">
      <c r="U40">
        <v>49.1</v>
      </c>
      <c r="V40">
        <v>52.1</v>
      </c>
      <c r="W40" t="s">
        <v>7</v>
      </c>
    </row>
    <row r="41" spans="21:66" x14ac:dyDescent="0.3">
      <c r="U41">
        <v>175.8</v>
      </c>
      <c r="V41">
        <v>50</v>
      </c>
      <c r="W41" t="s">
        <v>19</v>
      </c>
      <c r="BK41">
        <v>12</v>
      </c>
      <c r="BL41">
        <v>100</v>
      </c>
    </row>
    <row r="42" spans="21:66" x14ac:dyDescent="0.3">
      <c r="U42">
        <v>284.7</v>
      </c>
      <c r="V42">
        <v>92.9</v>
      </c>
      <c r="W42" t="s">
        <v>17</v>
      </c>
      <c r="AB42" s="39" t="s">
        <v>79</v>
      </c>
      <c r="AC42" s="39" t="s">
        <v>80</v>
      </c>
      <c r="AD42" s="39" t="s">
        <v>96</v>
      </c>
      <c r="BK42">
        <v>8</v>
      </c>
      <c r="BL42">
        <f>(8*100)/12</f>
        <v>66.666666666666671</v>
      </c>
    </row>
    <row r="43" spans="21:66" x14ac:dyDescent="0.3">
      <c r="U43">
        <v>613.1</v>
      </c>
      <c r="V43">
        <v>58.3</v>
      </c>
      <c r="W43" t="s">
        <v>18</v>
      </c>
      <c r="AB43">
        <v>0</v>
      </c>
      <c r="AC43">
        <v>0</v>
      </c>
      <c r="BK43">
        <v>4</v>
      </c>
      <c r="BL43">
        <f>(4*100)/12</f>
        <v>33.333333333333336</v>
      </c>
    </row>
    <row r="44" spans="21:66" x14ac:dyDescent="0.3">
      <c r="U44">
        <v>778.6</v>
      </c>
      <c r="V44">
        <v>23.5</v>
      </c>
      <c r="W44" t="s">
        <v>16</v>
      </c>
      <c r="AB44">
        <v>56</v>
      </c>
      <c r="AC44">
        <f>(AC3+AG3)</f>
        <v>31.6</v>
      </c>
      <c r="AD44" t="s">
        <v>5</v>
      </c>
      <c r="BM44">
        <v>4</v>
      </c>
      <c r="BN44">
        <v>50</v>
      </c>
    </row>
    <row r="45" spans="21:66" x14ac:dyDescent="0.3">
      <c r="U45">
        <v>863.2</v>
      </c>
      <c r="V45">
        <v>21.6</v>
      </c>
      <c r="W45" t="s">
        <v>76</v>
      </c>
      <c r="AB45">
        <v>241.4</v>
      </c>
      <c r="AC45">
        <f>(AC4+AG4)</f>
        <v>108.3</v>
      </c>
      <c r="AD45" t="s">
        <v>6</v>
      </c>
      <c r="BM45">
        <v>3</v>
      </c>
      <c r="BN45">
        <f>(50*3)/4</f>
        <v>37.5</v>
      </c>
    </row>
    <row r="46" spans="21:66" x14ac:dyDescent="0.3">
      <c r="U46">
        <v>1239.9000000000001</v>
      </c>
      <c r="V46">
        <v>0</v>
      </c>
      <c r="W46" t="s">
        <v>77</v>
      </c>
      <c r="AB46">
        <v>348.7</v>
      </c>
      <c r="AC46">
        <f>(AC5+Z3+AG5)</f>
        <v>110.1</v>
      </c>
      <c r="AD46" t="s">
        <v>7</v>
      </c>
    </row>
    <row r="47" spans="21:66" x14ac:dyDescent="0.3">
      <c r="AB47">
        <v>458.7</v>
      </c>
      <c r="AC47">
        <f>(AC6+Z4)</f>
        <v>443.8</v>
      </c>
      <c r="AD47" t="s">
        <v>19</v>
      </c>
    </row>
    <row r="48" spans="21:66" x14ac:dyDescent="0.3">
      <c r="AB48">
        <v>668.7</v>
      </c>
      <c r="AC48">
        <f>(AC7+Z5)</f>
        <v>478.4</v>
      </c>
      <c r="AD48" t="s">
        <v>17</v>
      </c>
    </row>
    <row r="49" spans="11:67" x14ac:dyDescent="0.3">
      <c r="AB49">
        <v>881.1</v>
      </c>
      <c r="AC49">
        <f>(AC8+V6)</f>
        <v>786.59999999999991</v>
      </c>
      <c r="AD49" t="s">
        <v>18</v>
      </c>
      <c r="BK49">
        <v>47</v>
      </c>
      <c r="BL49">
        <v>100</v>
      </c>
    </row>
    <row r="50" spans="11:67" x14ac:dyDescent="0.3">
      <c r="AB50">
        <v>952</v>
      </c>
      <c r="AC50">
        <f>(AC9+V7)</f>
        <v>778.3</v>
      </c>
      <c r="AD50" t="s">
        <v>16</v>
      </c>
      <c r="BK50">
        <v>41</v>
      </c>
      <c r="BL50">
        <f>(41*100)/47</f>
        <v>87.234042553191486</v>
      </c>
    </row>
    <row r="51" spans="11:67" x14ac:dyDescent="0.3">
      <c r="AB51">
        <v>1324.9</v>
      </c>
      <c r="AC51">
        <f>(AC10+V8)</f>
        <v>533.9</v>
      </c>
      <c r="AD51" t="s">
        <v>76</v>
      </c>
      <c r="BK51">
        <v>6</v>
      </c>
    </row>
    <row r="52" spans="11:67" x14ac:dyDescent="0.3">
      <c r="K52" s="36" t="s">
        <v>399</v>
      </c>
      <c r="L52" s="36" t="s">
        <v>114</v>
      </c>
      <c r="M52" s="36" t="s">
        <v>138</v>
      </c>
      <c r="AB52">
        <v>1949.4</v>
      </c>
      <c r="AC52">
        <f>(AC11+Z9)</f>
        <v>530.5</v>
      </c>
      <c r="AD52" t="s">
        <v>77</v>
      </c>
    </row>
    <row r="53" spans="11:67" x14ac:dyDescent="0.3">
      <c r="K53">
        <v>0</v>
      </c>
      <c r="L53">
        <v>0</v>
      </c>
      <c r="AB53">
        <v>2356.5</v>
      </c>
      <c r="AC53">
        <v>610.1</v>
      </c>
      <c r="AD53" t="s">
        <v>78</v>
      </c>
    </row>
    <row r="54" spans="11:67" x14ac:dyDescent="0.3">
      <c r="K54">
        <v>147</v>
      </c>
      <c r="L54">
        <v>18.2</v>
      </c>
      <c r="M54" t="s">
        <v>393</v>
      </c>
      <c r="AB54">
        <v>2884.7</v>
      </c>
      <c r="AC54">
        <v>483.3</v>
      </c>
      <c r="AD54" t="s">
        <v>118</v>
      </c>
    </row>
    <row r="55" spans="11:67" x14ac:dyDescent="0.3">
      <c r="K55">
        <v>227</v>
      </c>
      <c r="L55">
        <v>41.8</v>
      </c>
      <c r="M55" t="s">
        <v>394</v>
      </c>
      <c r="AB55">
        <v>3300.4</v>
      </c>
      <c r="AC55">
        <v>573.5</v>
      </c>
      <c r="AD55" t="s">
        <v>120</v>
      </c>
      <c r="BK55">
        <v>28</v>
      </c>
      <c r="BL55">
        <v>100</v>
      </c>
      <c r="BN55">
        <v>28</v>
      </c>
      <c r="BO55">
        <v>100</v>
      </c>
    </row>
    <row r="56" spans="11:67" x14ac:dyDescent="0.3">
      <c r="K56">
        <v>288.60000000000002</v>
      </c>
      <c r="L56">
        <v>37.5</v>
      </c>
      <c r="M56" t="s">
        <v>395</v>
      </c>
      <c r="AB56">
        <v>3677.7</v>
      </c>
      <c r="AC56">
        <v>648.20000000000005</v>
      </c>
      <c r="AD56" t="s">
        <v>121</v>
      </c>
      <c r="BK56">
        <v>12</v>
      </c>
      <c r="BL56">
        <v>43</v>
      </c>
      <c r="BN56">
        <v>3</v>
      </c>
      <c r="BO56">
        <v>11</v>
      </c>
    </row>
    <row r="57" spans="11:67" x14ac:dyDescent="0.3">
      <c r="K57">
        <v>384.6</v>
      </c>
      <c r="L57">
        <v>33.299999999999997</v>
      </c>
      <c r="M57" t="s">
        <v>396</v>
      </c>
      <c r="AB57">
        <v>3909.9</v>
      </c>
      <c r="AC57">
        <v>678.6</v>
      </c>
      <c r="AD57" t="s">
        <v>122</v>
      </c>
      <c r="BK57">
        <v>7</v>
      </c>
      <c r="BL57">
        <f>(7*100)/28</f>
        <v>25</v>
      </c>
      <c r="BN57">
        <v>6</v>
      </c>
      <c r="BO57">
        <v>21</v>
      </c>
    </row>
    <row r="58" spans="11:67" x14ac:dyDescent="0.3">
      <c r="K58">
        <v>439.2</v>
      </c>
      <c r="L58">
        <v>52.3</v>
      </c>
      <c r="M58" t="s">
        <v>397</v>
      </c>
      <c r="AB58">
        <v>4821.2</v>
      </c>
      <c r="AC58">
        <v>0</v>
      </c>
      <c r="BK58">
        <v>5</v>
      </c>
      <c r="BL58">
        <v>18</v>
      </c>
      <c r="BN58">
        <v>19</v>
      </c>
      <c r="BO58">
        <v>68</v>
      </c>
    </row>
    <row r="59" spans="11:67" x14ac:dyDescent="0.3">
      <c r="K59">
        <v>504.2</v>
      </c>
      <c r="L59">
        <v>69.2</v>
      </c>
      <c r="M59" t="s">
        <v>398</v>
      </c>
      <c r="BK59">
        <v>4</v>
      </c>
      <c r="BL59">
        <v>14</v>
      </c>
    </row>
    <row r="60" spans="11:67" x14ac:dyDescent="0.3">
      <c r="K60">
        <v>820.9</v>
      </c>
      <c r="L60">
        <v>0</v>
      </c>
    </row>
    <row r="86" spans="11:13" x14ac:dyDescent="0.3">
      <c r="K86" s="36" t="s">
        <v>399</v>
      </c>
      <c r="L86" s="36" t="s">
        <v>114</v>
      </c>
      <c r="M86" s="36" t="s">
        <v>138</v>
      </c>
    </row>
    <row r="87" spans="11:13" x14ac:dyDescent="0.3">
      <c r="K87">
        <v>0</v>
      </c>
      <c r="L87">
        <v>0</v>
      </c>
    </row>
    <row r="88" spans="11:13" x14ac:dyDescent="0.3">
      <c r="K88">
        <v>147</v>
      </c>
      <c r="L88">
        <v>18.2</v>
      </c>
      <c r="M88" t="s">
        <v>393</v>
      </c>
    </row>
    <row r="89" spans="11:13" x14ac:dyDescent="0.3">
      <c r="K89">
        <v>227</v>
      </c>
      <c r="L89">
        <v>30</v>
      </c>
      <c r="M89" t="s">
        <v>394</v>
      </c>
    </row>
    <row r="90" spans="11:13" x14ac:dyDescent="0.3">
      <c r="K90">
        <v>288.60000000000002</v>
      </c>
      <c r="L90">
        <v>37.5</v>
      </c>
      <c r="M90" t="s">
        <v>395</v>
      </c>
    </row>
    <row r="91" spans="11:13" x14ac:dyDescent="0.3">
      <c r="K91">
        <v>384.6</v>
      </c>
      <c r="L91">
        <v>40</v>
      </c>
      <c r="M91" t="s">
        <v>396</v>
      </c>
    </row>
    <row r="92" spans="11:13" x14ac:dyDescent="0.3">
      <c r="K92">
        <v>439.2</v>
      </c>
      <c r="L92">
        <v>39</v>
      </c>
      <c r="M92" t="s">
        <v>397</v>
      </c>
    </row>
    <row r="93" spans="11:13" x14ac:dyDescent="0.3">
      <c r="K93">
        <v>504.2</v>
      </c>
      <c r="L93">
        <v>35</v>
      </c>
      <c r="M93" t="s">
        <v>398</v>
      </c>
    </row>
    <row r="94" spans="11:13" x14ac:dyDescent="0.3">
      <c r="K94">
        <v>820.9</v>
      </c>
      <c r="L94">
        <v>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7439-389A-40BD-B16C-1C7A0CE70B2A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C77C-85F6-41C4-BF2A-10CE32BF0286}">
  <dimension ref="A1:ET25"/>
  <sheetViews>
    <sheetView topLeftCell="EB1" zoomScale="40" zoomScaleNormal="40" workbookViewId="0">
      <selection activeCell="EW42" sqref="EW41:FC42"/>
    </sheetView>
  </sheetViews>
  <sheetFormatPr defaultRowHeight="14.4" x14ac:dyDescent="0.3"/>
  <cols>
    <col min="2" max="2" width="19.33203125" bestFit="1" customWidth="1"/>
    <col min="3" max="3" width="19.44140625" bestFit="1" customWidth="1"/>
    <col min="23" max="23" width="10.6640625" bestFit="1" customWidth="1"/>
    <col min="26" max="26" width="7" customWidth="1"/>
    <col min="29" max="29" width="7.33203125" customWidth="1"/>
    <col min="32" max="32" width="6.109375" customWidth="1"/>
    <col min="36" max="37" width="10.109375" customWidth="1"/>
    <col min="38" max="38" width="10.5546875" customWidth="1"/>
    <col min="41" max="41" width="6.5546875" customWidth="1"/>
    <col min="44" max="44" width="6.5546875" customWidth="1"/>
  </cols>
  <sheetData>
    <row r="1" spans="1:150" ht="15.6" x14ac:dyDescent="0.3">
      <c r="A1" s="57" t="s">
        <v>150</v>
      </c>
      <c r="B1" s="121" t="s">
        <v>353</v>
      </c>
      <c r="C1" s="121" t="s">
        <v>354</v>
      </c>
      <c r="D1" s="57" t="s">
        <v>150</v>
      </c>
      <c r="F1" s="121" t="s">
        <v>352</v>
      </c>
      <c r="I1" s="148" t="s">
        <v>355</v>
      </c>
      <c r="J1" s="148"/>
      <c r="K1" s="149"/>
      <c r="L1" s="148" t="s">
        <v>244</v>
      </c>
      <c r="M1" s="148"/>
      <c r="N1" s="148"/>
      <c r="O1" s="150" t="s">
        <v>356</v>
      </c>
      <c r="P1" s="150"/>
      <c r="Q1" s="151"/>
      <c r="R1" s="148" t="s">
        <v>265</v>
      </c>
      <c r="S1" s="148"/>
      <c r="T1" s="148"/>
      <c r="U1" s="123" t="s">
        <v>33</v>
      </c>
      <c r="V1" s="123" t="s">
        <v>357</v>
      </c>
      <c r="W1" s="123" t="s">
        <v>358</v>
      </c>
      <c r="X1" s="24" t="s">
        <v>33</v>
      </c>
      <c r="Y1" s="24" t="s">
        <v>32</v>
      </c>
      <c r="Z1" s="24" t="s">
        <v>50</v>
      </c>
      <c r="AA1" s="25" t="s">
        <v>33</v>
      </c>
      <c r="AB1" s="25" t="s">
        <v>32</v>
      </c>
      <c r="AC1" s="25" t="s">
        <v>51</v>
      </c>
      <c r="AD1" s="22" t="s">
        <v>33</v>
      </c>
      <c r="AE1" s="22" t="s">
        <v>32</v>
      </c>
      <c r="AF1" s="22" t="s">
        <v>44</v>
      </c>
      <c r="AG1" s="18" t="s">
        <v>33</v>
      </c>
      <c r="AH1" s="18" t="s">
        <v>32</v>
      </c>
      <c r="AI1" s="18" t="s">
        <v>31</v>
      </c>
      <c r="AJ1" s="23" t="s">
        <v>33</v>
      </c>
      <c r="AK1" s="23" t="s">
        <v>32</v>
      </c>
      <c r="AL1" s="23" t="s">
        <v>45</v>
      </c>
      <c r="AM1" s="21" t="s">
        <v>30</v>
      </c>
      <c r="AN1" s="21" t="s">
        <v>29</v>
      </c>
      <c r="AO1" s="21" t="s">
        <v>43</v>
      </c>
      <c r="AP1" s="20" t="s">
        <v>42</v>
      </c>
      <c r="AQ1" s="20" t="s">
        <v>41</v>
      </c>
      <c r="AR1" s="20" t="s">
        <v>40</v>
      </c>
      <c r="AS1" s="19" t="s">
        <v>39</v>
      </c>
      <c r="AT1" s="19" t="s">
        <v>38</v>
      </c>
      <c r="AU1" s="19" t="s">
        <v>37</v>
      </c>
      <c r="AV1" s="3" t="s">
        <v>36</v>
      </c>
      <c r="AW1" s="3" t="s">
        <v>35</v>
      </c>
      <c r="AX1" s="3" t="s">
        <v>34</v>
      </c>
      <c r="AY1" s="17" t="s">
        <v>30</v>
      </c>
      <c r="AZ1" s="17" t="s">
        <v>29</v>
      </c>
      <c r="BA1" s="17" t="s">
        <v>28</v>
      </c>
      <c r="BB1" s="16" t="s">
        <v>27</v>
      </c>
      <c r="BC1" s="16" t="s">
        <v>26</v>
      </c>
      <c r="BD1" s="16" t="s">
        <v>25</v>
      </c>
      <c r="BE1" s="17" t="s">
        <v>62</v>
      </c>
      <c r="BF1" s="17" t="s">
        <v>63</v>
      </c>
      <c r="BG1" s="17" t="s">
        <v>64</v>
      </c>
      <c r="BH1" s="28" t="s">
        <v>30</v>
      </c>
      <c r="BI1" s="28" t="s">
        <v>29</v>
      </c>
      <c r="BJ1" s="28" t="s">
        <v>65</v>
      </c>
      <c r="BK1" s="29" t="s">
        <v>66</v>
      </c>
      <c r="BL1" s="29" t="s">
        <v>67</v>
      </c>
      <c r="BM1" s="29" t="s">
        <v>68</v>
      </c>
      <c r="BN1" s="17" t="s">
        <v>27</v>
      </c>
      <c r="BO1" s="17" t="s">
        <v>26</v>
      </c>
      <c r="BP1" s="17" t="s">
        <v>236</v>
      </c>
      <c r="BQ1" s="30" t="s">
        <v>69</v>
      </c>
      <c r="BR1" s="30" t="s">
        <v>70</v>
      </c>
      <c r="BS1" s="30" t="s">
        <v>71</v>
      </c>
      <c r="BT1" s="31" t="s">
        <v>72</v>
      </c>
      <c r="BU1" s="31" t="s">
        <v>73</v>
      </c>
      <c r="BV1" s="31" t="s">
        <v>74</v>
      </c>
      <c r="BW1" s="32" t="s">
        <v>27</v>
      </c>
      <c r="BX1" s="32" t="s">
        <v>26</v>
      </c>
      <c r="BY1" s="32" t="s">
        <v>75</v>
      </c>
      <c r="BZ1" s="31" t="s">
        <v>79</v>
      </c>
      <c r="CA1" s="31" t="s">
        <v>80</v>
      </c>
      <c r="CB1" s="31" t="s">
        <v>81</v>
      </c>
      <c r="CC1" s="2" t="s">
        <v>79</v>
      </c>
      <c r="CD1" s="2" t="s">
        <v>80</v>
      </c>
      <c r="CE1" s="2" t="s">
        <v>82</v>
      </c>
      <c r="CF1" s="33" t="s">
        <v>79</v>
      </c>
      <c r="CG1" s="33" t="s">
        <v>80</v>
      </c>
      <c r="CH1" s="33" t="s">
        <v>83</v>
      </c>
      <c r="CI1" s="34" t="s">
        <v>85</v>
      </c>
      <c r="CJ1" s="34" t="s">
        <v>86</v>
      </c>
      <c r="CK1" s="34" t="s">
        <v>87</v>
      </c>
      <c r="CL1" s="35" t="s">
        <v>88</v>
      </c>
      <c r="CM1" s="35" t="s">
        <v>89</v>
      </c>
      <c r="CN1" s="35" t="s">
        <v>90</v>
      </c>
      <c r="CO1" s="36" t="s">
        <v>91</v>
      </c>
      <c r="CP1" s="36" t="s">
        <v>92</v>
      </c>
      <c r="CQ1" s="36" t="s">
        <v>93</v>
      </c>
      <c r="CR1" s="37" t="s">
        <v>79</v>
      </c>
      <c r="CS1" s="37" t="s">
        <v>80</v>
      </c>
      <c r="CT1" s="37" t="s">
        <v>94</v>
      </c>
      <c r="CU1" s="38" t="s">
        <v>79</v>
      </c>
      <c r="CV1" s="38" t="s">
        <v>80</v>
      </c>
      <c r="CW1" s="38" t="s">
        <v>95</v>
      </c>
      <c r="CX1" s="39" t="s">
        <v>79</v>
      </c>
      <c r="CY1" s="39" t="s">
        <v>80</v>
      </c>
      <c r="CZ1" s="39" t="s">
        <v>96</v>
      </c>
      <c r="DA1" s="40" t="s">
        <v>79</v>
      </c>
      <c r="DB1" s="40" t="s">
        <v>80</v>
      </c>
      <c r="DC1" s="40" t="s">
        <v>97</v>
      </c>
      <c r="DD1" s="41" t="s">
        <v>79</v>
      </c>
      <c r="DE1" s="41" t="s">
        <v>80</v>
      </c>
      <c r="DF1" s="41" t="s">
        <v>98</v>
      </c>
      <c r="DG1" s="38" t="s">
        <v>79</v>
      </c>
      <c r="DH1" s="38" t="s">
        <v>80</v>
      </c>
      <c r="DI1" s="38" t="s">
        <v>99</v>
      </c>
      <c r="DJ1" s="40" t="s">
        <v>79</v>
      </c>
      <c r="DK1" s="40" t="s">
        <v>80</v>
      </c>
      <c r="DL1" s="40" t="s">
        <v>100</v>
      </c>
      <c r="DM1" s="35" t="s">
        <v>79</v>
      </c>
      <c r="DN1" s="35" t="s">
        <v>80</v>
      </c>
      <c r="DO1" s="35" t="s">
        <v>101</v>
      </c>
      <c r="DP1" s="37" t="s">
        <v>113</v>
      </c>
      <c r="DQ1" s="37" t="s">
        <v>114</v>
      </c>
      <c r="DR1" s="37" t="s">
        <v>137</v>
      </c>
      <c r="DS1" s="36" t="s">
        <v>113</v>
      </c>
      <c r="DT1" s="36" t="s">
        <v>114</v>
      </c>
      <c r="DU1" s="36" t="s">
        <v>138</v>
      </c>
      <c r="DV1" s="55" t="s">
        <v>113</v>
      </c>
      <c r="DW1" s="55" t="s">
        <v>114</v>
      </c>
      <c r="DX1" s="55" t="s">
        <v>139</v>
      </c>
      <c r="DY1" s="56" t="s">
        <v>140</v>
      </c>
      <c r="DZ1" s="56" t="s">
        <v>141</v>
      </c>
      <c r="EA1" s="56" t="s">
        <v>142</v>
      </c>
      <c r="EB1" s="36" t="s">
        <v>113</v>
      </c>
      <c r="EC1" s="36" t="s">
        <v>114</v>
      </c>
      <c r="ED1" s="36" t="s">
        <v>143</v>
      </c>
      <c r="EE1" s="40" t="s">
        <v>113</v>
      </c>
      <c r="EF1" s="40" t="s">
        <v>114</v>
      </c>
      <c r="EG1" s="40" t="s">
        <v>144</v>
      </c>
      <c r="EH1" s="55" t="s">
        <v>113</v>
      </c>
      <c r="EI1" s="55" t="s">
        <v>114</v>
      </c>
      <c r="EJ1" s="55" t="s">
        <v>145</v>
      </c>
      <c r="EK1" s="41" t="s">
        <v>113</v>
      </c>
      <c r="EL1" s="41" t="s">
        <v>114</v>
      </c>
      <c r="EM1" s="41" t="s">
        <v>146</v>
      </c>
      <c r="EN1" s="36" t="s">
        <v>113</v>
      </c>
      <c r="EO1" s="36" t="s">
        <v>114</v>
      </c>
      <c r="EP1" s="36" t="s">
        <v>115</v>
      </c>
      <c r="ES1" t="s">
        <v>352</v>
      </c>
      <c r="ET1" t="s">
        <v>392</v>
      </c>
    </row>
    <row r="2" spans="1:150" x14ac:dyDescent="0.3">
      <c r="A2" s="1" t="s">
        <v>311</v>
      </c>
      <c r="B2" s="1">
        <v>70</v>
      </c>
      <c r="C2" s="1"/>
      <c r="D2" s="1" t="s">
        <v>311</v>
      </c>
      <c r="E2" s="1">
        <v>0</v>
      </c>
      <c r="F2">
        <v>0</v>
      </c>
      <c r="I2" s="71">
        <v>962.8</v>
      </c>
      <c r="J2" s="71">
        <v>0</v>
      </c>
      <c r="K2" s="122"/>
      <c r="L2" s="71">
        <v>900</v>
      </c>
      <c r="M2" s="71">
        <v>0</v>
      </c>
      <c r="N2" s="71"/>
      <c r="O2" s="1">
        <v>910</v>
      </c>
      <c r="P2" s="1">
        <v>0</v>
      </c>
      <c r="Q2" s="87"/>
      <c r="R2" s="71">
        <v>300</v>
      </c>
      <c r="S2" s="71">
        <v>0</v>
      </c>
      <c r="T2" s="71"/>
      <c r="U2" s="124">
        <v>600</v>
      </c>
      <c r="V2" s="124">
        <v>0</v>
      </c>
      <c r="W2" s="124"/>
      <c r="X2">
        <v>310</v>
      </c>
      <c r="Y2">
        <v>0</v>
      </c>
      <c r="AA2">
        <v>405</v>
      </c>
      <c r="AB2">
        <v>0</v>
      </c>
      <c r="AD2">
        <v>503</v>
      </c>
      <c r="AE2">
        <v>0</v>
      </c>
      <c r="AG2">
        <v>708</v>
      </c>
      <c r="AH2">
        <v>0</v>
      </c>
      <c r="AJ2">
        <v>718</v>
      </c>
      <c r="AK2">
        <v>0</v>
      </c>
      <c r="AM2">
        <v>698</v>
      </c>
      <c r="AN2">
        <v>0</v>
      </c>
      <c r="AP2">
        <v>1020</v>
      </c>
      <c r="AQ2">
        <v>0</v>
      </c>
      <c r="AS2">
        <v>690</v>
      </c>
      <c r="AT2">
        <v>0</v>
      </c>
      <c r="AV2">
        <v>764</v>
      </c>
      <c r="AW2">
        <v>0</v>
      </c>
      <c r="AY2">
        <v>750</v>
      </c>
      <c r="AZ2">
        <v>0</v>
      </c>
      <c r="BB2">
        <v>809</v>
      </c>
      <c r="BC2">
        <v>0</v>
      </c>
      <c r="BE2">
        <v>1203</v>
      </c>
      <c r="BF2">
        <v>0</v>
      </c>
      <c r="BH2">
        <v>1100</v>
      </c>
      <c r="BI2">
        <v>0</v>
      </c>
      <c r="BK2">
        <v>1400</v>
      </c>
      <c r="BL2">
        <v>0</v>
      </c>
      <c r="BN2">
        <v>804</v>
      </c>
      <c r="BO2">
        <v>0</v>
      </c>
      <c r="BQ2">
        <v>985</v>
      </c>
      <c r="BR2">
        <v>0</v>
      </c>
      <c r="BT2">
        <v>980</v>
      </c>
      <c r="BU2">
        <v>0</v>
      </c>
      <c r="BW2">
        <v>976</v>
      </c>
      <c r="BX2">
        <v>0</v>
      </c>
      <c r="BZ2">
        <v>1865</v>
      </c>
      <c r="CA2">
        <v>0</v>
      </c>
      <c r="CC2">
        <v>1860</v>
      </c>
      <c r="CD2">
        <v>0</v>
      </c>
      <c r="CF2">
        <v>1865</v>
      </c>
      <c r="CG2">
        <v>0</v>
      </c>
      <c r="CI2">
        <v>1075</v>
      </c>
      <c r="CJ2">
        <v>0</v>
      </c>
      <c r="CL2">
        <v>990</v>
      </c>
      <c r="CM2">
        <v>0</v>
      </c>
      <c r="CO2">
        <v>1209</v>
      </c>
      <c r="CP2">
        <v>0</v>
      </c>
      <c r="CR2">
        <v>886</v>
      </c>
      <c r="CS2">
        <v>0</v>
      </c>
      <c r="CU2">
        <v>881</v>
      </c>
      <c r="CV2">
        <v>0</v>
      </c>
      <c r="CX2">
        <v>896</v>
      </c>
      <c r="CY2">
        <v>0</v>
      </c>
      <c r="DA2">
        <v>1185</v>
      </c>
      <c r="DB2">
        <v>0</v>
      </c>
      <c r="DD2">
        <v>1135</v>
      </c>
      <c r="DE2">
        <v>0</v>
      </c>
      <c r="DG2">
        <v>1173</v>
      </c>
      <c r="DH2">
        <v>0</v>
      </c>
      <c r="DJ2">
        <v>1145</v>
      </c>
      <c r="DK2">
        <v>0</v>
      </c>
      <c r="DM2">
        <v>891</v>
      </c>
      <c r="DN2">
        <v>0</v>
      </c>
      <c r="DP2">
        <v>1212</v>
      </c>
      <c r="DQ2">
        <v>0</v>
      </c>
      <c r="DS2">
        <v>1144</v>
      </c>
      <c r="DT2">
        <v>0</v>
      </c>
      <c r="DV2">
        <v>1133</v>
      </c>
      <c r="DW2">
        <v>0</v>
      </c>
      <c r="DY2">
        <v>900</v>
      </c>
      <c r="DZ2">
        <v>0</v>
      </c>
      <c r="EB2">
        <v>1141</v>
      </c>
      <c r="EC2">
        <v>0</v>
      </c>
      <c r="EE2">
        <v>1130</v>
      </c>
      <c r="EF2">
        <v>0</v>
      </c>
      <c r="EH2">
        <v>1135</v>
      </c>
      <c r="EI2">
        <v>0</v>
      </c>
      <c r="EK2">
        <v>1384</v>
      </c>
      <c r="EL2">
        <v>0</v>
      </c>
      <c r="EN2">
        <v>1548</v>
      </c>
      <c r="EO2">
        <v>0</v>
      </c>
      <c r="ES2">
        <v>0</v>
      </c>
      <c r="ET2">
        <v>0</v>
      </c>
    </row>
    <row r="3" spans="1:150" x14ac:dyDescent="0.3">
      <c r="A3" s="1" t="s">
        <v>310</v>
      </c>
      <c r="B3" s="1">
        <v>141.5</v>
      </c>
      <c r="C3" s="1"/>
      <c r="D3" s="1" t="s">
        <v>310</v>
      </c>
      <c r="E3" s="1">
        <v>70</v>
      </c>
      <c r="F3">
        <f>E3+E2</f>
        <v>70</v>
      </c>
      <c r="I3" s="71">
        <v>1050</v>
      </c>
      <c r="J3" s="71">
        <v>43.5</v>
      </c>
      <c r="K3" s="122" t="s">
        <v>5</v>
      </c>
      <c r="L3" s="71">
        <v>950</v>
      </c>
      <c r="M3" s="71">
        <v>114</v>
      </c>
      <c r="N3" s="71" t="s">
        <v>21</v>
      </c>
      <c r="O3" s="1">
        <v>1050</v>
      </c>
      <c r="P3" s="1">
        <v>64.599999999999994</v>
      </c>
      <c r="Q3" s="87" t="s">
        <v>5</v>
      </c>
      <c r="R3" s="71">
        <v>350</v>
      </c>
      <c r="S3" s="71">
        <v>7.3</v>
      </c>
      <c r="T3" s="71" t="s">
        <v>55</v>
      </c>
      <c r="U3" s="124">
        <v>650</v>
      </c>
      <c r="V3" s="124">
        <v>145.19999999999999</v>
      </c>
      <c r="W3" s="124" t="s">
        <v>23</v>
      </c>
      <c r="X3">
        <v>350</v>
      </c>
      <c r="Y3">
        <v>23.1</v>
      </c>
      <c r="Z3" t="s">
        <v>55</v>
      </c>
      <c r="AA3">
        <v>450</v>
      </c>
      <c r="AB3">
        <v>330.3</v>
      </c>
      <c r="AC3" t="s">
        <v>56</v>
      </c>
      <c r="AD3">
        <v>540</v>
      </c>
      <c r="AE3">
        <v>4.9000000000000004</v>
      </c>
      <c r="AF3" t="s">
        <v>24</v>
      </c>
      <c r="AG3">
        <v>780</v>
      </c>
      <c r="AH3">
        <v>19.5</v>
      </c>
      <c r="AI3" t="s">
        <v>22</v>
      </c>
      <c r="AJ3" s="1">
        <v>780</v>
      </c>
      <c r="AK3" s="1">
        <v>332.1</v>
      </c>
      <c r="AL3" s="1" t="s">
        <v>4</v>
      </c>
      <c r="AM3">
        <v>780</v>
      </c>
      <c r="AN3">
        <v>108</v>
      </c>
      <c r="AO3" t="s">
        <v>4</v>
      </c>
      <c r="AP3">
        <v>1050</v>
      </c>
      <c r="AQ3">
        <v>30.2</v>
      </c>
      <c r="AR3" t="s">
        <v>5</v>
      </c>
      <c r="AS3">
        <v>780</v>
      </c>
      <c r="AT3">
        <v>46.1</v>
      </c>
      <c r="AU3" t="s">
        <v>4</v>
      </c>
      <c r="AV3">
        <v>780</v>
      </c>
      <c r="AW3">
        <v>20.3</v>
      </c>
      <c r="AX3" t="s">
        <v>4</v>
      </c>
      <c r="AY3">
        <v>780</v>
      </c>
      <c r="AZ3">
        <v>37.299999999999997</v>
      </c>
      <c r="BA3" t="s">
        <v>4</v>
      </c>
      <c r="BB3">
        <v>870</v>
      </c>
      <c r="BC3">
        <v>250.1</v>
      </c>
      <c r="BD3" t="s">
        <v>20</v>
      </c>
      <c r="BE3">
        <v>1255</v>
      </c>
      <c r="BF3">
        <v>109.1</v>
      </c>
      <c r="BG3" t="s">
        <v>19</v>
      </c>
      <c r="BH3">
        <v>1155</v>
      </c>
      <c r="BI3">
        <v>11.1</v>
      </c>
      <c r="BJ3" t="s">
        <v>7</v>
      </c>
      <c r="BK3">
        <v>1455</v>
      </c>
      <c r="BL3">
        <v>114.5</v>
      </c>
      <c r="BM3" t="s">
        <v>18</v>
      </c>
      <c r="BN3">
        <v>870</v>
      </c>
      <c r="BO3">
        <v>61</v>
      </c>
      <c r="BP3" t="s">
        <v>20</v>
      </c>
      <c r="BQ3">
        <v>1050</v>
      </c>
      <c r="BR3">
        <v>10.4</v>
      </c>
      <c r="BS3" t="s">
        <v>5</v>
      </c>
      <c r="BT3">
        <v>1050</v>
      </c>
      <c r="BU3">
        <v>5</v>
      </c>
      <c r="BV3" t="s">
        <v>5</v>
      </c>
      <c r="BW3">
        <v>1050</v>
      </c>
      <c r="BX3">
        <v>179.4</v>
      </c>
      <c r="BY3" t="s">
        <v>5</v>
      </c>
      <c r="BZ3">
        <v>2005</v>
      </c>
      <c r="CA3">
        <v>675.9</v>
      </c>
      <c r="CB3" t="s">
        <v>78</v>
      </c>
      <c r="CC3">
        <v>2005</v>
      </c>
      <c r="CD3">
        <v>520.9</v>
      </c>
      <c r="CE3" t="s">
        <v>78</v>
      </c>
      <c r="CF3">
        <v>2005</v>
      </c>
      <c r="CG3">
        <v>934.4</v>
      </c>
      <c r="CH3" t="s">
        <v>78</v>
      </c>
      <c r="CI3">
        <v>1095</v>
      </c>
      <c r="CJ3">
        <v>24.5</v>
      </c>
      <c r="CK3" t="s">
        <v>6</v>
      </c>
      <c r="CL3">
        <v>1050</v>
      </c>
      <c r="CM3">
        <v>44.7</v>
      </c>
      <c r="CN3" t="s">
        <v>5</v>
      </c>
      <c r="CO3">
        <v>1255</v>
      </c>
      <c r="CP3">
        <v>12.2</v>
      </c>
      <c r="CQ3" t="s">
        <v>19</v>
      </c>
      <c r="CR3">
        <v>913</v>
      </c>
      <c r="CS3">
        <v>99.2</v>
      </c>
      <c r="CT3" t="s">
        <v>21</v>
      </c>
      <c r="CU3">
        <v>1050</v>
      </c>
      <c r="CV3">
        <v>4.8</v>
      </c>
      <c r="CW3" t="s">
        <v>5</v>
      </c>
      <c r="CX3">
        <v>1050</v>
      </c>
      <c r="CY3">
        <v>12.6</v>
      </c>
      <c r="CZ3" t="s">
        <v>5</v>
      </c>
      <c r="DA3">
        <v>1255</v>
      </c>
      <c r="DB3">
        <v>237.3</v>
      </c>
      <c r="DC3" t="s">
        <v>19</v>
      </c>
      <c r="DD3">
        <v>1155</v>
      </c>
      <c r="DE3">
        <v>15.1</v>
      </c>
      <c r="DF3" t="s">
        <v>7</v>
      </c>
      <c r="DG3">
        <v>1255</v>
      </c>
      <c r="DH3">
        <v>41.1</v>
      </c>
      <c r="DI3" t="s">
        <v>19</v>
      </c>
      <c r="DJ3">
        <v>1155</v>
      </c>
      <c r="DK3">
        <v>35</v>
      </c>
      <c r="DL3" t="s">
        <v>7</v>
      </c>
      <c r="DM3">
        <v>1050</v>
      </c>
      <c r="DN3">
        <v>10.5</v>
      </c>
      <c r="DO3" t="s">
        <v>5</v>
      </c>
      <c r="DP3">
        <v>1255</v>
      </c>
      <c r="DQ3">
        <v>118.2</v>
      </c>
      <c r="DR3" t="s">
        <v>19</v>
      </c>
      <c r="DS3">
        <v>1155</v>
      </c>
      <c r="DT3">
        <v>9.6</v>
      </c>
      <c r="DU3" t="s">
        <v>7</v>
      </c>
      <c r="DV3">
        <v>1155</v>
      </c>
      <c r="DW3">
        <v>52.1</v>
      </c>
      <c r="DX3" t="s">
        <v>7</v>
      </c>
      <c r="DY3">
        <v>1050</v>
      </c>
      <c r="DZ3">
        <v>19</v>
      </c>
      <c r="EA3" t="s">
        <v>5</v>
      </c>
      <c r="EB3">
        <v>1155</v>
      </c>
      <c r="EC3">
        <v>0.4</v>
      </c>
      <c r="ED3" t="s">
        <v>7</v>
      </c>
      <c r="EE3">
        <v>1255</v>
      </c>
      <c r="EF3">
        <v>68.8</v>
      </c>
      <c r="EG3" t="s">
        <v>19</v>
      </c>
      <c r="EH3">
        <v>1255</v>
      </c>
      <c r="EI3">
        <v>20.5</v>
      </c>
      <c r="EJ3" t="s">
        <v>19</v>
      </c>
      <c r="EK3">
        <v>1455</v>
      </c>
      <c r="EL3">
        <v>58.9</v>
      </c>
      <c r="EM3" t="s">
        <v>18</v>
      </c>
      <c r="EN3">
        <v>1615</v>
      </c>
      <c r="EO3">
        <v>77.8</v>
      </c>
      <c r="EP3" t="s">
        <v>76</v>
      </c>
      <c r="ES3">
        <v>70</v>
      </c>
      <c r="ET3">
        <v>0</v>
      </c>
    </row>
    <row r="4" spans="1:150" x14ac:dyDescent="0.3">
      <c r="A4" s="1" t="s">
        <v>309</v>
      </c>
      <c r="B4" s="1">
        <v>122.5</v>
      </c>
      <c r="C4" s="1">
        <v>140</v>
      </c>
      <c r="D4" s="1" t="s">
        <v>309</v>
      </c>
      <c r="E4" s="1">
        <v>140</v>
      </c>
      <c r="F4">
        <f>E4+E3</f>
        <v>210</v>
      </c>
      <c r="I4" s="71">
        <v>1095</v>
      </c>
      <c r="J4" s="71">
        <v>20.100000000000001</v>
      </c>
      <c r="K4" s="122" t="s">
        <v>6</v>
      </c>
      <c r="L4" s="71">
        <v>1050</v>
      </c>
      <c r="M4" s="71">
        <v>110.8</v>
      </c>
      <c r="N4" s="71" t="s">
        <v>5</v>
      </c>
      <c r="O4" s="1">
        <v>1095</v>
      </c>
      <c r="P4" s="1">
        <v>25.8</v>
      </c>
      <c r="Q4" s="87" t="s">
        <v>6</v>
      </c>
      <c r="R4" s="71">
        <v>450</v>
      </c>
      <c r="S4" s="71">
        <v>16.7</v>
      </c>
      <c r="T4" s="71" t="s">
        <v>56</v>
      </c>
      <c r="U4" s="124">
        <v>780</v>
      </c>
      <c r="V4" s="124">
        <v>201.6</v>
      </c>
      <c r="W4" s="124" t="s">
        <v>4</v>
      </c>
      <c r="X4">
        <v>450</v>
      </c>
      <c r="Y4">
        <v>38</v>
      </c>
      <c r="Z4" t="s">
        <v>56</v>
      </c>
      <c r="AA4">
        <v>650</v>
      </c>
      <c r="AB4">
        <v>344.3</v>
      </c>
      <c r="AC4" t="s">
        <v>23</v>
      </c>
      <c r="AD4">
        <v>650</v>
      </c>
      <c r="AE4">
        <v>33.9</v>
      </c>
      <c r="AF4" t="s">
        <v>23</v>
      </c>
      <c r="AG4">
        <v>870</v>
      </c>
      <c r="AH4">
        <v>47.6</v>
      </c>
      <c r="AI4" t="s">
        <v>20</v>
      </c>
      <c r="AJ4" s="1">
        <v>870</v>
      </c>
      <c r="AK4" s="1">
        <v>450</v>
      </c>
      <c r="AL4" s="1" t="s">
        <v>20</v>
      </c>
      <c r="AM4">
        <v>870</v>
      </c>
      <c r="AN4">
        <v>113.6</v>
      </c>
      <c r="AO4" t="s">
        <v>20</v>
      </c>
      <c r="AP4">
        <v>1095</v>
      </c>
      <c r="AQ4">
        <v>9.4</v>
      </c>
      <c r="AR4" t="s">
        <v>6</v>
      </c>
      <c r="AS4">
        <v>870</v>
      </c>
      <c r="AT4">
        <v>50.1</v>
      </c>
      <c r="AU4" t="s">
        <v>20</v>
      </c>
      <c r="AV4">
        <v>870</v>
      </c>
      <c r="AW4">
        <v>59.9</v>
      </c>
      <c r="AX4" t="s">
        <v>20</v>
      </c>
      <c r="AY4">
        <v>870</v>
      </c>
      <c r="AZ4">
        <v>30.3</v>
      </c>
      <c r="BA4" t="s">
        <v>20</v>
      </c>
      <c r="BB4">
        <v>905</v>
      </c>
      <c r="BC4">
        <v>135.9</v>
      </c>
      <c r="BD4" t="s">
        <v>21</v>
      </c>
      <c r="BE4">
        <v>1325</v>
      </c>
      <c r="BF4">
        <v>236.5</v>
      </c>
      <c r="BG4" t="s">
        <v>17</v>
      </c>
      <c r="BH4">
        <v>1255</v>
      </c>
      <c r="BI4">
        <v>30</v>
      </c>
      <c r="BJ4" t="s">
        <v>19</v>
      </c>
      <c r="BK4">
        <v>1515</v>
      </c>
      <c r="BL4">
        <v>67.099999999999994</v>
      </c>
      <c r="BM4" t="s">
        <v>16</v>
      </c>
      <c r="BN4">
        <v>905</v>
      </c>
      <c r="BO4">
        <v>146.80000000000001</v>
      </c>
      <c r="BP4" t="s">
        <v>21</v>
      </c>
      <c r="BQ4">
        <v>1095</v>
      </c>
      <c r="BR4">
        <v>12.9</v>
      </c>
      <c r="BS4" t="s">
        <v>6</v>
      </c>
      <c r="BT4">
        <v>1095</v>
      </c>
      <c r="BU4">
        <v>26.8</v>
      </c>
      <c r="BV4" t="s">
        <v>6</v>
      </c>
      <c r="BW4">
        <v>1095</v>
      </c>
      <c r="BX4">
        <v>80.3</v>
      </c>
      <c r="BY4" t="s">
        <v>6</v>
      </c>
      <c r="BZ4">
        <v>2170</v>
      </c>
      <c r="CA4">
        <v>627.1</v>
      </c>
      <c r="CB4" t="s">
        <v>116</v>
      </c>
      <c r="CC4">
        <v>2150</v>
      </c>
      <c r="CD4">
        <v>673</v>
      </c>
      <c r="CE4" t="s">
        <v>117</v>
      </c>
      <c r="CF4">
        <v>2150</v>
      </c>
      <c r="CG4">
        <v>808.6</v>
      </c>
      <c r="CH4" t="s">
        <v>117</v>
      </c>
      <c r="CI4">
        <v>1155</v>
      </c>
      <c r="CJ4">
        <v>52.4</v>
      </c>
      <c r="CK4" t="s">
        <v>7</v>
      </c>
      <c r="CL4">
        <v>1095</v>
      </c>
      <c r="CM4">
        <v>5</v>
      </c>
      <c r="CN4" t="s">
        <v>6</v>
      </c>
      <c r="CO4">
        <v>1325</v>
      </c>
      <c r="CP4">
        <v>66.599999999999994</v>
      </c>
      <c r="CQ4" t="s">
        <v>17</v>
      </c>
      <c r="CR4">
        <v>1050</v>
      </c>
      <c r="CS4">
        <v>117.5</v>
      </c>
      <c r="CT4" t="s">
        <v>5</v>
      </c>
      <c r="CU4">
        <v>1095</v>
      </c>
      <c r="CV4">
        <v>111.9</v>
      </c>
      <c r="CW4" t="s">
        <v>6</v>
      </c>
      <c r="CX4">
        <v>1095</v>
      </c>
      <c r="CY4">
        <v>29.8</v>
      </c>
      <c r="CZ4" t="s">
        <v>6</v>
      </c>
      <c r="DA4">
        <v>1325</v>
      </c>
      <c r="DB4">
        <v>193.1</v>
      </c>
      <c r="DC4" t="s">
        <v>17</v>
      </c>
      <c r="DD4">
        <v>1255</v>
      </c>
      <c r="DE4">
        <v>28.8</v>
      </c>
      <c r="DF4" t="s">
        <v>19</v>
      </c>
      <c r="DG4">
        <v>1325</v>
      </c>
      <c r="DH4">
        <v>60.1</v>
      </c>
      <c r="DI4" t="s">
        <v>17</v>
      </c>
      <c r="DJ4">
        <v>1255</v>
      </c>
      <c r="DK4">
        <v>70.400000000000006</v>
      </c>
      <c r="DL4" t="s">
        <v>19</v>
      </c>
      <c r="DM4">
        <v>1095</v>
      </c>
      <c r="DN4">
        <v>16.399999999999999</v>
      </c>
      <c r="DO4" t="s">
        <v>6</v>
      </c>
      <c r="DP4">
        <v>1325</v>
      </c>
      <c r="DQ4">
        <v>25.8</v>
      </c>
      <c r="DR4" t="s">
        <v>17</v>
      </c>
      <c r="DS4">
        <v>1255</v>
      </c>
      <c r="DT4">
        <v>16.899999999999999</v>
      </c>
      <c r="DU4" t="s">
        <v>19</v>
      </c>
      <c r="DV4">
        <v>1255</v>
      </c>
      <c r="DW4">
        <v>50</v>
      </c>
      <c r="DX4" t="s">
        <v>19</v>
      </c>
      <c r="DY4">
        <v>1095</v>
      </c>
      <c r="DZ4">
        <v>78.5</v>
      </c>
      <c r="EA4" t="s">
        <v>6</v>
      </c>
      <c r="EB4">
        <v>1255</v>
      </c>
      <c r="EC4">
        <v>70.8</v>
      </c>
      <c r="ED4" t="s">
        <v>19</v>
      </c>
      <c r="EE4">
        <v>1325</v>
      </c>
      <c r="EF4">
        <v>124.2</v>
      </c>
      <c r="EG4" t="s">
        <v>17</v>
      </c>
      <c r="EH4">
        <v>1325</v>
      </c>
      <c r="EI4">
        <v>266.8</v>
      </c>
      <c r="EJ4" t="s">
        <v>17</v>
      </c>
      <c r="EK4">
        <v>1515</v>
      </c>
      <c r="EL4">
        <v>41.7</v>
      </c>
      <c r="EM4" t="s">
        <v>16</v>
      </c>
      <c r="EN4">
        <v>1845</v>
      </c>
      <c r="EO4">
        <v>85.7</v>
      </c>
      <c r="EP4" t="s">
        <v>77</v>
      </c>
      <c r="ES4">
        <v>210</v>
      </c>
      <c r="ET4">
        <v>0</v>
      </c>
    </row>
    <row r="5" spans="1:150" x14ac:dyDescent="0.3">
      <c r="A5" s="1" t="s">
        <v>55</v>
      </c>
      <c r="B5" s="1">
        <v>108.3</v>
      </c>
      <c r="C5" s="1">
        <v>120</v>
      </c>
      <c r="D5" s="1" t="s">
        <v>55</v>
      </c>
      <c r="E5" s="1">
        <v>140</v>
      </c>
      <c r="F5">
        <f>E2+E3+E4+E5</f>
        <v>350</v>
      </c>
      <c r="I5" s="71">
        <v>1155</v>
      </c>
      <c r="J5" s="71">
        <v>24.8</v>
      </c>
      <c r="K5" s="122" t="s">
        <v>7</v>
      </c>
      <c r="L5" s="71">
        <v>1095</v>
      </c>
      <c r="M5" s="71">
        <v>270</v>
      </c>
      <c r="N5" s="71" t="s">
        <v>6</v>
      </c>
      <c r="O5" s="1">
        <v>1155</v>
      </c>
      <c r="P5" s="1">
        <v>12.6</v>
      </c>
      <c r="Q5" s="87" t="s">
        <v>7</v>
      </c>
      <c r="R5" s="71">
        <v>650</v>
      </c>
      <c r="S5" s="71">
        <v>89</v>
      </c>
      <c r="T5" s="71" t="s">
        <v>23</v>
      </c>
      <c r="U5" s="124">
        <v>870</v>
      </c>
      <c r="V5" s="124">
        <v>228.5</v>
      </c>
      <c r="W5" s="124" t="s">
        <v>20</v>
      </c>
      <c r="X5">
        <v>650</v>
      </c>
      <c r="Y5">
        <v>86.6</v>
      </c>
      <c r="Z5" t="s">
        <v>23</v>
      </c>
      <c r="AA5">
        <v>780</v>
      </c>
      <c r="AB5">
        <v>386.9</v>
      </c>
      <c r="AC5" t="s">
        <v>4</v>
      </c>
      <c r="AD5">
        <v>780</v>
      </c>
      <c r="AE5">
        <v>27.6</v>
      </c>
      <c r="AF5" t="s">
        <v>22</v>
      </c>
      <c r="AG5">
        <v>1050</v>
      </c>
      <c r="AH5">
        <v>129.1</v>
      </c>
      <c r="AI5" t="s">
        <v>5</v>
      </c>
      <c r="AJ5" s="1">
        <v>1050</v>
      </c>
      <c r="AK5" s="1">
        <v>123.5</v>
      </c>
      <c r="AL5" s="1" t="s">
        <v>5</v>
      </c>
      <c r="AM5">
        <v>1050</v>
      </c>
      <c r="AN5">
        <v>106.2</v>
      </c>
      <c r="AO5" t="s">
        <v>5</v>
      </c>
      <c r="AP5">
        <v>1155</v>
      </c>
      <c r="AQ5">
        <v>7.7</v>
      </c>
      <c r="AR5" t="s">
        <v>7</v>
      </c>
      <c r="AS5">
        <v>1050</v>
      </c>
      <c r="AT5">
        <v>8.3000000000000007</v>
      </c>
      <c r="AU5" t="s">
        <v>5</v>
      </c>
      <c r="AV5">
        <v>905</v>
      </c>
      <c r="AW5">
        <v>43.6</v>
      </c>
      <c r="AX5" t="s">
        <v>21</v>
      </c>
      <c r="AY5">
        <v>1050</v>
      </c>
      <c r="AZ5">
        <v>12.4</v>
      </c>
      <c r="BA5" t="s">
        <v>5</v>
      </c>
      <c r="BB5">
        <v>1050</v>
      </c>
      <c r="BC5">
        <v>90.4</v>
      </c>
      <c r="BD5" t="s">
        <v>5</v>
      </c>
      <c r="BE5">
        <v>1455</v>
      </c>
      <c r="BF5">
        <v>290.2</v>
      </c>
      <c r="BG5" t="s">
        <v>18</v>
      </c>
      <c r="BH5">
        <v>1325</v>
      </c>
      <c r="BI5">
        <v>28</v>
      </c>
      <c r="BJ5" t="s">
        <v>17</v>
      </c>
      <c r="BK5">
        <v>1615</v>
      </c>
      <c r="BL5">
        <v>7</v>
      </c>
      <c r="BM5" t="s">
        <v>76</v>
      </c>
      <c r="BN5">
        <v>1050</v>
      </c>
      <c r="BO5">
        <v>218.8</v>
      </c>
      <c r="BP5" t="s">
        <v>5</v>
      </c>
      <c r="BQ5">
        <v>1155</v>
      </c>
      <c r="BR5">
        <v>13.6</v>
      </c>
      <c r="BS5" t="s">
        <v>7</v>
      </c>
      <c r="BT5">
        <v>1155</v>
      </c>
      <c r="BU5">
        <v>63.5</v>
      </c>
      <c r="BV5" t="s">
        <v>7</v>
      </c>
      <c r="BW5">
        <v>1155</v>
      </c>
      <c r="BX5">
        <v>161.30000000000001</v>
      </c>
      <c r="BY5" t="s">
        <v>7</v>
      </c>
      <c r="BZ5">
        <v>2195</v>
      </c>
      <c r="CA5">
        <v>612.79999999999995</v>
      </c>
      <c r="CB5" t="s">
        <v>118</v>
      </c>
      <c r="CC5">
        <v>2195</v>
      </c>
      <c r="CD5">
        <v>603</v>
      </c>
      <c r="CE5" t="s">
        <v>118</v>
      </c>
      <c r="CF5">
        <v>2195</v>
      </c>
      <c r="CG5">
        <v>812</v>
      </c>
      <c r="CH5" t="s">
        <v>118</v>
      </c>
      <c r="CI5">
        <v>1175</v>
      </c>
      <c r="CJ5">
        <v>57</v>
      </c>
      <c r="CK5" t="s">
        <v>119</v>
      </c>
      <c r="CL5">
        <v>1155</v>
      </c>
      <c r="CM5">
        <v>43.2</v>
      </c>
      <c r="CN5" t="s">
        <v>7</v>
      </c>
      <c r="CO5">
        <v>1360</v>
      </c>
      <c r="CP5">
        <v>0</v>
      </c>
      <c r="CR5">
        <v>1095</v>
      </c>
      <c r="CS5">
        <v>210.9</v>
      </c>
      <c r="CT5" t="s">
        <v>6</v>
      </c>
      <c r="CU5">
        <v>1155</v>
      </c>
      <c r="CV5">
        <v>260.10000000000002</v>
      </c>
      <c r="CW5" t="s">
        <v>7</v>
      </c>
      <c r="CX5">
        <v>1155</v>
      </c>
      <c r="CY5">
        <v>35.9</v>
      </c>
      <c r="CZ5" t="s">
        <v>7</v>
      </c>
      <c r="DA5">
        <v>1455</v>
      </c>
      <c r="DB5">
        <v>614.5</v>
      </c>
      <c r="DC5" t="s">
        <v>18</v>
      </c>
      <c r="DD5">
        <v>1325</v>
      </c>
      <c r="DE5">
        <v>76.400000000000006</v>
      </c>
      <c r="DF5" t="s">
        <v>17</v>
      </c>
      <c r="DG5">
        <v>1455</v>
      </c>
      <c r="DH5">
        <v>83.9</v>
      </c>
      <c r="DI5" t="s">
        <v>18</v>
      </c>
      <c r="DJ5">
        <v>1325</v>
      </c>
      <c r="DK5">
        <v>49.7</v>
      </c>
      <c r="DL5" t="s">
        <v>17</v>
      </c>
      <c r="DM5">
        <v>1155</v>
      </c>
      <c r="DN5">
        <v>25.3</v>
      </c>
      <c r="DO5" t="s">
        <v>7</v>
      </c>
      <c r="DP5">
        <v>1455</v>
      </c>
      <c r="DQ5">
        <v>16</v>
      </c>
      <c r="DR5" t="s">
        <v>18</v>
      </c>
      <c r="DS5">
        <v>1325</v>
      </c>
      <c r="DT5">
        <v>21.6</v>
      </c>
      <c r="DU5" t="s">
        <v>17</v>
      </c>
      <c r="DV5">
        <v>1325</v>
      </c>
      <c r="DW5">
        <v>92.9</v>
      </c>
      <c r="DX5" t="s">
        <v>17</v>
      </c>
      <c r="DY5">
        <v>1155</v>
      </c>
      <c r="DZ5">
        <v>22.1</v>
      </c>
      <c r="EA5" t="s">
        <v>7</v>
      </c>
      <c r="EB5">
        <v>1325</v>
      </c>
      <c r="EC5">
        <v>6.6</v>
      </c>
      <c r="ED5" t="s">
        <v>17</v>
      </c>
      <c r="EE5">
        <v>1455</v>
      </c>
      <c r="EF5">
        <v>78.400000000000006</v>
      </c>
      <c r="EG5" t="s">
        <v>18</v>
      </c>
      <c r="EH5">
        <v>1455</v>
      </c>
      <c r="EI5">
        <v>335.5</v>
      </c>
      <c r="EJ5" t="s">
        <v>18</v>
      </c>
      <c r="EK5">
        <v>1615</v>
      </c>
      <c r="EL5">
        <v>52.7</v>
      </c>
      <c r="EM5" t="s">
        <v>76</v>
      </c>
      <c r="EN5">
        <v>1980</v>
      </c>
      <c r="EO5">
        <v>0</v>
      </c>
      <c r="ES5">
        <v>350</v>
      </c>
      <c r="ET5">
        <v>7.3</v>
      </c>
    </row>
    <row r="6" spans="1:150" x14ac:dyDescent="0.3">
      <c r="A6" s="1" t="s">
        <v>56</v>
      </c>
      <c r="B6" s="1">
        <v>197.3</v>
      </c>
      <c r="C6" s="1">
        <v>200</v>
      </c>
      <c r="D6" s="1" t="s">
        <v>56</v>
      </c>
      <c r="E6" s="1">
        <v>100</v>
      </c>
      <c r="F6">
        <f>E2+E3+E4+E5+E6</f>
        <v>450</v>
      </c>
      <c r="I6" s="71">
        <v>1200</v>
      </c>
      <c r="J6" s="71">
        <v>0</v>
      </c>
      <c r="K6" s="122"/>
      <c r="L6" s="71">
        <v>1155</v>
      </c>
      <c r="M6" s="71">
        <v>376</v>
      </c>
      <c r="N6" s="71" t="s">
        <v>7</v>
      </c>
      <c r="O6" s="1">
        <v>1255</v>
      </c>
      <c r="P6" s="1">
        <v>9.1</v>
      </c>
      <c r="Q6" s="87" t="s">
        <v>19</v>
      </c>
      <c r="R6" s="71">
        <v>780</v>
      </c>
      <c r="S6" s="71">
        <v>205.5</v>
      </c>
      <c r="T6" s="71" t="s">
        <v>22</v>
      </c>
      <c r="U6" s="124">
        <v>1050</v>
      </c>
      <c r="V6" s="124">
        <v>184.9</v>
      </c>
      <c r="W6" s="124" t="s">
        <v>5</v>
      </c>
      <c r="X6">
        <v>780</v>
      </c>
      <c r="Y6">
        <v>80.3</v>
      </c>
      <c r="Z6" t="s">
        <v>4</v>
      </c>
      <c r="AA6">
        <v>870</v>
      </c>
      <c r="AB6">
        <v>266.10000000000002</v>
      </c>
      <c r="AC6" t="s">
        <v>20</v>
      </c>
      <c r="AD6">
        <v>870</v>
      </c>
      <c r="AE6">
        <v>29.3</v>
      </c>
      <c r="AF6" t="s">
        <v>20</v>
      </c>
      <c r="AG6">
        <v>1095</v>
      </c>
      <c r="AH6">
        <v>76.599999999999994</v>
      </c>
      <c r="AI6" t="s">
        <v>6</v>
      </c>
      <c r="AJ6" s="1">
        <v>1095</v>
      </c>
      <c r="AK6" s="1">
        <v>125.4</v>
      </c>
      <c r="AL6" s="1" t="s">
        <v>6</v>
      </c>
      <c r="AM6">
        <v>1095</v>
      </c>
      <c r="AN6">
        <v>94.2</v>
      </c>
      <c r="AO6" t="s">
        <v>6</v>
      </c>
      <c r="AP6">
        <v>1255</v>
      </c>
      <c r="AQ6">
        <v>12</v>
      </c>
      <c r="AR6" t="s">
        <v>19</v>
      </c>
      <c r="AS6">
        <v>1095</v>
      </c>
      <c r="AT6">
        <v>14.9</v>
      </c>
      <c r="AU6" t="s">
        <v>6</v>
      </c>
      <c r="AV6">
        <v>1050</v>
      </c>
      <c r="AW6">
        <v>24.3</v>
      </c>
      <c r="AX6" t="s">
        <v>5</v>
      </c>
      <c r="AY6">
        <v>1095</v>
      </c>
      <c r="AZ6">
        <v>9.1999999999999993</v>
      </c>
      <c r="BA6" t="s">
        <v>6</v>
      </c>
      <c r="BB6">
        <v>1095</v>
      </c>
      <c r="BC6">
        <v>43.9</v>
      </c>
      <c r="BD6" t="s">
        <v>6</v>
      </c>
      <c r="BE6">
        <v>1515</v>
      </c>
      <c r="BF6">
        <v>193.1</v>
      </c>
      <c r="BG6" t="s">
        <v>16</v>
      </c>
      <c r="BH6">
        <v>1350</v>
      </c>
      <c r="BI6">
        <v>0</v>
      </c>
      <c r="BK6">
        <v>1705</v>
      </c>
      <c r="BL6">
        <v>0</v>
      </c>
      <c r="BN6">
        <v>1095</v>
      </c>
      <c r="BO6">
        <v>171.5</v>
      </c>
      <c r="BP6" t="s">
        <v>6</v>
      </c>
      <c r="BQ6">
        <v>1255</v>
      </c>
      <c r="BR6">
        <v>14.7</v>
      </c>
      <c r="BS6" t="s">
        <v>19</v>
      </c>
      <c r="BT6">
        <v>1255</v>
      </c>
      <c r="BU6">
        <v>59.2</v>
      </c>
      <c r="BV6" t="s">
        <v>19</v>
      </c>
      <c r="BW6">
        <v>1255</v>
      </c>
      <c r="BX6">
        <v>18.8</v>
      </c>
      <c r="BY6" t="s">
        <v>19</v>
      </c>
      <c r="BZ6">
        <v>2360</v>
      </c>
      <c r="CA6">
        <v>0</v>
      </c>
      <c r="CC6">
        <v>2370</v>
      </c>
      <c r="CD6">
        <v>430</v>
      </c>
      <c r="CE6" t="s">
        <v>120</v>
      </c>
      <c r="CF6">
        <v>2370</v>
      </c>
      <c r="CG6">
        <v>674</v>
      </c>
      <c r="CH6" t="s">
        <v>120</v>
      </c>
      <c r="CI6">
        <v>1195</v>
      </c>
      <c r="CJ6">
        <v>0</v>
      </c>
      <c r="CL6">
        <v>1203</v>
      </c>
      <c r="CM6">
        <v>0</v>
      </c>
      <c r="CR6">
        <v>1155</v>
      </c>
      <c r="CS6">
        <v>164.6</v>
      </c>
      <c r="CT6" t="s">
        <v>7</v>
      </c>
      <c r="CU6">
        <v>1255</v>
      </c>
      <c r="CV6">
        <v>291</v>
      </c>
      <c r="CW6" t="s">
        <v>19</v>
      </c>
      <c r="CX6">
        <v>1255</v>
      </c>
      <c r="CY6">
        <v>393.8</v>
      </c>
      <c r="CZ6" t="s">
        <v>19</v>
      </c>
      <c r="DA6">
        <v>1515</v>
      </c>
      <c r="DB6">
        <v>921.4</v>
      </c>
      <c r="DC6" t="s">
        <v>16</v>
      </c>
      <c r="DD6">
        <v>1455</v>
      </c>
      <c r="DE6">
        <v>304.5</v>
      </c>
      <c r="DF6" t="s">
        <v>18</v>
      </c>
      <c r="DG6">
        <v>1515</v>
      </c>
      <c r="DH6">
        <v>153.19999999999999</v>
      </c>
      <c r="DI6" t="s">
        <v>16</v>
      </c>
      <c r="DJ6">
        <v>1455</v>
      </c>
      <c r="DK6">
        <v>105.6</v>
      </c>
      <c r="DL6" t="s">
        <v>18</v>
      </c>
      <c r="DM6">
        <v>1255</v>
      </c>
      <c r="DN6">
        <v>27.2</v>
      </c>
      <c r="DO6" t="s">
        <v>19</v>
      </c>
      <c r="DP6">
        <v>1515</v>
      </c>
      <c r="DQ6">
        <v>35.5</v>
      </c>
      <c r="DR6" t="s">
        <v>16</v>
      </c>
      <c r="DS6">
        <v>1455</v>
      </c>
      <c r="DT6">
        <v>25</v>
      </c>
      <c r="DU6" t="s">
        <v>18</v>
      </c>
      <c r="DV6">
        <v>1455</v>
      </c>
      <c r="DW6">
        <v>58.3</v>
      </c>
      <c r="DX6" t="s">
        <v>18</v>
      </c>
      <c r="DY6">
        <v>1220</v>
      </c>
      <c r="DZ6">
        <v>0</v>
      </c>
      <c r="EB6">
        <v>1455</v>
      </c>
      <c r="EC6">
        <v>8.1999999999999993</v>
      </c>
      <c r="ED6" t="s">
        <v>18</v>
      </c>
      <c r="EE6">
        <v>1515</v>
      </c>
      <c r="EF6">
        <v>95.3</v>
      </c>
      <c r="EG6" t="s">
        <v>16</v>
      </c>
      <c r="EH6">
        <v>1515</v>
      </c>
      <c r="EI6">
        <v>196.8</v>
      </c>
      <c r="EJ6" t="s">
        <v>16</v>
      </c>
      <c r="EK6">
        <v>1820</v>
      </c>
      <c r="EL6">
        <v>0</v>
      </c>
      <c r="ES6">
        <v>450</v>
      </c>
      <c r="ET6">
        <v>21.6</v>
      </c>
    </row>
    <row r="7" spans="1:150" x14ac:dyDescent="0.3">
      <c r="A7" s="1" t="s">
        <v>23</v>
      </c>
      <c r="B7" s="1">
        <v>128.30000000000001</v>
      </c>
      <c r="C7" s="1">
        <v>130</v>
      </c>
      <c r="D7" s="1" t="s">
        <v>23</v>
      </c>
      <c r="E7" s="1">
        <v>200</v>
      </c>
      <c r="F7">
        <f>E3+E4+E5+E6+E7</f>
        <v>650</v>
      </c>
      <c r="L7" s="71">
        <v>1255</v>
      </c>
      <c r="M7" s="71">
        <v>464.6</v>
      </c>
      <c r="N7" s="71" t="s">
        <v>19</v>
      </c>
      <c r="O7" s="1">
        <v>1300</v>
      </c>
      <c r="P7" s="1">
        <v>0</v>
      </c>
      <c r="Q7" s="87"/>
      <c r="R7" s="71">
        <v>870</v>
      </c>
      <c r="S7" s="71">
        <v>193.9</v>
      </c>
      <c r="T7" s="71" t="s">
        <v>20</v>
      </c>
      <c r="U7" s="124">
        <v>1095</v>
      </c>
      <c r="V7" s="124">
        <v>212.1</v>
      </c>
      <c r="W7" s="124" t="s">
        <v>6</v>
      </c>
      <c r="X7">
        <v>870</v>
      </c>
      <c r="Y7">
        <v>81.5</v>
      </c>
      <c r="Z7" t="s">
        <v>20</v>
      </c>
      <c r="AA7">
        <v>1050</v>
      </c>
      <c r="AB7">
        <v>196</v>
      </c>
      <c r="AC7" t="s">
        <v>5</v>
      </c>
      <c r="AD7">
        <v>1050</v>
      </c>
      <c r="AE7">
        <v>23.7</v>
      </c>
      <c r="AF7" t="s">
        <v>5</v>
      </c>
      <c r="AG7">
        <v>1155</v>
      </c>
      <c r="AH7">
        <v>37.5</v>
      </c>
      <c r="AI7" t="s">
        <v>7</v>
      </c>
      <c r="AJ7" s="1">
        <v>1155</v>
      </c>
      <c r="AK7" s="1">
        <v>28.4</v>
      </c>
      <c r="AL7" s="1" t="s">
        <v>7</v>
      </c>
      <c r="AM7">
        <v>1155</v>
      </c>
      <c r="AN7">
        <v>110.2</v>
      </c>
      <c r="AO7" t="s">
        <v>7</v>
      </c>
      <c r="AP7">
        <v>1267</v>
      </c>
      <c r="AQ7">
        <v>0</v>
      </c>
      <c r="AS7">
        <v>1155</v>
      </c>
      <c r="AT7">
        <v>20.100000000000001</v>
      </c>
      <c r="AU7" t="s">
        <v>7</v>
      </c>
      <c r="AV7">
        <v>1095</v>
      </c>
      <c r="AW7">
        <v>17.899999999999999</v>
      </c>
      <c r="AX7" t="s">
        <v>6</v>
      </c>
      <c r="AY7">
        <v>1120</v>
      </c>
      <c r="AZ7">
        <v>0</v>
      </c>
      <c r="BB7">
        <v>1155</v>
      </c>
      <c r="BC7">
        <v>108.5</v>
      </c>
      <c r="BD7" t="s">
        <v>7</v>
      </c>
      <c r="BE7">
        <v>1615</v>
      </c>
      <c r="BF7">
        <v>135.80000000000001</v>
      </c>
      <c r="BG7" t="s">
        <v>76</v>
      </c>
      <c r="BN7">
        <v>1155</v>
      </c>
      <c r="BO7">
        <v>82.3</v>
      </c>
      <c r="BP7" t="s">
        <v>7</v>
      </c>
      <c r="BQ7">
        <v>1325</v>
      </c>
      <c r="BR7">
        <v>13.8</v>
      </c>
      <c r="BS7" t="s">
        <v>17</v>
      </c>
      <c r="BT7">
        <v>1325</v>
      </c>
      <c r="BU7">
        <v>11.8</v>
      </c>
      <c r="BV7" t="s">
        <v>17</v>
      </c>
      <c r="BW7">
        <v>1285</v>
      </c>
      <c r="BX7">
        <v>0</v>
      </c>
      <c r="CC7">
        <v>2385</v>
      </c>
      <c r="CD7">
        <v>0</v>
      </c>
      <c r="CF7">
        <v>2380</v>
      </c>
      <c r="CG7">
        <v>0</v>
      </c>
      <c r="CR7">
        <v>1255</v>
      </c>
      <c r="CS7">
        <v>416.2</v>
      </c>
      <c r="CT7" t="s">
        <v>19</v>
      </c>
      <c r="CU7">
        <v>1325</v>
      </c>
      <c r="CV7">
        <v>276.2</v>
      </c>
      <c r="CW7" t="s">
        <v>17</v>
      </c>
      <c r="CX7">
        <v>1325</v>
      </c>
      <c r="CY7">
        <v>385.5</v>
      </c>
      <c r="CZ7" t="s">
        <v>17</v>
      </c>
      <c r="DA7">
        <v>1615</v>
      </c>
      <c r="DB7">
        <v>663.5</v>
      </c>
      <c r="DC7" t="s">
        <v>76</v>
      </c>
      <c r="DD7">
        <v>1515</v>
      </c>
      <c r="DE7">
        <v>399.7</v>
      </c>
      <c r="DF7" t="s">
        <v>16</v>
      </c>
      <c r="DG7">
        <v>1615</v>
      </c>
      <c r="DH7">
        <v>240.8</v>
      </c>
      <c r="DI7" t="s">
        <v>76</v>
      </c>
      <c r="DJ7">
        <v>1515</v>
      </c>
      <c r="DK7">
        <v>190.8</v>
      </c>
      <c r="DL7" t="s">
        <v>16</v>
      </c>
      <c r="DM7">
        <v>1325</v>
      </c>
      <c r="DN7">
        <v>48.5</v>
      </c>
      <c r="DO7" t="s">
        <v>17</v>
      </c>
      <c r="DP7">
        <v>1615</v>
      </c>
      <c r="DQ7">
        <v>59</v>
      </c>
      <c r="DR7" t="s">
        <v>76</v>
      </c>
      <c r="DS7">
        <v>1515</v>
      </c>
      <c r="DT7">
        <v>72.400000000000006</v>
      </c>
      <c r="DU7" t="s">
        <v>16</v>
      </c>
      <c r="DV7">
        <v>1515</v>
      </c>
      <c r="DW7">
        <v>23.5</v>
      </c>
      <c r="DX7" t="s">
        <v>16</v>
      </c>
      <c r="EB7">
        <v>1515</v>
      </c>
      <c r="EC7">
        <v>39.9</v>
      </c>
      <c r="ED7" t="s">
        <v>16</v>
      </c>
      <c r="EE7">
        <v>1615</v>
      </c>
      <c r="EF7">
        <v>74.400000000000006</v>
      </c>
      <c r="EG7" t="s">
        <v>76</v>
      </c>
      <c r="EH7">
        <v>1615</v>
      </c>
      <c r="EI7">
        <v>237.6</v>
      </c>
      <c r="EJ7" t="s">
        <v>76</v>
      </c>
      <c r="ES7">
        <v>650</v>
      </c>
      <c r="ET7">
        <v>621.5</v>
      </c>
    </row>
    <row r="8" spans="1:150" x14ac:dyDescent="0.3">
      <c r="A8" s="1" t="s">
        <v>4</v>
      </c>
      <c r="B8" s="1">
        <v>88.7</v>
      </c>
      <c r="C8" s="1">
        <v>90</v>
      </c>
      <c r="D8" s="1" t="s">
        <v>4</v>
      </c>
      <c r="E8" s="1">
        <v>130</v>
      </c>
      <c r="F8">
        <f>E3+E4+E5+E6+E7+E8</f>
        <v>780</v>
      </c>
      <c r="L8" s="71">
        <v>1325</v>
      </c>
      <c r="M8" s="71">
        <v>562</v>
      </c>
      <c r="N8" s="71" t="s">
        <v>17</v>
      </c>
      <c r="R8" s="71">
        <v>1050</v>
      </c>
      <c r="S8" s="71">
        <v>228.6</v>
      </c>
      <c r="T8" s="71" t="s">
        <v>5</v>
      </c>
      <c r="U8" s="124">
        <v>1155</v>
      </c>
      <c r="V8" s="124">
        <v>238</v>
      </c>
      <c r="W8" s="124" t="s">
        <v>7</v>
      </c>
      <c r="X8">
        <v>1050</v>
      </c>
      <c r="Y8">
        <v>97.7</v>
      </c>
      <c r="Z8" t="s">
        <v>5</v>
      </c>
      <c r="AA8">
        <v>1095</v>
      </c>
      <c r="AB8">
        <v>78.900000000000006</v>
      </c>
      <c r="AC8" t="s">
        <v>6</v>
      </c>
      <c r="AD8">
        <v>1095</v>
      </c>
      <c r="AE8">
        <v>9.4</v>
      </c>
      <c r="AF8" t="s">
        <v>6</v>
      </c>
      <c r="AG8">
        <v>1255</v>
      </c>
      <c r="AH8">
        <v>26.9</v>
      </c>
      <c r="AI8" t="s">
        <v>19</v>
      </c>
      <c r="AJ8" s="15">
        <v>1187</v>
      </c>
      <c r="AK8" s="15">
        <v>0</v>
      </c>
      <c r="AM8">
        <v>1255</v>
      </c>
      <c r="AN8">
        <v>43.7</v>
      </c>
      <c r="AO8" t="s">
        <v>19</v>
      </c>
      <c r="AS8">
        <v>1255</v>
      </c>
      <c r="AT8">
        <v>11.1</v>
      </c>
      <c r="AU8" t="s">
        <v>19</v>
      </c>
      <c r="AV8">
        <v>1155</v>
      </c>
      <c r="AW8">
        <v>64.5</v>
      </c>
      <c r="AX8" t="s">
        <v>7</v>
      </c>
      <c r="BB8">
        <v>1205</v>
      </c>
      <c r="BC8">
        <v>0</v>
      </c>
      <c r="BE8">
        <v>1845</v>
      </c>
      <c r="BF8">
        <v>131.5</v>
      </c>
      <c r="BG8" t="s">
        <v>77</v>
      </c>
      <c r="BN8">
        <v>1255</v>
      </c>
      <c r="BO8">
        <v>37.9</v>
      </c>
      <c r="BP8" t="s">
        <v>19</v>
      </c>
      <c r="BQ8">
        <v>1350</v>
      </c>
      <c r="BR8">
        <v>0</v>
      </c>
      <c r="BT8">
        <v>1356</v>
      </c>
      <c r="BU8">
        <v>0</v>
      </c>
      <c r="CR8">
        <v>1325</v>
      </c>
      <c r="CS8">
        <v>374.2</v>
      </c>
      <c r="CT8" t="s">
        <v>17</v>
      </c>
      <c r="CU8">
        <v>1455</v>
      </c>
      <c r="CV8">
        <v>632.6</v>
      </c>
      <c r="CW8" t="s">
        <v>18</v>
      </c>
      <c r="CX8">
        <v>1455</v>
      </c>
      <c r="CY8">
        <v>728.3</v>
      </c>
      <c r="CZ8" t="s">
        <v>18</v>
      </c>
      <c r="DA8">
        <v>1845</v>
      </c>
      <c r="DB8">
        <v>487.7</v>
      </c>
      <c r="DC8" t="s">
        <v>77</v>
      </c>
      <c r="DD8">
        <v>1615</v>
      </c>
      <c r="DE8">
        <v>455</v>
      </c>
      <c r="DF8" t="s">
        <v>76</v>
      </c>
      <c r="DG8">
        <v>1845</v>
      </c>
      <c r="DH8">
        <v>266.5</v>
      </c>
      <c r="DI8" t="s">
        <v>77</v>
      </c>
      <c r="DJ8">
        <v>1615</v>
      </c>
      <c r="DK8">
        <v>204.9</v>
      </c>
      <c r="DL8" t="s">
        <v>76</v>
      </c>
      <c r="DM8">
        <v>1455</v>
      </c>
      <c r="DN8">
        <v>52.1</v>
      </c>
      <c r="DO8" t="s">
        <v>18</v>
      </c>
      <c r="DP8">
        <v>1845</v>
      </c>
      <c r="DQ8">
        <v>18.100000000000001</v>
      </c>
      <c r="DR8" t="s">
        <v>77</v>
      </c>
      <c r="DS8">
        <v>1615</v>
      </c>
      <c r="DT8">
        <v>69.900000000000006</v>
      </c>
      <c r="DU8" t="s">
        <v>76</v>
      </c>
      <c r="DV8">
        <v>1615</v>
      </c>
      <c r="DW8">
        <v>21.6</v>
      </c>
      <c r="DX8" t="s">
        <v>76</v>
      </c>
      <c r="EB8">
        <v>1615</v>
      </c>
      <c r="EC8">
        <v>49.8</v>
      </c>
      <c r="ED8" t="s">
        <v>76</v>
      </c>
      <c r="EE8">
        <v>1740</v>
      </c>
      <c r="EF8">
        <v>0</v>
      </c>
      <c r="EH8">
        <v>1845</v>
      </c>
      <c r="EI8">
        <v>307.60000000000002</v>
      </c>
      <c r="EJ8" t="s">
        <v>77</v>
      </c>
      <c r="ES8">
        <v>780</v>
      </c>
      <c r="ET8">
        <v>1691.3999999999999</v>
      </c>
    </row>
    <row r="9" spans="1:150" x14ac:dyDescent="0.3">
      <c r="A9" s="1" t="s">
        <v>20</v>
      </c>
      <c r="B9" s="1">
        <v>165.8</v>
      </c>
      <c r="C9" s="1">
        <v>180</v>
      </c>
      <c r="D9" s="1" t="s">
        <v>20</v>
      </c>
      <c r="E9" s="1">
        <v>90</v>
      </c>
      <c r="F9">
        <f>E3+E4+E5+E6+E7+E8+E9</f>
        <v>870</v>
      </c>
      <c r="L9" s="71">
        <v>1455</v>
      </c>
      <c r="M9" s="71">
        <v>508.9</v>
      </c>
      <c r="N9" s="71" t="s">
        <v>18</v>
      </c>
      <c r="R9" s="71">
        <v>1095</v>
      </c>
      <c r="S9" s="71">
        <v>240.6</v>
      </c>
      <c r="T9" s="71" t="s">
        <v>6</v>
      </c>
      <c r="U9" s="124">
        <v>1255</v>
      </c>
      <c r="V9" s="124">
        <v>239.4</v>
      </c>
      <c r="W9" s="124" t="s">
        <v>19</v>
      </c>
      <c r="X9">
        <v>1095</v>
      </c>
      <c r="Y9">
        <v>122.3</v>
      </c>
      <c r="Z9" t="s">
        <v>6</v>
      </c>
      <c r="AA9">
        <v>1155</v>
      </c>
      <c r="AB9">
        <v>57.9</v>
      </c>
      <c r="AC9" t="s">
        <v>7</v>
      </c>
      <c r="AD9">
        <v>1155</v>
      </c>
      <c r="AE9">
        <v>21.5</v>
      </c>
      <c r="AF9" t="s">
        <v>7</v>
      </c>
      <c r="AG9">
        <v>1325</v>
      </c>
      <c r="AH9">
        <v>27.3</v>
      </c>
      <c r="AI9" t="s">
        <v>17</v>
      </c>
      <c r="AM9">
        <v>1325</v>
      </c>
      <c r="AN9">
        <v>70.7</v>
      </c>
      <c r="AO9" t="s">
        <v>17</v>
      </c>
      <c r="AS9">
        <v>1325</v>
      </c>
      <c r="AT9">
        <v>15.9</v>
      </c>
      <c r="AU9" t="s">
        <v>17</v>
      </c>
      <c r="AV9">
        <v>1255</v>
      </c>
      <c r="AW9">
        <v>25.4</v>
      </c>
      <c r="AX9" t="s">
        <v>19</v>
      </c>
      <c r="BE9">
        <v>2005</v>
      </c>
      <c r="BF9">
        <v>108.2</v>
      </c>
      <c r="BG9" t="s">
        <v>78</v>
      </c>
      <c r="BN9">
        <v>1305</v>
      </c>
      <c r="BO9">
        <v>0</v>
      </c>
      <c r="CR9">
        <v>1455</v>
      </c>
      <c r="CS9">
        <v>530.4</v>
      </c>
      <c r="CT9" t="s">
        <v>18</v>
      </c>
      <c r="CU9">
        <v>1515</v>
      </c>
      <c r="CV9">
        <v>657.4</v>
      </c>
      <c r="CW9" t="s">
        <v>16</v>
      </c>
      <c r="CX9">
        <v>1515</v>
      </c>
      <c r="CY9">
        <v>754.8</v>
      </c>
      <c r="CZ9" t="s">
        <v>16</v>
      </c>
      <c r="DA9">
        <v>2005</v>
      </c>
      <c r="DB9">
        <v>659.8</v>
      </c>
      <c r="DC9" t="s">
        <v>78</v>
      </c>
      <c r="DD9">
        <v>1845</v>
      </c>
      <c r="DE9">
        <v>449</v>
      </c>
      <c r="DF9" t="s">
        <v>77</v>
      </c>
      <c r="DG9">
        <v>2005</v>
      </c>
      <c r="DH9">
        <v>418.5</v>
      </c>
      <c r="DI9" t="s">
        <v>78</v>
      </c>
      <c r="DJ9">
        <v>1845</v>
      </c>
      <c r="DK9">
        <v>235.8</v>
      </c>
      <c r="DL9" t="s">
        <v>77</v>
      </c>
      <c r="DM9">
        <v>1515</v>
      </c>
      <c r="DN9">
        <v>102.5</v>
      </c>
      <c r="DO9" t="s">
        <v>16</v>
      </c>
      <c r="DP9">
        <v>1902</v>
      </c>
      <c r="DQ9">
        <v>0</v>
      </c>
      <c r="DS9">
        <v>1845</v>
      </c>
      <c r="DT9">
        <v>41</v>
      </c>
      <c r="DU9" t="s">
        <v>77</v>
      </c>
      <c r="DV9">
        <v>1845</v>
      </c>
      <c r="DW9">
        <v>13.4</v>
      </c>
      <c r="DX9" t="s">
        <v>77</v>
      </c>
      <c r="EB9">
        <v>1740</v>
      </c>
      <c r="EC9">
        <v>0</v>
      </c>
      <c r="EH9">
        <v>1986</v>
      </c>
      <c r="EI9">
        <v>0</v>
      </c>
      <c r="ES9">
        <v>870</v>
      </c>
      <c r="ET9">
        <v>1959.3999999999999</v>
      </c>
    </row>
    <row r="10" spans="1:150" x14ac:dyDescent="0.3">
      <c r="A10" s="1" t="s">
        <v>5</v>
      </c>
      <c r="B10" s="1">
        <v>43.2</v>
      </c>
      <c r="C10" s="1">
        <v>45</v>
      </c>
      <c r="D10" s="1" t="s">
        <v>5</v>
      </c>
      <c r="E10" s="1">
        <v>180</v>
      </c>
      <c r="F10">
        <f>E3+E4+E5+E6+E7+E8+E9+E10</f>
        <v>1050</v>
      </c>
      <c r="L10" s="71">
        <v>1515</v>
      </c>
      <c r="M10" s="71">
        <v>574.6</v>
      </c>
      <c r="N10" s="71" t="s">
        <v>16</v>
      </c>
      <c r="R10" s="71">
        <v>1155</v>
      </c>
      <c r="S10" s="71">
        <v>325.89999999999998</v>
      </c>
      <c r="T10" s="71" t="s">
        <v>7</v>
      </c>
      <c r="U10" s="124">
        <v>1325</v>
      </c>
      <c r="V10" s="124">
        <v>164.2</v>
      </c>
      <c r="W10" s="124" t="s">
        <v>17</v>
      </c>
      <c r="X10">
        <v>1155</v>
      </c>
      <c r="Y10">
        <v>148.1</v>
      </c>
      <c r="Z10" t="s">
        <v>7</v>
      </c>
      <c r="AA10">
        <v>1255</v>
      </c>
      <c r="AB10">
        <v>35.6</v>
      </c>
      <c r="AC10" t="s">
        <v>19</v>
      </c>
      <c r="AD10">
        <v>1203.2</v>
      </c>
      <c r="AE10">
        <v>0</v>
      </c>
      <c r="AG10">
        <v>1385.1</v>
      </c>
      <c r="AH10">
        <v>0</v>
      </c>
      <c r="AM10">
        <v>1455</v>
      </c>
      <c r="AN10">
        <v>36.1</v>
      </c>
      <c r="AO10" t="s">
        <v>18</v>
      </c>
      <c r="AS10">
        <v>1385</v>
      </c>
      <c r="AT10">
        <v>0</v>
      </c>
      <c r="AV10">
        <v>1325</v>
      </c>
      <c r="AW10">
        <v>40.6</v>
      </c>
      <c r="AX10" t="s">
        <v>17</v>
      </c>
      <c r="BE10">
        <v>2190</v>
      </c>
      <c r="BF10">
        <v>0</v>
      </c>
      <c r="CR10">
        <v>1515</v>
      </c>
      <c r="CS10">
        <v>527.5</v>
      </c>
      <c r="CT10" t="s">
        <v>16</v>
      </c>
      <c r="CU10">
        <v>1615</v>
      </c>
      <c r="CV10">
        <v>490.1</v>
      </c>
      <c r="CW10" t="s">
        <v>76</v>
      </c>
      <c r="CX10">
        <v>1615</v>
      </c>
      <c r="CY10">
        <v>512.29999999999995</v>
      </c>
      <c r="CZ10" t="s">
        <v>76</v>
      </c>
      <c r="DA10">
        <v>2195</v>
      </c>
      <c r="DB10">
        <v>646.5</v>
      </c>
      <c r="DC10" t="s">
        <v>118</v>
      </c>
      <c r="DD10">
        <v>2005</v>
      </c>
      <c r="DE10">
        <v>437.9</v>
      </c>
      <c r="DF10" t="s">
        <v>78</v>
      </c>
      <c r="DG10">
        <v>2195</v>
      </c>
      <c r="DH10">
        <v>412</v>
      </c>
      <c r="DI10" t="s">
        <v>118</v>
      </c>
      <c r="DJ10">
        <v>2005</v>
      </c>
      <c r="DK10">
        <v>151.6</v>
      </c>
      <c r="DL10" t="s">
        <v>78</v>
      </c>
      <c r="DM10">
        <v>1615</v>
      </c>
      <c r="DN10">
        <v>62.6</v>
      </c>
      <c r="DO10" t="s">
        <v>76</v>
      </c>
      <c r="DS10">
        <v>1905</v>
      </c>
      <c r="DT10">
        <v>0</v>
      </c>
      <c r="DV10">
        <v>1986</v>
      </c>
      <c r="DW10">
        <v>0</v>
      </c>
      <c r="ES10">
        <v>1050</v>
      </c>
      <c r="ET10">
        <v>2168.9</v>
      </c>
    </row>
    <row r="11" spans="1:150" x14ac:dyDescent="0.3">
      <c r="A11" s="1" t="s">
        <v>6</v>
      </c>
      <c r="B11" s="1">
        <v>58.2</v>
      </c>
      <c r="C11" s="1">
        <v>55</v>
      </c>
      <c r="D11" s="1" t="s">
        <v>6</v>
      </c>
      <c r="E11" s="1">
        <v>45</v>
      </c>
      <c r="F11">
        <f>E3+E4+E5+E6+E7+E8+E9+E10+E11</f>
        <v>1095</v>
      </c>
      <c r="L11" s="71">
        <v>1615</v>
      </c>
      <c r="M11" s="71">
        <v>632.79999999999995</v>
      </c>
      <c r="N11" s="71" t="s">
        <v>76</v>
      </c>
      <c r="R11" s="71">
        <v>1255</v>
      </c>
      <c r="S11" s="71">
        <v>122.1</v>
      </c>
      <c r="T11" s="71" t="s">
        <v>19</v>
      </c>
      <c r="U11" s="124">
        <v>1455</v>
      </c>
      <c r="V11" s="124">
        <v>22</v>
      </c>
      <c r="W11" s="124" t="s">
        <v>18</v>
      </c>
      <c r="X11">
        <v>1255</v>
      </c>
      <c r="Y11">
        <v>134.80000000000001</v>
      </c>
      <c r="Z11" t="s">
        <v>19</v>
      </c>
      <c r="AA11">
        <v>1285</v>
      </c>
      <c r="AB11">
        <v>0</v>
      </c>
      <c r="AM11">
        <v>1515</v>
      </c>
      <c r="AN11">
        <v>22.6</v>
      </c>
      <c r="AO11" t="s">
        <v>16</v>
      </c>
      <c r="AV11">
        <v>1338</v>
      </c>
      <c r="AW11">
        <v>0</v>
      </c>
      <c r="CR11">
        <v>1615</v>
      </c>
      <c r="CS11">
        <v>438.9</v>
      </c>
      <c r="CT11" t="s">
        <v>76</v>
      </c>
      <c r="CU11">
        <v>1845</v>
      </c>
      <c r="CV11">
        <v>359.9</v>
      </c>
      <c r="CW11" t="s">
        <v>77</v>
      </c>
      <c r="CX11">
        <v>1845</v>
      </c>
      <c r="CY11">
        <v>517.1</v>
      </c>
      <c r="CZ11" t="s">
        <v>77</v>
      </c>
      <c r="DA11">
        <v>2370</v>
      </c>
      <c r="DB11">
        <v>551.29999999999995</v>
      </c>
      <c r="DC11" t="s">
        <v>120</v>
      </c>
      <c r="DD11">
        <v>2195</v>
      </c>
      <c r="DE11">
        <v>306.10000000000002</v>
      </c>
      <c r="DF11" t="s">
        <v>118</v>
      </c>
      <c r="DG11">
        <v>2370</v>
      </c>
      <c r="DH11">
        <v>346.9</v>
      </c>
      <c r="DI11" t="s">
        <v>120</v>
      </c>
      <c r="DJ11">
        <v>2195</v>
      </c>
      <c r="DK11">
        <v>231.4</v>
      </c>
      <c r="DL11" t="s">
        <v>118</v>
      </c>
      <c r="DM11">
        <v>1845</v>
      </c>
      <c r="DN11">
        <v>179.4</v>
      </c>
      <c r="DO11" t="s">
        <v>77</v>
      </c>
      <c r="ES11">
        <v>1095</v>
      </c>
      <c r="ET11">
        <v>2221.9000000000005</v>
      </c>
    </row>
    <row r="12" spans="1:150" x14ac:dyDescent="0.3">
      <c r="A12" s="1" t="s">
        <v>7</v>
      </c>
      <c r="B12" s="1">
        <v>94.7</v>
      </c>
      <c r="C12" s="1">
        <v>70</v>
      </c>
      <c r="D12" s="1" t="s">
        <v>7</v>
      </c>
      <c r="E12" s="1">
        <v>60</v>
      </c>
      <c r="F12">
        <f>E3+E4+E5+E6+E7+E8+E9+E10+E11+E12</f>
        <v>1155</v>
      </c>
      <c r="L12" s="71">
        <v>1845</v>
      </c>
      <c r="M12" s="71">
        <v>985.4</v>
      </c>
      <c r="N12" s="71" t="s">
        <v>77</v>
      </c>
      <c r="R12" s="71">
        <v>1325</v>
      </c>
      <c r="S12" s="71">
        <v>81.3</v>
      </c>
      <c r="T12" s="71" t="s">
        <v>17</v>
      </c>
      <c r="U12" s="124">
        <v>1480</v>
      </c>
      <c r="V12" s="124">
        <v>0</v>
      </c>
      <c r="W12" s="124"/>
      <c r="X12">
        <v>1325</v>
      </c>
      <c r="Y12">
        <v>97.5</v>
      </c>
      <c r="Z12" t="s">
        <v>17</v>
      </c>
      <c r="AM12">
        <v>1650</v>
      </c>
      <c r="AN12">
        <v>0</v>
      </c>
      <c r="CR12">
        <v>1845</v>
      </c>
      <c r="CS12">
        <v>269.8</v>
      </c>
      <c r="CT12" t="s">
        <v>77</v>
      </c>
      <c r="CU12">
        <v>2005</v>
      </c>
      <c r="CV12">
        <v>514.4</v>
      </c>
      <c r="CW12" t="s">
        <v>78</v>
      </c>
      <c r="CX12">
        <v>2005</v>
      </c>
      <c r="CY12">
        <v>610.1</v>
      </c>
      <c r="CZ12" t="s">
        <v>78</v>
      </c>
      <c r="DA12">
        <v>2530</v>
      </c>
      <c r="DB12">
        <v>542.20000000000005</v>
      </c>
      <c r="DC12" t="s">
        <v>121</v>
      </c>
      <c r="DD12">
        <v>2370</v>
      </c>
      <c r="DE12">
        <v>370.5</v>
      </c>
      <c r="DF12" t="s">
        <v>120</v>
      </c>
      <c r="DG12">
        <v>2530</v>
      </c>
      <c r="DH12">
        <v>300.7</v>
      </c>
      <c r="DI12" t="s">
        <v>121</v>
      </c>
      <c r="DJ12">
        <v>2370</v>
      </c>
      <c r="DK12">
        <v>248.1</v>
      </c>
      <c r="DL12" t="s">
        <v>120</v>
      </c>
      <c r="DM12">
        <v>2005</v>
      </c>
      <c r="DN12">
        <v>305.60000000000002</v>
      </c>
      <c r="DO12" t="s">
        <v>78</v>
      </c>
      <c r="ES12">
        <v>1155</v>
      </c>
      <c r="ET12">
        <v>2553.3000000000002</v>
      </c>
    </row>
    <row r="13" spans="1:150" x14ac:dyDescent="0.3">
      <c r="A13" s="1" t="s">
        <v>19</v>
      </c>
      <c r="B13" s="1">
        <v>71.8</v>
      </c>
      <c r="C13" s="1">
        <v>55</v>
      </c>
      <c r="D13" s="1" t="s">
        <v>19</v>
      </c>
      <c r="E13" s="1">
        <v>100</v>
      </c>
      <c r="F13">
        <f>E3+E4+E5+E6+E7+E8+E9+E10+E11+E12+E13</f>
        <v>1255</v>
      </c>
      <c r="L13" s="71">
        <v>2005</v>
      </c>
      <c r="M13" s="71">
        <v>842</v>
      </c>
      <c r="N13" s="71" t="s">
        <v>78</v>
      </c>
      <c r="R13" s="71">
        <v>1455</v>
      </c>
      <c r="S13" s="71">
        <v>18.100000000000001</v>
      </c>
      <c r="T13" s="71" t="s">
        <v>18</v>
      </c>
      <c r="X13">
        <v>1380</v>
      </c>
      <c r="Y13">
        <v>0</v>
      </c>
      <c r="CR13">
        <v>2005</v>
      </c>
      <c r="CS13">
        <v>392.1</v>
      </c>
      <c r="CT13" t="s">
        <v>78</v>
      </c>
      <c r="CU13">
        <v>2195</v>
      </c>
      <c r="CV13">
        <v>627.29999999999995</v>
      </c>
      <c r="CW13" t="s">
        <v>118</v>
      </c>
      <c r="CX13">
        <v>2195</v>
      </c>
      <c r="CY13">
        <v>483.3</v>
      </c>
      <c r="CZ13" t="s">
        <v>118</v>
      </c>
      <c r="DA13">
        <v>2630</v>
      </c>
      <c r="DB13">
        <v>589.6</v>
      </c>
      <c r="DC13" t="s">
        <v>122</v>
      </c>
      <c r="DD13">
        <v>2530</v>
      </c>
      <c r="DE13">
        <v>383.3</v>
      </c>
      <c r="DF13" t="s">
        <v>121</v>
      </c>
      <c r="DG13">
        <v>2630</v>
      </c>
      <c r="DH13">
        <v>239.7</v>
      </c>
      <c r="DI13" t="s">
        <v>122</v>
      </c>
      <c r="DJ13">
        <v>2530</v>
      </c>
      <c r="DK13">
        <v>179.2</v>
      </c>
      <c r="DL13" t="s">
        <v>121</v>
      </c>
      <c r="DM13">
        <v>2195</v>
      </c>
      <c r="DN13">
        <v>230.9</v>
      </c>
      <c r="DO13" t="s">
        <v>118</v>
      </c>
      <c r="ES13">
        <v>1255</v>
      </c>
      <c r="ET13">
        <v>3008.0000000000005</v>
      </c>
    </row>
    <row r="14" spans="1:150" x14ac:dyDescent="0.3">
      <c r="A14" s="1" t="s">
        <v>17</v>
      </c>
      <c r="B14" s="1">
        <v>103</v>
      </c>
      <c r="C14" s="1">
        <v>130</v>
      </c>
      <c r="D14" s="1" t="s">
        <v>17</v>
      </c>
      <c r="E14" s="1">
        <v>70</v>
      </c>
      <c r="F14">
        <f>E3+E4+E5+E6+E7+E8+E9+E10+E11+E12+E13+E14</f>
        <v>1325</v>
      </c>
      <c r="L14" s="71">
        <v>2195</v>
      </c>
      <c r="M14" s="71">
        <v>911.9</v>
      </c>
      <c r="N14" s="71" t="s">
        <v>118</v>
      </c>
      <c r="R14" s="71">
        <v>1500</v>
      </c>
      <c r="S14" s="71">
        <v>0</v>
      </c>
      <c r="T14" s="71"/>
      <c r="CR14">
        <v>2195</v>
      </c>
      <c r="CS14">
        <v>728.1</v>
      </c>
      <c r="CT14" t="s">
        <v>118</v>
      </c>
      <c r="CU14">
        <v>2370</v>
      </c>
      <c r="CV14">
        <v>555.4</v>
      </c>
      <c r="CW14" t="s">
        <v>120</v>
      </c>
      <c r="CX14">
        <v>2370</v>
      </c>
      <c r="CY14">
        <v>573.5</v>
      </c>
      <c r="CZ14" t="s">
        <v>120</v>
      </c>
      <c r="DA14">
        <v>3364</v>
      </c>
      <c r="DB14">
        <v>0</v>
      </c>
      <c r="DD14">
        <v>2630</v>
      </c>
      <c r="DE14">
        <v>294.60000000000002</v>
      </c>
      <c r="DF14" t="s">
        <v>122</v>
      </c>
      <c r="DG14">
        <v>3348</v>
      </c>
      <c r="DH14">
        <v>0</v>
      </c>
      <c r="DJ14">
        <v>2630</v>
      </c>
      <c r="DK14">
        <v>126.7</v>
      </c>
      <c r="DL14" t="s">
        <v>122</v>
      </c>
      <c r="DM14">
        <v>2370</v>
      </c>
      <c r="DN14">
        <v>295.60000000000002</v>
      </c>
      <c r="DO14" t="s">
        <v>120</v>
      </c>
      <c r="ES14">
        <v>1325</v>
      </c>
      <c r="ET14">
        <v>3625.3999999999996</v>
      </c>
    </row>
    <row r="15" spans="1:150" x14ac:dyDescent="0.3">
      <c r="A15" s="1" t="s">
        <v>18</v>
      </c>
      <c r="B15" s="1">
        <v>62.9</v>
      </c>
      <c r="C15" s="1">
        <v>70</v>
      </c>
      <c r="D15" s="1" t="s">
        <v>18</v>
      </c>
      <c r="E15" s="1">
        <v>130</v>
      </c>
      <c r="F15">
        <f>E3+E4+E5+E6+E7+E8+E9+E10+E11+E12+E13+E14+E15</f>
        <v>1455</v>
      </c>
      <c r="L15" s="71">
        <v>2370</v>
      </c>
      <c r="M15" s="71">
        <v>670</v>
      </c>
      <c r="N15" s="71" t="s">
        <v>120</v>
      </c>
      <c r="CR15">
        <v>2370</v>
      </c>
      <c r="CS15">
        <v>523.79999999999995</v>
      </c>
      <c r="CT15" t="s">
        <v>120</v>
      </c>
      <c r="CU15">
        <v>2530</v>
      </c>
      <c r="CV15">
        <v>428.3</v>
      </c>
      <c r="CW15" t="s">
        <v>121</v>
      </c>
      <c r="CX15">
        <v>2530</v>
      </c>
      <c r="CY15">
        <v>648.20000000000005</v>
      </c>
      <c r="CZ15" t="s">
        <v>121</v>
      </c>
      <c r="DD15">
        <v>3363</v>
      </c>
      <c r="DE15">
        <v>0</v>
      </c>
      <c r="DJ15">
        <v>3294</v>
      </c>
      <c r="DK15">
        <v>0</v>
      </c>
      <c r="DM15">
        <v>2530</v>
      </c>
      <c r="DN15">
        <v>279.3</v>
      </c>
      <c r="DO15" t="s">
        <v>121</v>
      </c>
      <c r="ES15">
        <v>1455</v>
      </c>
      <c r="ET15">
        <v>4385.7999999999993</v>
      </c>
    </row>
    <row r="16" spans="1:150" x14ac:dyDescent="0.3">
      <c r="A16" s="1" t="s">
        <v>16</v>
      </c>
      <c r="B16" s="1">
        <v>100.2</v>
      </c>
      <c r="C16" s="1">
        <v>80</v>
      </c>
      <c r="D16" s="1" t="s">
        <v>16</v>
      </c>
      <c r="E16" s="1">
        <v>60</v>
      </c>
      <c r="F16">
        <f>E3+E4+E5+E6+E7+E8+E9+E10+E11+E12+E13+E14+E15+E16</f>
        <v>1515</v>
      </c>
      <c r="L16" s="71">
        <v>2530</v>
      </c>
      <c r="M16" s="71">
        <v>237.8</v>
      </c>
      <c r="N16" s="71" t="s">
        <v>121</v>
      </c>
      <c r="CR16">
        <v>2405</v>
      </c>
      <c r="CS16">
        <v>0</v>
      </c>
      <c r="CU16">
        <v>2630</v>
      </c>
      <c r="CV16">
        <v>434.5</v>
      </c>
      <c r="CW16" t="s">
        <v>122</v>
      </c>
      <c r="CX16">
        <v>2630</v>
      </c>
      <c r="CY16">
        <v>678.6</v>
      </c>
      <c r="CZ16" t="s">
        <v>122</v>
      </c>
      <c r="DM16">
        <v>2630</v>
      </c>
      <c r="DN16">
        <v>242.1</v>
      </c>
      <c r="DO16" t="s">
        <v>122</v>
      </c>
      <c r="ES16">
        <v>1515</v>
      </c>
      <c r="ET16">
        <v>4840.8999999999996</v>
      </c>
    </row>
    <row r="17" spans="1:150" x14ac:dyDescent="0.3">
      <c r="A17" s="1" t="s">
        <v>76</v>
      </c>
      <c r="B17" s="1">
        <v>194</v>
      </c>
      <c r="C17" s="1">
        <v>230</v>
      </c>
      <c r="D17" s="1" t="s">
        <v>76</v>
      </c>
      <c r="E17" s="1">
        <v>100</v>
      </c>
      <c r="F17">
        <f>E3+E4+E5+E6+E7+E8+E9+E10+E11+E12+E13+E14+E15+E16+E17</f>
        <v>1615</v>
      </c>
      <c r="L17" s="71">
        <v>2630</v>
      </c>
      <c r="M17" s="71">
        <v>214.6</v>
      </c>
      <c r="N17" s="71" t="s">
        <v>122</v>
      </c>
      <c r="CU17">
        <v>3285</v>
      </c>
      <c r="CV17">
        <v>0</v>
      </c>
      <c r="CX17">
        <v>3356</v>
      </c>
      <c r="CY17">
        <v>0</v>
      </c>
      <c r="DM17">
        <v>3288</v>
      </c>
      <c r="DN17">
        <v>0</v>
      </c>
      <c r="ES17">
        <v>1615</v>
      </c>
      <c r="ET17">
        <v>4720.9000000000005</v>
      </c>
    </row>
    <row r="18" spans="1:150" x14ac:dyDescent="0.3">
      <c r="A18" s="1" t="s">
        <v>77</v>
      </c>
      <c r="B18" s="1">
        <v>158.4</v>
      </c>
      <c r="C18" s="1">
        <v>155</v>
      </c>
      <c r="D18" s="1" t="s">
        <v>77</v>
      </c>
      <c r="E18" s="1">
        <v>230</v>
      </c>
      <c r="F18">
        <f>E3+E4+E5+E6+E7+E8+E9+E10+E11+E12+E13+E14+E15+E16+E17+E18</f>
        <v>1845</v>
      </c>
      <c r="L18" s="71">
        <v>3000</v>
      </c>
      <c r="M18" s="71">
        <v>0</v>
      </c>
      <c r="N18" s="71"/>
      <c r="ES18">
        <v>1845</v>
      </c>
      <c r="ET18">
        <v>4564.5999999999995</v>
      </c>
    </row>
    <row r="19" spans="1:150" x14ac:dyDescent="0.3">
      <c r="A19" s="1" t="s">
        <v>78</v>
      </c>
      <c r="B19" s="1">
        <v>189</v>
      </c>
      <c r="C19" s="1">
        <v>175</v>
      </c>
      <c r="D19" s="1" t="s">
        <v>78</v>
      </c>
      <c r="E19" s="1">
        <v>160</v>
      </c>
      <c r="F19">
        <f>E3+E4+E5+E6+E7+E8+E9+E10+E11+E12+E13+E14+E15+E16+E17+E18+E19</f>
        <v>2005</v>
      </c>
      <c r="ES19">
        <v>2005</v>
      </c>
      <c r="ET19">
        <v>6417.4000000000005</v>
      </c>
    </row>
    <row r="20" spans="1:150" x14ac:dyDescent="0.3">
      <c r="A20" s="1" t="s">
        <v>118</v>
      </c>
      <c r="B20" s="1">
        <v>162.9</v>
      </c>
      <c r="C20" s="1">
        <v>175</v>
      </c>
      <c r="D20" s="1" t="s">
        <v>118</v>
      </c>
      <c r="E20" s="1">
        <v>190</v>
      </c>
      <c r="F20">
        <f>E3+E4+E5+E6+E7+E8+E9+E10+E11+E12+E13+E14+E15+E16+E17+E18+E19+E20</f>
        <v>2195</v>
      </c>
      <c r="ES20">
        <v>2195</v>
      </c>
      <c r="ET20">
        <v>6699.5</v>
      </c>
    </row>
    <row r="21" spans="1:150" x14ac:dyDescent="0.3">
      <c r="A21" s="1" t="s">
        <v>120</v>
      </c>
      <c r="B21" s="1">
        <v>162.30000000000001</v>
      </c>
      <c r="C21" s="1">
        <v>155</v>
      </c>
      <c r="D21" s="1" t="s">
        <v>120</v>
      </c>
      <c r="E21" s="12">
        <v>175</v>
      </c>
      <c r="F21">
        <f>E3+E4+E5+E6+E7+E8+E9+E10+E11+E12+E13+E14+E15+E16+E17+E18+E19+E20+E21</f>
        <v>2370</v>
      </c>
      <c r="ES21">
        <v>2370</v>
      </c>
      <c r="ET21">
        <v>6258.1</v>
      </c>
    </row>
    <row r="22" spans="1:150" x14ac:dyDescent="0.3">
      <c r="A22" s="1" t="s">
        <v>121</v>
      </c>
      <c r="B22" s="1">
        <v>103.4</v>
      </c>
      <c r="C22" s="1">
        <v>100</v>
      </c>
      <c r="D22" s="1" t="s">
        <v>121</v>
      </c>
      <c r="E22" s="1">
        <v>160</v>
      </c>
      <c r="F22">
        <f>E3+E4+E5+E6+E7+E8+E9+E10+E11+E12+E13+E14+E15+E16+E17+E18+E19+E20+E21+E22</f>
        <v>2530</v>
      </c>
      <c r="ES22">
        <v>2530</v>
      </c>
      <c r="ET22">
        <v>4112.1000000000004</v>
      </c>
    </row>
    <row r="23" spans="1:150" x14ac:dyDescent="0.3">
      <c r="A23" s="1" t="s">
        <v>122</v>
      </c>
      <c r="B23" s="1">
        <v>745</v>
      </c>
      <c r="C23" s="1"/>
      <c r="D23" s="1" t="s">
        <v>122</v>
      </c>
      <c r="E23" s="1">
        <v>100</v>
      </c>
      <c r="F23">
        <f>E3+E4+E5+E6+E7+E8+E9+E10+E11+E12+E13+E14+E15+E16+E17+E18+E19+E20+E21+E22+E23</f>
        <v>2630</v>
      </c>
      <c r="ES23">
        <v>2630</v>
      </c>
      <c r="ET23">
        <v>2772.9999999999995</v>
      </c>
    </row>
    <row r="24" spans="1:150" x14ac:dyDescent="0.3">
      <c r="A24" s="1" t="s">
        <v>155</v>
      </c>
      <c r="B24" s="1">
        <v>219.2</v>
      </c>
      <c r="C24" s="1"/>
      <c r="D24" s="1" t="s">
        <v>155</v>
      </c>
      <c r="E24" s="1">
        <v>745</v>
      </c>
      <c r="F24">
        <f>E3+E4+E5+E6+E7+E8+E9+E10+E11+E12+E13+E14+E15+E16+E17+E18+E19+E20+E21+E22+E23+E24</f>
        <v>3375</v>
      </c>
      <c r="ES24">
        <v>3375</v>
      </c>
      <c r="ET24">
        <v>589.6</v>
      </c>
    </row>
    <row r="25" spans="1:150" x14ac:dyDescent="0.3">
      <c r="E25" s="1">
        <v>220</v>
      </c>
      <c r="F25">
        <f>E3+E4+E5+E6+E7+E8+E9+E10+E11+E12+E13+E14+E15+E16+E17+E18+E19+E20+E21+E22+E23+E24+E25</f>
        <v>3595</v>
      </c>
      <c r="ES25">
        <v>3595</v>
      </c>
      <c r="ET25">
        <v>0</v>
      </c>
    </row>
  </sheetData>
  <mergeCells count="4">
    <mergeCell ref="I1:K1"/>
    <mergeCell ref="L1:N1"/>
    <mergeCell ref="O1:Q1"/>
    <mergeCell ref="R1:T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Fault_s8</vt:lpstr>
      <vt:lpstr>Sheet5</vt:lpstr>
      <vt:lpstr>Sheet7</vt:lpstr>
      <vt:lpstr>Sheet8</vt:lpstr>
      <vt:lpstr>Fault_S1</vt:lpstr>
      <vt:lpstr>Fault_S2</vt:lpstr>
      <vt:lpstr>Sheet11</vt:lpstr>
      <vt:lpstr>Lithology_Disp_Dist</vt:lpstr>
      <vt:lpstr>Lithology_Disp_Dist (2)</vt:lpstr>
      <vt:lpstr>Cum_Disp_Proven</vt:lpstr>
      <vt:lpstr>Cum_Disp_Secure</vt:lpstr>
      <vt:lpstr>Cum_Disp_Assumed</vt:lpstr>
      <vt:lpstr>Cum_Disp</vt:lpstr>
      <vt:lpstr>Cum_Disp_review_1_max</vt:lpstr>
      <vt:lpstr>Cum_Disp_review_1_max (Proven)</vt:lpstr>
      <vt:lpstr>Cum_Disp_review_1_max (Secured)</vt:lpstr>
      <vt:lpstr>Cum_Disp_review_1_max (Assumed)</vt:lpstr>
      <vt:lpstr>Sheet2</vt:lpstr>
      <vt:lpstr>Sheet4</vt:lpstr>
      <vt:lpstr>Sheet3</vt:lpstr>
      <vt:lpstr>Sheet6</vt:lpstr>
      <vt:lpstr>Sheet9</vt:lpstr>
      <vt:lpstr>Fold_shortening</vt:lpstr>
      <vt:lpstr>Branching</vt:lpstr>
      <vt:lpstr>Sheet10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Abdallah, Ramy</cp:lastModifiedBy>
  <dcterms:created xsi:type="dcterms:W3CDTF">2020-01-29T14:35:42Z</dcterms:created>
  <dcterms:modified xsi:type="dcterms:W3CDTF">2021-11-16T15:32:53Z</dcterms:modified>
</cp:coreProperties>
</file>