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6105" windowWidth="14805" windowHeight="8010" firstSheet="4" activeTab="7"/>
  </bookViews>
  <sheets>
    <sheet name="Отчет о результатах 1" sheetId="9" r:id="rId1"/>
    <sheet name="Отчет об устойчивости 1" sheetId="10" r:id="rId2"/>
    <sheet name="Математическая модель" sheetId="1" r:id="rId3"/>
    <sheet name="Симплекс метод" sheetId="11" r:id="rId4"/>
    <sheet name="Отчет о результатах 3" sheetId="16" r:id="rId5"/>
    <sheet name="Отчет об устойчивости 3" sheetId="17" r:id="rId6"/>
    <sheet name="Отчет о результатах 2" sheetId="18" r:id="rId7"/>
    <sheet name="Отчет об устойчивости 2" sheetId="19" r:id="rId8"/>
    <sheet name="Послеоптимизационный анализ" sheetId="6" r:id="rId9"/>
  </sheets>
  <definedNames>
    <definedName name="solver_adj" localSheetId="2" hidden="1">'Математическая модель'!$B$3:$G$3</definedName>
    <definedName name="solver_adj" localSheetId="8" hidden="1">'Послеоптимизационный анализ'!$B$2:$G$2</definedName>
    <definedName name="solver_adj" localSheetId="3" hidden="1">'Симплекс метод'!$L$3:$Q$3</definedName>
    <definedName name="solver_cvg" localSheetId="2" hidden="1">0.0001</definedName>
    <definedName name="solver_cvg" localSheetId="8" hidden="1">0.0001</definedName>
    <definedName name="solver_cvg" localSheetId="3" hidden="1">0.0001</definedName>
    <definedName name="solver_drv" localSheetId="2" hidden="1">1</definedName>
    <definedName name="solver_drv" localSheetId="8" hidden="1">1</definedName>
    <definedName name="solver_drv" localSheetId="3" hidden="1">1</definedName>
    <definedName name="solver_eng" localSheetId="2" hidden="1">2</definedName>
    <definedName name="solver_eng" localSheetId="8" hidden="1">2</definedName>
    <definedName name="solver_eng" localSheetId="3" hidden="1">2</definedName>
    <definedName name="solver_est" localSheetId="2" hidden="1">1</definedName>
    <definedName name="solver_est" localSheetId="8" hidden="1">1</definedName>
    <definedName name="solver_est" localSheetId="3" hidden="1">1</definedName>
    <definedName name="solver_itr" localSheetId="2" hidden="1">2147483647</definedName>
    <definedName name="solver_itr" localSheetId="8" hidden="1">2147483647</definedName>
    <definedName name="solver_itr" localSheetId="3" hidden="1">2147483647</definedName>
    <definedName name="solver_lhs1" localSheetId="2" hidden="1">'Математическая модель'!$B$3:$G$3</definedName>
    <definedName name="solver_lhs1" localSheetId="8" hidden="1">'Послеоптимизационный анализ'!$H$6:$H$8</definedName>
    <definedName name="solver_lhs1" localSheetId="3" hidden="1">'Симплекс метод'!$L$3:$Q$3</definedName>
    <definedName name="solver_lhs2" localSheetId="2" hidden="1">'Математическая модель'!$H$7:$H$9</definedName>
    <definedName name="solver_lhs2" localSheetId="8" hidden="1">'Послеоптимизационный анализ'!$H$6:$H$8</definedName>
    <definedName name="solver_lhs2" localSheetId="3" hidden="1">'Симплекс метод'!$T$7:$T$9</definedName>
    <definedName name="solver_mip" localSheetId="2" hidden="1">2147483647</definedName>
    <definedName name="solver_mip" localSheetId="8" hidden="1">2147483647</definedName>
    <definedName name="solver_mip" localSheetId="3" hidden="1">2147483647</definedName>
    <definedName name="solver_mni" localSheetId="2" hidden="1">30</definedName>
    <definedName name="solver_mni" localSheetId="8" hidden="1">30</definedName>
    <definedName name="solver_mni" localSheetId="3" hidden="1">30</definedName>
    <definedName name="solver_mrt" localSheetId="2" hidden="1">0.075</definedName>
    <definedName name="solver_mrt" localSheetId="8" hidden="1">0.075</definedName>
    <definedName name="solver_mrt" localSheetId="3" hidden="1">0.075</definedName>
    <definedName name="solver_msl" localSheetId="2" hidden="1">2</definedName>
    <definedName name="solver_msl" localSheetId="8" hidden="1">2</definedName>
    <definedName name="solver_msl" localSheetId="3" hidden="1">2</definedName>
    <definedName name="solver_neg" localSheetId="2" hidden="1">1</definedName>
    <definedName name="solver_neg" localSheetId="8" hidden="1">1</definedName>
    <definedName name="solver_neg" localSheetId="3" hidden="1">1</definedName>
    <definedName name="solver_nod" localSheetId="2" hidden="1">2147483647</definedName>
    <definedName name="solver_nod" localSheetId="8" hidden="1">2147483647</definedName>
    <definedName name="solver_nod" localSheetId="3" hidden="1">2147483647</definedName>
    <definedName name="solver_num" localSheetId="2" hidden="1">2</definedName>
    <definedName name="solver_num" localSheetId="8" hidden="1">1</definedName>
    <definedName name="solver_num" localSheetId="3" hidden="1">2</definedName>
    <definedName name="solver_nwt" localSheetId="2" hidden="1">1</definedName>
    <definedName name="solver_nwt" localSheetId="8" hidden="1">1</definedName>
    <definedName name="solver_nwt" localSheetId="3" hidden="1">1</definedName>
    <definedName name="solver_opt" localSheetId="2" hidden="1">'Математическая модель'!$H$4</definedName>
    <definedName name="solver_opt" localSheetId="8" hidden="1">'Послеоптимизационный анализ'!$H$3</definedName>
    <definedName name="solver_opt" localSheetId="3" hidden="1">'Симплекс метод'!$R$4</definedName>
    <definedName name="solver_pre" localSheetId="2" hidden="1">0.000001</definedName>
    <definedName name="solver_pre" localSheetId="8" hidden="1">0.000001</definedName>
    <definedName name="solver_pre" localSheetId="3" hidden="1">0.000001</definedName>
    <definedName name="solver_rbv" localSheetId="2" hidden="1">1</definedName>
    <definedName name="solver_rbv" localSheetId="8" hidden="1">1</definedName>
    <definedName name="solver_rbv" localSheetId="3" hidden="1">1</definedName>
    <definedName name="solver_rel1" localSheetId="2" hidden="1">3</definedName>
    <definedName name="solver_rel1" localSheetId="8" hidden="1">3</definedName>
    <definedName name="solver_rel1" localSheetId="3" hidden="1">3</definedName>
    <definedName name="solver_rel2" localSheetId="2" hidden="1">3</definedName>
    <definedName name="solver_rel2" localSheetId="8" hidden="1">3</definedName>
    <definedName name="solver_rel2" localSheetId="3" hidden="1">3</definedName>
    <definedName name="solver_rhs1" localSheetId="2" hidden="1">0</definedName>
    <definedName name="solver_rhs1" localSheetId="8" hidden="1">'Послеоптимизационный анализ'!$J$6:$J$8</definedName>
    <definedName name="solver_rhs1" localSheetId="3" hidden="1">0</definedName>
    <definedName name="solver_rhs2" localSheetId="2" hidden="1">'Математическая модель'!$J$7:$J$9</definedName>
    <definedName name="solver_rhs2" localSheetId="8" hidden="1">'Послеоптимизационный анализ'!$J$6:$J$8</definedName>
    <definedName name="solver_rhs2" localSheetId="3" hidden="1">'Симплекс метод'!$V$7:$V$9</definedName>
    <definedName name="solver_rlx" localSheetId="2" hidden="1">2</definedName>
    <definedName name="solver_rlx" localSheetId="8" hidden="1">2</definedName>
    <definedName name="solver_rlx" localSheetId="3" hidden="1">2</definedName>
    <definedName name="solver_rsd" localSheetId="2" hidden="1">0</definedName>
    <definedName name="solver_rsd" localSheetId="8" hidden="1">0</definedName>
    <definedName name="solver_rsd" localSheetId="3" hidden="1">0</definedName>
    <definedName name="solver_scl" localSheetId="2" hidden="1">1</definedName>
    <definedName name="solver_scl" localSheetId="8" hidden="1">1</definedName>
    <definedName name="solver_scl" localSheetId="3" hidden="1">1</definedName>
    <definedName name="solver_sho" localSheetId="2" hidden="1">2</definedName>
    <definedName name="solver_sho" localSheetId="8" hidden="1">2</definedName>
    <definedName name="solver_sho" localSheetId="3" hidden="1">2</definedName>
    <definedName name="solver_ssz" localSheetId="2" hidden="1">100</definedName>
    <definedName name="solver_ssz" localSheetId="8" hidden="1">100</definedName>
    <definedName name="solver_ssz" localSheetId="3" hidden="1">100</definedName>
    <definedName name="solver_tim" localSheetId="2" hidden="1">2147483647</definedName>
    <definedName name="solver_tim" localSheetId="8" hidden="1">2147483647</definedName>
    <definedName name="solver_tim" localSheetId="3" hidden="1">2147483647</definedName>
    <definedName name="solver_tol" localSheetId="2" hidden="1">0.01</definedName>
    <definedName name="solver_tol" localSheetId="8" hidden="1">0.01</definedName>
    <definedName name="solver_tol" localSheetId="3" hidden="1">0.01</definedName>
    <definedName name="solver_typ" localSheetId="2" hidden="1">2</definedName>
    <definedName name="solver_typ" localSheetId="8" hidden="1">2</definedName>
    <definedName name="solver_typ" localSheetId="3" hidden="1">2</definedName>
    <definedName name="solver_val" localSheetId="2" hidden="1">0</definedName>
    <definedName name="solver_val" localSheetId="8" hidden="1">0</definedName>
    <definedName name="solver_val" localSheetId="3" hidden="1">0</definedName>
    <definedName name="solver_ver" localSheetId="2" hidden="1">3</definedName>
    <definedName name="solver_ver" localSheetId="8" hidden="1">3</definedName>
    <definedName name="solver_ver" localSheetId="3" hidden="1">3</definedName>
  </definedNames>
  <calcPr calcId="152511"/>
</workbook>
</file>

<file path=xl/calcChain.xml><?xml version="1.0" encoding="utf-8"?>
<calcChain xmlns="http://schemas.openxmlformats.org/spreadsheetml/2006/main">
  <c r="D21" i="6" l="1"/>
  <c r="D20" i="6"/>
  <c r="D19" i="6"/>
  <c r="C21" i="6"/>
  <c r="C20" i="6"/>
  <c r="C19" i="6"/>
  <c r="B21" i="6"/>
  <c r="B20" i="6"/>
  <c r="B19" i="6"/>
  <c r="J21" i="6"/>
  <c r="J20" i="6"/>
  <c r="J19" i="6"/>
  <c r="G21" i="6"/>
  <c r="G20" i="6"/>
  <c r="G19" i="6"/>
  <c r="R13" i="11"/>
  <c r="R12" i="11"/>
  <c r="R11" i="11"/>
  <c r="R10" i="11"/>
  <c r="Q13" i="11"/>
  <c r="Q12" i="11"/>
  <c r="Q11" i="11"/>
  <c r="Q10" i="11"/>
  <c r="P13" i="11"/>
  <c r="P12" i="11"/>
  <c r="P19" i="11" s="1"/>
  <c r="P11" i="11"/>
  <c r="P10" i="11"/>
  <c r="O13" i="11"/>
  <c r="O12" i="11"/>
  <c r="O11" i="11"/>
  <c r="O10" i="11"/>
  <c r="N13" i="11"/>
  <c r="N10" i="11"/>
  <c r="N17" i="11" s="1"/>
  <c r="M13" i="11"/>
  <c r="M12" i="11"/>
  <c r="M11" i="11"/>
  <c r="M10" i="11"/>
  <c r="L13" i="11"/>
  <c r="L18" i="11" s="1"/>
  <c r="L12" i="11"/>
  <c r="L11" i="11"/>
  <c r="L10" i="11"/>
  <c r="P20" i="11"/>
  <c r="Q20" i="11"/>
  <c r="R20" i="11"/>
  <c r="O20" i="11"/>
  <c r="M20" i="11"/>
  <c r="L20" i="11"/>
  <c r="M18" i="11"/>
  <c r="N18" i="11"/>
  <c r="O18" i="11"/>
  <c r="P18" i="11"/>
  <c r="Q18" i="11"/>
  <c r="R18" i="11"/>
  <c r="L19" i="11"/>
  <c r="M19" i="11"/>
  <c r="N19" i="11"/>
  <c r="O19" i="11"/>
  <c r="Q19" i="11"/>
  <c r="R19" i="11"/>
  <c r="P17" i="11"/>
  <c r="Q17" i="11"/>
  <c r="R17" i="11"/>
  <c r="O17" i="11"/>
  <c r="M17" i="11"/>
  <c r="N20" i="11"/>
  <c r="N12" i="11"/>
  <c r="N11" i="11"/>
  <c r="N4" i="11"/>
  <c r="D24" i="1"/>
  <c r="C23" i="1"/>
  <c r="S12" i="11"/>
  <c r="S11" i="11"/>
  <c r="S13" i="11" l="1"/>
  <c r="L17" i="11"/>
  <c r="C35" i="1" l="1"/>
  <c r="H3" i="6"/>
  <c r="H4" i="1" l="1"/>
  <c r="G35" i="1" a="1"/>
  <c r="G35" i="1" s="1"/>
  <c r="D42" i="1"/>
  <c r="C42" i="1"/>
  <c r="C38" i="1"/>
  <c r="H31" i="1"/>
  <c r="H30" i="1"/>
  <c r="H29" i="1"/>
  <c r="H28" i="1"/>
  <c r="G31" i="1"/>
  <c r="G30" i="1"/>
  <c r="G29" i="1"/>
  <c r="G28" i="1"/>
  <c r="F31" i="1"/>
  <c r="F30" i="1"/>
  <c r="F29" i="1"/>
  <c r="F28" i="1"/>
  <c r="E31" i="1"/>
  <c r="E30" i="1"/>
  <c r="E29" i="1"/>
  <c r="E28" i="1"/>
  <c r="C28" i="1"/>
  <c r="C29" i="1"/>
  <c r="C30" i="1"/>
  <c r="C31" i="1"/>
  <c r="B29" i="1"/>
  <c r="B30" i="1"/>
  <c r="B28" i="1"/>
  <c r="B31" i="1"/>
  <c r="D29" i="1"/>
  <c r="D30" i="1"/>
  <c r="D28" i="1"/>
  <c r="D31" i="1"/>
  <c r="J26" i="1"/>
  <c r="J25" i="1"/>
  <c r="C24" i="1"/>
  <c r="E24" i="1"/>
  <c r="F24" i="1"/>
  <c r="G24" i="1"/>
  <c r="H24" i="1"/>
  <c r="C25" i="1"/>
  <c r="D25" i="1"/>
  <c r="E25" i="1"/>
  <c r="F25" i="1"/>
  <c r="G25" i="1"/>
  <c r="H25" i="1"/>
  <c r="C26" i="1"/>
  <c r="D26" i="1"/>
  <c r="E26" i="1"/>
  <c r="F26" i="1"/>
  <c r="G26" i="1"/>
  <c r="H26" i="1"/>
  <c r="B25" i="1"/>
  <c r="B26" i="1"/>
  <c r="B24" i="1"/>
  <c r="G40" i="1" l="1"/>
  <c r="G39" i="1"/>
  <c r="G38" i="1"/>
  <c r="G37" i="1"/>
  <c r="G36" i="1"/>
  <c r="I14" i="1"/>
  <c r="I13" i="1"/>
  <c r="I12" i="1"/>
  <c r="H6" i="6"/>
  <c r="G42" i="1" l="1"/>
  <c r="B13" i="1"/>
  <c r="C17" i="1"/>
  <c r="F23" i="1" l="1"/>
  <c r="M3" i="11"/>
  <c r="L3" i="11"/>
  <c r="N3" i="11"/>
  <c r="D23" i="1"/>
  <c r="E23" i="1"/>
  <c r="G23" i="1"/>
  <c r="H23" i="1"/>
  <c r="B23" i="1"/>
  <c r="E20" i="1"/>
  <c r="D20" i="1"/>
  <c r="C20" i="1"/>
  <c r="B18" i="1"/>
  <c r="C18" i="1"/>
  <c r="D18" i="1"/>
  <c r="E18" i="1"/>
  <c r="B19" i="1"/>
  <c r="C19" i="1"/>
  <c r="D19" i="1"/>
  <c r="E19" i="1"/>
  <c r="E17" i="1"/>
  <c r="D17" i="1"/>
  <c r="B17" i="1"/>
  <c r="C13" i="1"/>
  <c r="D13" i="1"/>
  <c r="E13" i="1"/>
  <c r="F13" i="1"/>
  <c r="G13" i="1"/>
  <c r="B14" i="1"/>
  <c r="C14" i="1"/>
  <c r="D14" i="1"/>
  <c r="E14" i="1"/>
  <c r="F14" i="1"/>
  <c r="G14" i="1"/>
  <c r="C12" i="1"/>
  <c r="D12" i="1"/>
  <c r="E12" i="1"/>
  <c r="F12" i="1"/>
  <c r="G12" i="1"/>
  <c r="L9" i="1"/>
  <c r="B12" i="1"/>
  <c r="L8" i="1"/>
  <c r="L7" i="1"/>
  <c r="L6" i="6" l="1"/>
  <c r="O6" i="11"/>
  <c r="O5" i="11"/>
  <c r="N6" i="11"/>
  <c r="P3" i="11"/>
  <c r="O3" i="11"/>
  <c r="M5" i="11"/>
  <c r="M4" i="11"/>
  <c r="H63" i="6" l="1"/>
  <c r="H53" i="6"/>
  <c r="H43" i="6"/>
  <c r="B40" i="6" l="1"/>
  <c r="B39" i="6"/>
  <c r="B49" i="6" s="1"/>
  <c r="B59" i="6" s="1"/>
  <c r="B38" i="6"/>
  <c r="B48" i="6" s="1"/>
  <c r="B58" i="6" s="1"/>
  <c r="G16" i="6"/>
  <c r="G15" i="6"/>
  <c r="G14" i="6"/>
  <c r="G13" i="6"/>
  <c r="F16" i="6"/>
  <c r="F15" i="6"/>
  <c r="F14" i="6"/>
  <c r="F13" i="6"/>
  <c r="E16" i="6"/>
  <c r="E15" i="6"/>
  <c r="E14" i="6"/>
  <c r="E13" i="6"/>
  <c r="D16" i="6"/>
  <c r="D15" i="6"/>
  <c r="D14" i="6"/>
  <c r="B24" i="6" s="1" a="1"/>
  <c r="B24" i="6" s="1"/>
  <c r="E38" i="6" s="1"/>
  <c r="D13" i="6"/>
  <c r="C16" i="6"/>
  <c r="C15" i="6"/>
  <c r="C14" i="6"/>
  <c r="C13" i="6"/>
  <c r="B16" i="6"/>
  <c r="B15" i="6"/>
  <c r="B14" i="6"/>
  <c r="B13" i="6"/>
  <c r="H7" i="6"/>
  <c r="L7" i="6" s="1"/>
  <c r="H8" i="6"/>
  <c r="L8" i="6" s="1"/>
  <c r="H7" i="1"/>
  <c r="I38" i="6" l="1"/>
  <c r="G38" i="6"/>
  <c r="B50" i="6"/>
  <c r="B60" i="6" s="1"/>
  <c r="C26" i="6"/>
  <c r="E50" i="6" s="1"/>
  <c r="B26" i="6"/>
  <c r="E40" i="6" s="1"/>
  <c r="I40" i="6" s="1"/>
  <c r="D25" i="6"/>
  <c r="E59" i="6" s="1"/>
  <c r="I59" i="6" s="1"/>
  <c r="C25" i="6"/>
  <c r="E49" i="6" s="1"/>
  <c r="B25" i="6"/>
  <c r="D24" i="6"/>
  <c r="E58" i="6" s="1"/>
  <c r="G58" i="6" s="1"/>
  <c r="C24" i="6"/>
  <c r="E48" i="6" s="1"/>
  <c r="I48" i="6" s="1"/>
  <c r="D26" i="6"/>
  <c r="E60" i="6" s="1"/>
  <c r="G48" i="6" l="1"/>
  <c r="B28" i="6" a="1"/>
  <c r="C29" i="6" s="1"/>
  <c r="E39" i="6"/>
  <c r="G60" i="6"/>
  <c r="I60" i="6"/>
  <c r="I58" i="6"/>
  <c r="I49" i="6"/>
  <c r="G49" i="6"/>
  <c r="G59" i="6"/>
  <c r="G40" i="6"/>
  <c r="I50" i="6"/>
  <c r="G50" i="6"/>
  <c r="G63" i="6" l="1"/>
  <c r="G64" i="6" s="1"/>
  <c r="I63" i="6"/>
  <c r="I64" i="6" s="1"/>
  <c r="C30" i="6"/>
  <c r="D28" i="6"/>
  <c r="I39" i="6"/>
  <c r="G39" i="6"/>
  <c r="G43" i="6" s="1"/>
  <c r="G44" i="6" s="1"/>
  <c r="B30" i="6"/>
  <c r="C28" i="6"/>
  <c r="B29" i="6"/>
  <c r="D30" i="6"/>
  <c r="G53" i="6"/>
  <c r="G54" i="6" s="1"/>
  <c r="D29" i="6"/>
  <c r="B28" i="6"/>
  <c r="I53" i="6"/>
  <c r="I54" i="6" s="1"/>
  <c r="B32" i="6" l="1" a="1"/>
  <c r="B33" i="6" s="1"/>
  <c r="I43" i="6"/>
  <c r="I44" i="6" s="1"/>
  <c r="B32" i="6"/>
  <c r="B34" i="6" l="1"/>
  <c r="H8" i="1"/>
  <c r="H9" i="1"/>
</calcChain>
</file>

<file path=xl/sharedStrings.xml><?xml version="1.0" encoding="utf-8"?>
<sst xmlns="http://schemas.openxmlformats.org/spreadsheetml/2006/main" count="570" uniqueCount="169">
  <si>
    <t>1 способ</t>
  </si>
  <si>
    <t>2 способ</t>
  </si>
  <si>
    <t>3 способ</t>
  </si>
  <si>
    <t>4 способ</t>
  </si>
  <si>
    <t>5 способ</t>
  </si>
  <si>
    <t>6 способ</t>
  </si>
  <si>
    <t>Коэффициент ЦФ</t>
  </si>
  <si>
    <t>План разрезки</t>
  </si>
  <si>
    <t>мин</t>
  </si>
  <si>
    <t>Ограничения</t>
  </si>
  <si>
    <t xml:space="preserve">Огр1 </t>
  </si>
  <si>
    <t>Огр2</t>
  </si>
  <si>
    <t>Огр3</t>
  </si>
  <si>
    <t>&gt;=</t>
  </si>
  <si>
    <t>Microsoft Excel 15.0 Отчет о результатах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</si>
  <si>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</si>
  <si>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</si>
  <si>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</si>
  <si>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Параметры поиска решения</t>
  </si>
  <si>
    <t>Максимальное время Без пределов,  Число итераций Без пределов, Precision 0,000001, Использовать автоматическое масштабирование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</si>
  <si>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</si>
  <si>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(Минимум)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</si>
  <si>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</si>
  <si>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</si>
  <si>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</si>
  <si>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</si>
  <si>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</si>
  <si>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</si>
  <si>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Значение ячейки</t>
  </si>
  <si>
    <t>Формула</t>
  </si>
  <si>
    <t>Состояние</t>
  </si>
  <si>
    <t>Допуск</t>
  </si>
  <si>
    <t>$H$4</t>
  </si>
  <si>
    <t>Коэффициент ЦФ мин</t>
  </si>
  <si>
    <t>$B$3</t>
  </si>
  <si>
    <t>План разрезки 1 способ</t>
  </si>
  <si>
    <t>Продолжить</t>
  </si>
  <si>
    <t>$C$3</t>
  </si>
  <si>
    <t>План разрезки 2 способ</t>
  </si>
  <si>
    <t>$D$3</t>
  </si>
  <si>
    <t>План разрезки 3 способ</t>
  </si>
  <si>
    <t>$E$3</t>
  </si>
  <si>
    <t>План разрезки 4 способ</t>
  </si>
  <si>
    <t>$F$3</t>
  </si>
  <si>
    <t>План разрезки 5 способ</t>
  </si>
  <si>
    <t>$G$3</t>
  </si>
  <si>
    <t>План разрезки 6 способ</t>
  </si>
  <si>
    <t>$H$7</t>
  </si>
  <si>
    <t>Огр1  мин</t>
  </si>
  <si>
    <t>$H$7&gt;=$J$7</t>
  </si>
  <si>
    <t>Привязка</t>
  </si>
  <si>
    <t>$H$8</t>
  </si>
  <si>
    <t>Огр2 мин</t>
  </si>
  <si>
    <t>$H$8&gt;=$J$8</t>
  </si>
  <si>
    <t>$H$9</t>
  </si>
  <si>
    <t>Огр3 мин</t>
  </si>
  <si>
    <t>$H$9&gt;=$J$9</t>
  </si>
  <si>
    <t>$B$3&gt;=0</t>
  </si>
  <si>
    <t>$C$3&gt;=0</t>
  </si>
  <si>
    <t>$D$3&gt;=0</t>
  </si>
  <si>
    <t>Без привязки</t>
  </si>
  <si>
    <t>$E$3&gt;=0</t>
  </si>
  <si>
    <t>$F$3&gt;=0</t>
  </si>
  <si>
    <t>$G$3&gt;=0</t>
  </si>
  <si>
    <t>Microsoft Excel 15.0 Отчет об устойчивости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</si>
  <si>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</si>
  <si>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</si>
  <si>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</si>
  <si>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</si>
  <si>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</si>
  <si>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</si>
  <si>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</si>
  <si>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</si>
  <si>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</si>
  <si>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</si>
  <si>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</si>
  <si>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</si>
  <si>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</si>
  <si>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min</t>
  </si>
  <si>
    <t>-&gt;</t>
  </si>
  <si>
    <t>20x1 + 30x2 + 15x3 + 5x4 + 25x5 + 10x6</t>
  </si>
  <si>
    <t>x2 + 3x4 + x5</t>
  </si>
  <si>
    <t>L(x)</t>
  </si>
  <si>
    <t>=</t>
  </si>
  <si>
    <t>x7</t>
  </si>
  <si>
    <t>x8</t>
  </si>
  <si>
    <t>x9</t>
  </si>
  <si>
    <t>b</t>
  </si>
  <si>
    <t>x1</t>
  </si>
  <si>
    <t>x2</t>
  </si>
  <si>
    <t>x3</t>
  </si>
  <si>
    <t>x4</t>
  </si>
  <si>
    <t>x5</t>
  </si>
  <si>
    <t>x6</t>
  </si>
  <si>
    <t>L</t>
  </si>
  <si>
    <t>1 всп</t>
  </si>
  <si>
    <t xml:space="preserve"> </t>
  </si>
  <si>
    <t>x3 + x5 + 2x6</t>
  </si>
  <si>
    <t>x</t>
  </si>
  <si>
    <t>$H$3</t>
  </si>
  <si>
    <t>$B$2</t>
  </si>
  <si>
    <t>x x1</t>
  </si>
  <si>
    <t>$C$2</t>
  </si>
  <si>
    <t>x x2</t>
  </si>
  <si>
    <t>$D$2</t>
  </si>
  <si>
    <t>x x3</t>
  </si>
  <si>
    <t>$E$2</t>
  </si>
  <si>
    <t>x x4</t>
  </si>
  <si>
    <t>$F$2</t>
  </si>
  <si>
    <t>x x5</t>
  </si>
  <si>
    <t>$G$2</t>
  </si>
  <si>
    <t>x x6</t>
  </si>
  <si>
    <t>$H$6</t>
  </si>
  <si>
    <t>$H$6&gt;=$J$6</t>
  </si>
  <si>
    <t>Анализ на чувствительность</t>
  </si>
  <si>
    <t>c</t>
  </si>
  <si>
    <t>A</t>
  </si>
  <si>
    <t>Aб</t>
  </si>
  <si>
    <t>Aб^(-1)</t>
  </si>
  <si>
    <t>Aб^(-1)^Т</t>
  </si>
  <si>
    <t>сб</t>
  </si>
  <si>
    <t>хб</t>
  </si>
  <si>
    <t>у*</t>
  </si>
  <si>
    <t>Анализ на устойчивость</t>
  </si>
  <si>
    <t>Огр1</t>
  </si>
  <si>
    <t>доп ум</t>
  </si>
  <si>
    <t>доп ув</t>
  </si>
  <si>
    <t>b1</t>
  </si>
  <si>
    <t>доп знач</t>
  </si>
  <si>
    <t>Лист: [Карпенко_кр.xlsx]Математическая модель</t>
  </si>
  <si>
    <t>Отчет создан: 11.05.2022 12:07:16</t>
  </si>
  <si>
    <t>Время решения: 0,015 секунд.</t>
  </si>
  <si>
    <t>Число итераций: 7 Число подзадач: 0</t>
  </si>
  <si>
    <t>3x4</t>
  </si>
  <si>
    <t>2x1</t>
  </si>
  <si>
    <t>2x6</t>
  </si>
  <si>
    <t>х4</t>
  </si>
  <si>
    <t>х1</t>
  </si>
  <si>
    <t>х6</t>
  </si>
  <si>
    <t>x2 + 3x4 + x5 - х7</t>
  </si>
  <si>
    <t>x3 + x5 + 2x6 - х9</t>
  </si>
  <si>
    <t>30 - х2 - х5 + х7</t>
  </si>
  <si>
    <t>20 - х3 - х5 + х9</t>
  </si>
  <si>
    <t>10 - 1/3 х2 - 1/3 х5 + 1/3х7</t>
  </si>
  <si>
    <t>550 + 18,34х2 -20х3 + 18,34х5 + 10х8 + 1,66х7 + 5х9</t>
  </si>
  <si>
    <t>10 - 1/2 х3 - 1/2 х5 + 1/2х9</t>
  </si>
  <si>
    <t>предп. пер.</t>
  </si>
  <si>
    <t>L(x(1)) = 550</t>
  </si>
  <si>
    <t>Лист: [Карпенко_кр.xlsx]Послеоптимизационный анализ</t>
  </si>
  <si>
    <t>2x1 + x2 + x3</t>
  </si>
  <si>
    <t>2x1 + x2 + x3 - х8</t>
  </si>
  <si>
    <t>40 - х2 - х3 + х8</t>
  </si>
  <si>
    <t>20 - 1/2 х2 - 1/2 х3 + 1/2х8</t>
  </si>
  <si>
    <t>400 - 10x2 - 10x3 + 10x8 + 30x2 + 15x3 + 50 - 5/3x2 - 5/3x5 + 5/3x7 + 25x5 + 100 - 5x3 - 5x5 + 5x9</t>
  </si>
  <si>
    <t>План х(1) = (20, 0, 0, 10, 0, 10, 0, 0, 0) - оптимален</t>
  </si>
  <si>
    <t>l=</t>
  </si>
  <si>
    <t>Время решения: 0,032 секунд.</t>
  </si>
  <si>
    <t>Отчет создан: 17.05.2022 18:30:35</t>
  </si>
  <si>
    <t>Число итераций: 6 Число подзадач: 0</t>
  </si>
  <si>
    <t>$D$2=0</t>
  </si>
  <si>
    <t>Отчет создан: 17.05.2022 18:30:36</t>
  </si>
  <si>
    <t>2 всп</t>
  </si>
  <si>
    <t>Q</t>
  </si>
  <si>
    <t>х3</t>
  </si>
  <si>
    <t>План х(2) = (10, 0, 20, 10, 0, 0, 0, 0, 0) - оптимален</t>
  </si>
  <si>
    <t>L(x(2)) = 550</t>
  </si>
  <si>
    <t>Лист: [Карпенко.xlsx]Послеоптимизационный анализ</t>
  </si>
  <si>
    <t>Отчет создан: 18.05.2022 12:05:58</t>
  </si>
  <si>
    <t>Время решения: 0,031 секунд.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</si>
</sst>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b/>
      <sz val="11"/>
      <color indexed="18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i/>
      <sz val="12"/>
      <name val="Arial"/>
      <family val="2"/>
      <charset val="204"/>
    </font>
    <font>
      <sz val="12"/>
      <name val="Arial"/>
      <family val="2"/>
      <charset val="204"/>
    </font>
    <font>
      <b/>
      <sz val="11"/>
      <color indexed="1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7">
      <alignment horizontal="center" vertical="center"/>
    </xf>
  </cellStyleXfs>
  <cellXfs count="143">
    <xf numFmtId="0" fontId="0" fillId="0" borderId="0" xfId="0"/>
    <xf numFmtId="0" fontId="1" fillId="0" borderId="0" xfId="0" applyFont="1"/>
    <xf numFmtId="0" fontId="0" fillId="0" borderId="5" xfId="0" applyFill="1" applyBorder="1" applyAlignment="1"/>
    <xf numFmtId="0" fontId="0" fillId="0" borderId="6" xfId="0" applyFill="1" applyBorder="1" applyAlignment="1"/>
    <xf numFmtId="0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3" fillId="0" borderId="0" xfId="0" applyFont="1"/>
    <xf numFmtId="0" fontId="3" fillId="0" borderId="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quotePrefix="1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2" fillId="3" borderId="2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0" fillId="0" borderId="0" xfId="0"/>
    <xf numFmtId="0" fontId="2" fillId="3" borderId="8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7" xfId="0" applyFont="1" applyBorder="1"/>
    <xf numFmtId="0" fontId="3" fillId="0" borderId="12" xfId="0" applyFont="1" applyBorder="1"/>
    <xf numFmtId="0" fontId="3" fillId="0" borderId="11" xfId="0" applyFont="1" applyBorder="1"/>
    <xf numFmtId="0" fontId="2" fillId="0" borderId="11" xfId="0" applyFont="1" applyBorder="1" applyAlignment="1">
      <alignment horizontal="center"/>
    </xf>
    <xf numFmtId="0" fontId="3" fillId="0" borderId="36" xfId="0" applyFont="1" applyBorder="1"/>
    <xf numFmtId="0" fontId="2" fillId="0" borderId="37" xfId="0" applyFont="1" applyBorder="1"/>
    <xf numFmtId="0" fontId="2" fillId="0" borderId="30" xfId="0" applyFont="1" applyBorder="1"/>
    <xf numFmtId="0" fontId="2" fillId="0" borderId="29" xfId="0" applyFont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3" fillId="2" borderId="0" xfId="0" applyFont="1" applyFill="1"/>
    <xf numFmtId="0" fontId="2" fillId="2" borderId="0" xfId="0" applyFont="1" applyFill="1"/>
    <xf numFmtId="0" fontId="2" fillId="0" borderId="31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3" fillId="0" borderId="7" xfId="0" applyFont="1" applyBorder="1"/>
    <xf numFmtId="0" fontId="3" fillId="0" borderId="41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40" xfId="0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44" xfId="0" applyFont="1" applyBorder="1" applyAlignment="1">
      <alignment horizontal="center"/>
    </xf>
    <xf numFmtId="0" fontId="3" fillId="0" borderId="45" xfId="0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4" xfId="0" applyFont="1" applyBorder="1"/>
    <xf numFmtId="0" fontId="2" fillId="0" borderId="45" xfId="0" applyFont="1" applyBorder="1"/>
    <xf numFmtId="0" fontId="2" fillId="0" borderId="44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3" fillId="0" borderId="44" xfId="0" applyFont="1" applyBorder="1"/>
    <xf numFmtId="0" fontId="3" fillId="0" borderId="45" xfId="0" applyFont="1" applyBorder="1"/>
    <xf numFmtId="0" fontId="3" fillId="0" borderId="26" xfId="0" applyFont="1" applyBorder="1"/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0" fillId="0" borderId="0" xfId="0"/>
    <xf numFmtId="2" fontId="2" fillId="3" borderId="1" xfId="0" applyNumberFormat="1" applyFont="1" applyFill="1" applyBorder="1" applyAlignment="1">
      <alignment horizontal="center"/>
    </xf>
    <xf numFmtId="2" fontId="2" fillId="3" borderId="21" xfId="0" applyNumberFormat="1" applyFont="1" applyFill="1" applyBorder="1" applyAlignment="1">
      <alignment horizontal="center"/>
    </xf>
    <xf numFmtId="0" fontId="2" fillId="3" borderId="22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3" fillId="0" borderId="46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2" borderId="1" xfId="0" applyFont="1" applyFill="1" applyBorder="1"/>
    <xf numFmtId="2" fontId="2" fillId="3" borderId="19" xfId="0" applyNumberFormat="1" applyFont="1" applyFill="1" applyBorder="1" applyAlignment="1">
      <alignment horizontal="center"/>
    </xf>
    <xf numFmtId="2" fontId="2" fillId="3" borderId="27" xfId="0" applyNumberFormat="1" applyFont="1" applyFill="1" applyBorder="1" applyAlignment="1">
      <alignment horizontal="center"/>
    </xf>
    <xf numFmtId="0" fontId="2" fillId="4" borderId="0" xfId="0" applyFont="1" applyFill="1"/>
    <xf numFmtId="0" fontId="0" fillId="0" borderId="0" xfId="0"/>
    <xf numFmtId="0" fontId="6" fillId="0" borderId="4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2" fontId="2" fillId="2" borderId="21" xfId="0" applyNumberFormat="1" applyFont="1" applyFill="1" applyBorder="1" applyAlignment="1">
      <alignment horizontal="center"/>
    </xf>
    <xf numFmtId="0" fontId="3" fillId="3" borderId="34" xfId="0" applyFont="1" applyFill="1" applyBorder="1" applyAlignment="1">
      <alignment horizontal="center"/>
    </xf>
    <xf numFmtId="0" fontId="2" fillId="3" borderId="49" xfId="0" applyFont="1" applyFill="1" applyBorder="1" applyAlignment="1">
      <alignment horizontal="center"/>
    </xf>
    <xf numFmtId="2" fontId="2" fillId="3" borderId="50" xfId="0" applyNumberFormat="1" applyFont="1" applyFill="1" applyBorder="1" applyAlignment="1">
      <alignment horizontal="center"/>
    </xf>
    <xf numFmtId="2" fontId="2" fillId="2" borderId="25" xfId="0" applyNumberFormat="1" applyFont="1" applyFill="1" applyBorder="1" applyAlignment="1">
      <alignment horizontal="center"/>
    </xf>
    <xf numFmtId="0" fontId="2" fillId="2" borderId="11" xfId="0" applyFont="1" applyFill="1" applyBorder="1"/>
    <xf numFmtId="0" fontId="2" fillId="0" borderId="12" xfId="0" applyFont="1" applyBorder="1"/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7" fillId="3" borderId="7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8" fillId="3" borderId="20" xfId="0" applyFont="1" applyFill="1" applyBorder="1" applyAlignment="1">
      <alignment horizontal="center"/>
    </xf>
    <xf numFmtId="0" fontId="8" fillId="3" borderId="21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8" fillId="3" borderId="22" xfId="0" applyFont="1" applyFill="1" applyBorder="1" applyAlignment="1">
      <alignment horizontal="center"/>
    </xf>
    <xf numFmtId="0" fontId="8" fillId="3" borderId="48" xfId="0" applyFont="1" applyFill="1" applyBorder="1" applyAlignment="1">
      <alignment horizontal="center"/>
    </xf>
    <xf numFmtId="0" fontId="2" fillId="3" borderId="35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</cellXfs>
  <cellStyles count="2">
    <cellStyle name="Обычный" xfId="0" builtinId="0"/>
    <cellStyle name="РИта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22.85546875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customWidth="1"/>
  </cols>
  <sheetData>
    <row r="1" spans="1:5" x14ac:dyDescent="0.25">
      <c r="A1" s="1" t="s">
        <v>14</v>
      </c>
    </row>
    <row r="2" spans="1:5" x14ac:dyDescent="0.25">
      <c r="A2" s="1" t="s">
        <v>129</v>
      </c>
    </row>
    <row r="3" spans="1:5" x14ac:dyDescent="0.25">
      <c r="A3" s="1" t="s">
        <v>130</v>
      </c>
    </row>
    <row r="4" spans="1:5" x14ac:dyDescent="0.25">
      <c r="A4" s="1" t="s">
        <v>15</v>
      </c>
    </row>
    <row r="5" spans="1:5" x14ac:dyDescent="0.25">
      <c r="A5" s="1" t="s">
        <v>16</v>
      </c>
    </row>
    <row r="6" spans="1:5" x14ac:dyDescent="0.25">
      <c r="A6" s="1"/>
      <c r="B6" t="s">
        <v>17</v>
      </c>
    </row>
    <row r="7" spans="1:5" x14ac:dyDescent="0.25">
      <c r="A7" s="1"/>
      <c r="B7" t="s">
        <v>131</v>
      </c>
    </row>
    <row r="8" spans="1:5" x14ac:dyDescent="0.25">
      <c r="A8" s="1"/>
      <c r="B8" t="s">
        <v>132</v>
      </c>
    </row>
    <row r="9" spans="1:5" x14ac:dyDescent="0.25">
      <c r="A9" s="1" t="s">
        <v>18</v>
      </c>
    </row>
    <row r="10" spans="1:5" x14ac:dyDescent="0.25">
      <c r="B10" t="s">
        <v>19</v>
      </c>
    </row>
    <row r="11" spans="1:5" x14ac:dyDescent="0.25">
      <c r="B11" t="s">
        <v>20</v>
      </c>
    </row>
    <row r="14" spans="1:5" ht="15.75" thickBot="1" x14ac:dyDescent="0.3">
      <c r="A14" t="s">
        <v>21</v>
      </c>
    </row>
    <row r="15" spans="1:5" ht="15.75" thickBot="1" x14ac:dyDescent="0.3">
      <c r="B15" s="91" t="s">
        <v>22</v>
      </c>
      <c r="C15" s="91" t="s">
        <v>23</v>
      </c>
      <c r="D15" s="91" t="s">
        <v>24</v>
      </c>
      <c r="E15" s="91" t="s">
        <v>25</v>
      </c>
    </row>
    <row r="16" spans="1:5" ht="15.75" thickBot="1" x14ac:dyDescent="0.3">
      <c r="B16" s="2" t="s">
        <v>32</v>
      </c>
      <c r="C16" s="2" t="s">
        <v>33</v>
      </c>
      <c r="D16" s="4">
        <v>0</v>
      </c>
      <c r="E16" s="4">
        <v>550</v>
      </c>
    </row>
    <row r="19" spans="1:7" ht="15.75" thickBot="1" x14ac:dyDescent="0.3">
      <c r="A19" t="s">
        <v>26</v>
      </c>
    </row>
    <row r="20" spans="1:7" ht="15.75" thickBot="1" x14ac:dyDescent="0.3">
      <c r="B20" s="91" t="s">
        <v>22</v>
      </c>
      <c r="C20" s="91" t="s">
        <v>23</v>
      </c>
      <c r="D20" s="91" t="s">
        <v>24</v>
      </c>
      <c r="E20" s="91" t="s">
        <v>25</v>
      </c>
      <c r="F20" s="91" t="s">
        <v>27</v>
      </c>
    </row>
    <row r="21" spans="1:7" x14ac:dyDescent="0.25">
      <c r="B21" s="3" t="s">
        <v>34</v>
      </c>
      <c r="C21" s="3" t="s">
        <v>35</v>
      </c>
      <c r="D21" s="5">
        <v>0</v>
      </c>
      <c r="E21" s="5">
        <v>10</v>
      </c>
      <c r="F21" s="3" t="s">
        <v>36</v>
      </c>
    </row>
    <row r="22" spans="1:7" x14ac:dyDescent="0.25">
      <c r="B22" s="3" t="s">
        <v>37</v>
      </c>
      <c r="C22" s="3" t="s">
        <v>38</v>
      </c>
      <c r="D22" s="5">
        <v>0</v>
      </c>
      <c r="E22" s="5">
        <v>0</v>
      </c>
      <c r="F22" s="3" t="s">
        <v>36</v>
      </c>
    </row>
    <row r="23" spans="1:7" x14ac:dyDescent="0.25">
      <c r="B23" s="3" t="s">
        <v>39</v>
      </c>
      <c r="C23" s="3" t="s">
        <v>40</v>
      </c>
      <c r="D23" s="5">
        <v>0</v>
      </c>
      <c r="E23" s="5">
        <v>20</v>
      </c>
      <c r="F23" s="3" t="s">
        <v>36</v>
      </c>
    </row>
    <row r="24" spans="1:7" x14ac:dyDescent="0.25">
      <c r="B24" s="3" t="s">
        <v>41</v>
      </c>
      <c r="C24" s="3" t="s">
        <v>42</v>
      </c>
      <c r="D24" s="5">
        <v>0</v>
      </c>
      <c r="E24" s="5">
        <v>10</v>
      </c>
      <c r="F24" s="3" t="s">
        <v>36</v>
      </c>
    </row>
    <row r="25" spans="1:7" x14ac:dyDescent="0.25">
      <c r="B25" s="3" t="s">
        <v>43</v>
      </c>
      <c r="C25" s="3" t="s">
        <v>44</v>
      </c>
      <c r="D25" s="5">
        <v>0</v>
      </c>
      <c r="E25" s="5">
        <v>0</v>
      </c>
      <c r="F25" s="3" t="s">
        <v>36</v>
      </c>
    </row>
    <row r="26" spans="1:7" ht="15.75" thickBot="1" x14ac:dyDescent="0.3">
      <c r="B26" s="2" t="s">
        <v>45</v>
      </c>
      <c r="C26" s="2" t="s">
        <v>46</v>
      </c>
      <c r="D26" s="4">
        <v>0</v>
      </c>
      <c r="E26" s="4">
        <v>0</v>
      </c>
      <c r="F26" s="2" t="s">
        <v>36</v>
      </c>
    </row>
    <row r="29" spans="1:7" ht="15.75" thickBot="1" x14ac:dyDescent="0.3">
      <c r="A29" t="s">
        <v>9</v>
      </c>
    </row>
    <row r="30" spans="1:7" ht="15.75" thickBot="1" x14ac:dyDescent="0.3">
      <c r="B30" s="91" t="s">
        <v>22</v>
      </c>
      <c r="C30" s="91" t="s">
        <v>23</v>
      </c>
      <c r="D30" s="91" t="s">
        <v>28</v>
      </c>
      <c r="E30" s="91" t="s">
        <v>29</v>
      </c>
      <c r="F30" s="91" t="s">
        <v>30</v>
      </c>
      <c r="G30" s="91" t="s">
        <v>31</v>
      </c>
    </row>
    <row r="31" spans="1:7" x14ac:dyDescent="0.25">
      <c r="B31" s="3" t="s">
        <v>47</v>
      </c>
      <c r="C31" s="3" t="s">
        <v>48</v>
      </c>
      <c r="D31" s="5">
        <v>30</v>
      </c>
      <c r="E31" s="3" t="s">
        <v>49</v>
      </c>
      <c r="F31" s="3" t="s">
        <v>50</v>
      </c>
      <c r="G31" s="5">
        <v>0</v>
      </c>
    </row>
    <row r="32" spans="1:7" x14ac:dyDescent="0.25">
      <c r="B32" s="3" t="s">
        <v>51</v>
      </c>
      <c r="C32" s="3" t="s">
        <v>52</v>
      </c>
      <c r="D32" s="5">
        <v>40</v>
      </c>
      <c r="E32" s="3" t="s">
        <v>53</v>
      </c>
      <c r="F32" s="3" t="s">
        <v>50</v>
      </c>
      <c r="G32" s="5">
        <v>0</v>
      </c>
    </row>
    <row r="33" spans="2:7" x14ac:dyDescent="0.25">
      <c r="B33" s="3" t="s">
        <v>54</v>
      </c>
      <c r="C33" s="3" t="s">
        <v>55</v>
      </c>
      <c r="D33" s="5">
        <v>20</v>
      </c>
      <c r="E33" s="3" t="s">
        <v>56</v>
      </c>
      <c r="F33" s="3" t="s">
        <v>50</v>
      </c>
      <c r="G33" s="5">
        <v>0</v>
      </c>
    </row>
    <row r="34" spans="2:7" x14ac:dyDescent="0.25">
      <c r="B34" s="3" t="s">
        <v>34</v>
      </c>
      <c r="C34" s="3" t="s">
        <v>35</v>
      </c>
      <c r="D34" s="5">
        <v>10</v>
      </c>
      <c r="E34" s="3" t="s">
        <v>57</v>
      </c>
      <c r="F34" s="3" t="s">
        <v>60</v>
      </c>
      <c r="G34" s="5">
        <v>10</v>
      </c>
    </row>
    <row r="35" spans="2:7" x14ac:dyDescent="0.25">
      <c r="B35" s="3" t="s">
        <v>37</v>
      </c>
      <c r="C35" s="3" t="s">
        <v>38</v>
      </c>
      <c r="D35" s="5">
        <v>0</v>
      </c>
      <c r="E35" s="3" t="s">
        <v>58</v>
      </c>
      <c r="F35" s="3" t="s">
        <v>50</v>
      </c>
      <c r="G35" s="5">
        <v>0</v>
      </c>
    </row>
    <row r="36" spans="2:7" x14ac:dyDescent="0.25">
      <c r="B36" s="3" t="s">
        <v>39</v>
      </c>
      <c r="C36" s="3" t="s">
        <v>40</v>
      </c>
      <c r="D36" s="5">
        <v>20</v>
      </c>
      <c r="E36" s="3" t="s">
        <v>59</v>
      </c>
      <c r="F36" s="3" t="s">
        <v>60</v>
      </c>
      <c r="G36" s="5">
        <v>20</v>
      </c>
    </row>
    <row r="37" spans="2:7" x14ac:dyDescent="0.25">
      <c r="B37" s="3" t="s">
        <v>41</v>
      </c>
      <c r="C37" s="3" t="s">
        <v>42</v>
      </c>
      <c r="D37" s="5">
        <v>10</v>
      </c>
      <c r="E37" s="3" t="s">
        <v>61</v>
      </c>
      <c r="F37" s="3" t="s">
        <v>60</v>
      </c>
      <c r="G37" s="5">
        <v>10</v>
      </c>
    </row>
    <row r="38" spans="2:7" x14ac:dyDescent="0.25">
      <c r="B38" s="3" t="s">
        <v>43</v>
      </c>
      <c r="C38" s="3" t="s">
        <v>44</v>
      </c>
      <c r="D38" s="5">
        <v>0</v>
      </c>
      <c r="E38" s="3" t="s">
        <v>62</v>
      </c>
      <c r="F38" s="3" t="s">
        <v>50</v>
      </c>
      <c r="G38" s="5">
        <v>0</v>
      </c>
    </row>
    <row r="39" spans="2:7" ht="15.75" thickBot="1" x14ac:dyDescent="0.3">
      <c r="B39" s="2" t="s">
        <v>45</v>
      </c>
      <c r="C39" s="2" t="s">
        <v>46</v>
      </c>
      <c r="D39" s="4">
        <v>0</v>
      </c>
      <c r="E39" s="2" t="s">
        <v>63</v>
      </c>
      <c r="F39" s="2" t="s">
        <v>50</v>
      </c>
      <c r="G39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22.85546875" bestFit="1" customWidth="1"/>
    <col min="4" max="4" width="15.42578125" bestFit="1" customWidth="1"/>
    <col min="5" max="5" width="12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1" t="s">
        <v>64</v>
      </c>
    </row>
    <row r="2" spans="1:8" x14ac:dyDescent="0.25">
      <c r="A2" s="1" t="s">
        <v>129</v>
      </c>
    </row>
    <row r="3" spans="1:8" x14ac:dyDescent="0.25">
      <c r="A3" s="1" t="s">
        <v>130</v>
      </c>
    </row>
    <row r="6" spans="1:8" ht="15.75" thickBot="1" x14ac:dyDescent="0.3">
      <c r="A6" t="s">
        <v>26</v>
      </c>
    </row>
    <row r="7" spans="1:8" x14ac:dyDescent="0.25">
      <c r="B7" s="92"/>
      <c r="C7" s="92"/>
      <c r="D7" s="92" t="s">
        <v>65</v>
      </c>
      <c r="E7" s="92" t="s">
        <v>67</v>
      </c>
      <c r="F7" s="92" t="s">
        <v>69</v>
      </c>
      <c r="G7" s="92" t="s">
        <v>71</v>
      </c>
      <c r="H7" s="92" t="s">
        <v>71</v>
      </c>
    </row>
    <row r="8" spans="1:8" ht="15.75" thickBot="1" x14ac:dyDescent="0.3">
      <c r="B8" s="93" t="s">
        <v>22</v>
      </c>
      <c r="C8" s="93" t="s">
        <v>23</v>
      </c>
      <c r="D8" s="93" t="s">
        <v>66</v>
      </c>
      <c r="E8" s="93" t="s">
        <v>68</v>
      </c>
      <c r="F8" s="93" t="s">
        <v>70</v>
      </c>
      <c r="G8" s="93" t="s">
        <v>72</v>
      </c>
      <c r="H8" s="93" t="s">
        <v>73</v>
      </c>
    </row>
    <row r="9" spans="1:8" x14ac:dyDescent="0.25">
      <c r="B9" s="3" t="s">
        <v>34</v>
      </c>
      <c r="C9" s="3" t="s">
        <v>35</v>
      </c>
      <c r="D9" s="3">
        <v>10</v>
      </c>
      <c r="E9" s="3">
        <v>0</v>
      </c>
      <c r="F9" s="3">
        <v>20</v>
      </c>
      <c r="G9" s="3">
        <v>10</v>
      </c>
      <c r="H9" s="3">
        <v>0</v>
      </c>
    </row>
    <row r="10" spans="1:8" x14ac:dyDescent="0.25">
      <c r="B10" s="3" t="s">
        <v>37</v>
      </c>
      <c r="C10" s="3" t="s">
        <v>38</v>
      </c>
      <c r="D10" s="3">
        <v>0</v>
      </c>
      <c r="E10" s="3">
        <v>18.333333333333332</v>
      </c>
      <c r="F10" s="3">
        <v>30</v>
      </c>
      <c r="G10" s="3">
        <v>1E+30</v>
      </c>
      <c r="H10" s="3">
        <v>18.333333333333332</v>
      </c>
    </row>
    <row r="11" spans="1:8" x14ac:dyDescent="0.25">
      <c r="B11" s="3" t="s">
        <v>39</v>
      </c>
      <c r="C11" s="3" t="s">
        <v>40</v>
      </c>
      <c r="D11" s="3">
        <v>20</v>
      </c>
      <c r="E11" s="3">
        <v>0</v>
      </c>
      <c r="F11" s="3">
        <v>15</v>
      </c>
      <c r="G11" s="3">
        <v>0</v>
      </c>
      <c r="H11" s="3">
        <v>5</v>
      </c>
    </row>
    <row r="12" spans="1:8" x14ac:dyDescent="0.25">
      <c r="B12" s="3" t="s">
        <v>41</v>
      </c>
      <c r="C12" s="3" t="s">
        <v>42</v>
      </c>
      <c r="D12" s="3">
        <v>10</v>
      </c>
      <c r="E12" s="3">
        <v>0</v>
      </c>
      <c r="F12" s="3">
        <v>5</v>
      </c>
      <c r="G12" s="3">
        <v>55</v>
      </c>
      <c r="H12" s="3">
        <v>5.0000000000000036</v>
      </c>
    </row>
    <row r="13" spans="1:8" x14ac:dyDescent="0.25">
      <c r="B13" s="3" t="s">
        <v>43</v>
      </c>
      <c r="C13" s="3" t="s">
        <v>44</v>
      </c>
      <c r="D13" s="3">
        <v>0</v>
      </c>
      <c r="E13" s="3">
        <v>18.333333333333332</v>
      </c>
      <c r="F13" s="3">
        <v>25</v>
      </c>
      <c r="G13" s="3">
        <v>1E+30</v>
      </c>
      <c r="H13" s="3">
        <v>18.333333333333332</v>
      </c>
    </row>
    <row r="14" spans="1:8" ht="15.75" thickBot="1" x14ac:dyDescent="0.3">
      <c r="B14" s="2" t="s">
        <v>45</v>
      </c>
      <c r="C14" s="2" t="s">
        <v>46</v>
      </c>
      <c r="D14" s="2">
        <v>0</v>
      </c>
      <c r="E14" s="2">
        <v>0</v>
      </c>
      <c r="F14" s="2">
        <v>10</v>
      </c>
      <c r="G14" s="2">
        <v>1E+30</v>
      </c>
      <c r="H14" s="2">
        <v>0</v>
      </c>
    </row>
    <row r="16" spans="1:8" ht="15.75" thickBot="1" x14ac:dyDescent="0.3">
      <c r="A16" t="s">
        <v>9</v>
      </c>
    </row>
    <row r="17" spans="2:8" x14ac:dyDescent="0.25">
      <c r="B17" s="92"/>
      <c r="C17" s="92"/>
      <c r="D17" s="92" t="s">
        <v>65</v>
      </c>
      <c r="E17" s="92" t="s">
        <v>74</v>
      </c>
      <c r="F17" s="92" t="s">
        <v>76</v>
      </c>
      <c r="G17" s="92" t="s">
        <v>71</v>
      </c>
      <c r="H17" s="92" t="s">
        <v>71</v>
      </c>
    </row>
    <row r="18" spans="2:8" ht="15.75" thickBot="1" x14ac:dyDescent="0.3">
      <c r="B18" s="93" t="s">
        <v>22</v>
      </c>
      <c r="C18" s="93" t="s">
        <v>23</v>
      </c>
      <c r="D18" s="93" t="s">
        <v>66</v>
      </c>
      <c r="E18" s="93" t="s">
        <v>75</v>
      </c>
      <c r="F18" s="93" t="s">
        <v>77</v>
      </c>
      <c r="G18" s="93" t="s">
        <v>72</v>
      </c>
      <c r="H18" s="93" t="s">
        <v>73</v>
      </c>
    </row>
    <row r="19" spans="2:8" x14ac:dyDescent="0.25">
      <c r="B19" s="3" t="s">
        <v>47</v>
      </c>
      <c r="C19" s="3" t="s">
        <v>48</v>
      </c>
      <c r="D19" s="3">
        <v>30</v>
      </c>
      <c r="E19" s="3">
        <v>1.6666666666666679</v>
      </c>
      <c r="F19" s="3">
        <v>30</v>
      </c>
      <c r="G19" s="3">
        <v>1E+30</v>
      </c>
      <c r="H19" s="3">
        <v>30</v>
      </c>
    </row>
    <row r="20" spans="2:8" x14ac:dyDescent="0.25">
      <c r="B20" s="3" t="s">
        <v>51</v>
      </c>
      <c r="C20" s="3" t="s">
        <v>52</v>
      </c>
      <c r="D20" s="3">
        <v>40</v>
      </c>
      <c r="E20" s="3">
        <v>10</v>
      </c>
      <c r="F20" s="3">
        <v>40</v>
      </c>
      <c r="G20" s="3">
        <v>1E+30</v>
      </c>
      <c r="H20" s="3">
        <v>20</v>
      </c>
    </row>
    <row r="21" spans="2:8" ht="15.75" thickBot="1" x14ac:dyDescent="0.3">
      <c r="B21" s="2" t="s">
        <v>54</v>
      </c>
      <c r="C21" s="2" t="s">
        <v>55</v>
      </c>
      <c r="D21" s="2">
        <v>20</v>
      </c>
      <c r="E21" s="2">
        <v>5</v>
      </c>
      <c r="F21" s="2">
        <v>20</v>
      </c>
      <c r="G21" s="2">
        <v>20</v>
      </c>
      <c r="H21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4" workbookViewId="0">
      <selection activeCell="N27" sqref="N27"/>
    </sheetView>
  </sheetViews>
  <sheetFormatPr defaultRowHeight="15" x14ac:dyDescent="0.2"/>
  <cols>
    <col min="1" max="1" width="18.28515625" style="6" customWidth="1"/>
    <col min="2" max="2" width="11" style="6" customWidth="1"/>
    <col min="3" max="3" width="11.7109375" style="6" customWidth="1"/>
    <col min="4" max="4" width="10.85546875" style="6" customWidth="1"/>
    <col min="5" max="5" width="11.28515625" style="6" customWidth="1"/>
    <col min="6" max="7" width="11.85546875" style="6" customWidth="1"/>
    <col min="8" max="16384" width="9.140625" style="6"/>
  </cols>
  <sheetData>
    <row r="1" spans="1:12" x14ac:dyDescent="0.2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</row>
    <row r="3" spans="1:12" x14ac:dyDescent="0.2">
      <c r="A3" s="7" t="s">
        <v>7</v>
      </c>
      <c r="B3" s="8">
        <v>10</v>
      </c>
      <c r="C3" s="8">
        <v>0</v>
      </c>
      <c r="D3" s="8">
        <v>20</v>
      </c>
      <c r="E3" s="8">
        <v>10</v>
      </c>
      <c r="F3" s="8">
        <v>0</v>
      </c>
      <c r="G3" s="8">
        <v>0</v>
      </c>
      <c r="H3" s="7" t="s">
        <v>8</v>
      </c>
    </row>
    <row r="4" spans="1:12" x14ac:dyDescent="0.2">
      <c r="A4" s="7" t="s">
        <v>6</v>
      </c>
      <c r="B4" s="8">
        <v>20</v>
      </c>
      <c r="C4" s="8">
        <v>30</v>
      </c>
      <c r="D4" s="8">
        <v>15</v>
      </c>
      <c r="E4" s="8">
        <v>5</v>
      </c>
      <c r="F4" s="8">
        <v>25</v>
      </c>
      <c r="G4" s="8">
        <v>10</v>
      </c>
      <c r="H4" s="8">
        <f>SUMPRODUCT($B$3:$G$3,B4:G4)</f>
        <v>550</v>
      </c>
    </row>
    <row r="6" spans="1:12" x14ac:dyDescent="0.2">
      <c r="A6" s="9" t="s">
        <v>9</v>
      </c>
    </row>
    <row r="7" spans="1:12" x14ac:dyDescent="0.2">
      <c r="A7" s="7" t="s">
        <v>10</v>
      </c>
      <c r="B7" s="8">
        <v>0</v>
      </c>
      <c r="C7" s="8">
        <v>1</v>
      </c>
      <c r="D7" s="8">
        <v>0</v>
      </c>
      <c r="E7" s="106">
        <v>3</v>
      </c>
      <c r="F7" s="8">
        <v>1</v>
      </c>
      <c r="G7" s="8">
        <v>0</v>
      </c>
      <c r="H7" s="8">
        <f>SUMPRODUCT($B$3:$G$3,B7:G7)</f>
        <v>30</v>
      </c>
      <c r="I7" s="8" t="s">
        <v>13</v>
      </c>
      <c r="J7" s="8">
        <v>30</v>
      </c>
      <c r="L7" s="6">
        <f>E7</f>
        <v>3</v>
      </c>
    </row>
    <row r="8" spans="1:12" x14ac:dyDescent="0.2">
      <c r="A8" s="7" t="s">
        <v>11</v>
      </c>
      <c r="B8" s="106">
        <v>2</v>
      </c>
      <c r="C8" s="8">
        <v>1</v>
      </c>
      <c r="D8" s="8">
        <v>1</v>
      </c>
      <c r="E8" s="8">
        <v>0</v>
      </c>
      <c r="F8" s="8">
        <v>0</v>
      </c>
      <c r="G8" s="8">
        <v>0</v>
      </c>
      <c r="H8" s="8">
        <f>SUMPRODUCT($B$3:$G$3,B8:G8)</f>
        <v>40</v>
      </c>
      <c r="I8" s="8" t="s">
        <v>13</v>
      </c>
      <c r="J8" s="8">
        <v>40</v>
      </c>
      <c r="L8" s="6">
        <f>B8</f>
        <v>2</v>
      </c>
    </row>
    <row r="9" spans="1:12" x14ac:dyDescent="0.2">
      <c r="A9" s="7" t="s">
        <v>12</v>
      </c>
      <c r="B9" s="8">
        <v>0</v>
      </c>
      <c r="C9" s="8">
        <v>0</v>
      </c>
      <c r="D9" s="8">
        <v>1</v>
      </c>
      <c r="E9" s="8">
        <v>0</v>
      </c>
      <c r="F9" s="8">
        <v>1</v>
      </c>
      <c r="G9" s="106">
        <v>2</v>
      </c>
      <c r="H9" s="8">
        <f t="shared" ref="H9" si="0">SUMPRODUCT($B$3:$G$3,B9:G9)</f>
        <v>20</v>
      </c>
      <c r="I9" s="8" t="s">
        <v>13</v>
      </c>
      <c r="J9" s="8">
        <v>20</v>
      </c>
      <c r="L9" s="6">
        <f>G9</f>
        <v>2</v>
      </c>
    </row>
    <row r="12" spans="1:12" x14ac:dyDescent="0.2">
      <c r="B12" s="6">
        <f>B7/$L7</f>
        <v>0</v>
      </c>
      <c r="C12" s="6">
        <f t="shared" ref="C12:G12" si="1">C7/$L7</f>
        <v>0.33333333333333331</v>
      </c>
      <c r="D12" s="6">
        <f t="shared" si="1"/>
        <v>0</v>
      </c>
      <c r="E12" s="64">
        <f t="shared" si="1"/>
        <v>1</v>
      </c>
      <c r="F12" s="6">
        <f t="shared" si="1"/>
        <v>0.33333333333333331</v>
      </c>
      <c r="G12" s="6">
        <f t="shared" si="1"/>
        <v>0</v>
      </c>
      <c r="I12" s="6">
        <f>J7/$L7</f>
        <v>10</v>
      </c>
    </row>
    <row r="13" spans="1:12" x14ac:dyDescent="0.2">
      <c r="B13" s="64">
        <f>B8/$L8</f>
        <v>1</v>
      </c>
      <c r="C13" s="6">
        <f t="shared" ref="C13:G13" si="2">C8/$L8</f>
        <v>0.5</v>
      </c>
      <c r="D13" s="6">
        <f t="shared" si="2"/>
        <v>0.5</v>
      </c>
      <c r="E13" s="6">
        <f t="shared" si="2"/>
        <v>0</v>
      </c>
      <c r="F13" s="6">
        <f t="shared" si="2"/>
        <v>0</v>
      </c>
      <c r="G13" s="6">
        <f t="shared" si="2"/>
        <v>0</v>
      </c>
      <c r="I13" s="6">
        <f>J8/$L8</f>
        <v>20</v>
      </c>
    </row>
    <row r="14" spans="1:12" x14ac:dyDescent="0.2">
      <c r="B14" s="6">
        <f t="shared" ref="B14:G14" si="3">B9/$L9</f>
        <v>0</v>
      </c>
      <c r="C14" s="6">
        <f t="shared" si="3"/>
        <v>0</v>
      </c>
      <c r="D14" s="6">
        <f t="shared" si="3"/>
        <v>0.5</v>
      </c>
      <c r="E14" s="6">
        <f t="shared" si="3"/>
        <v>0</v>
      </c>
      <c r="F14" s="6">
        <f t="shared" si="3"/>
        <v>0.5</v>
      </c>
      <c r="G14" s="64">
        <f t="shared" si="3"/>
        <v>1</v>
      </c>
      <c r="I14" s="6">
        <f>J9/$L9</f>
        <v>10</v>
      </c>
    </row>
    <row r="16" spans="1:12" x14ac:dyDescent="0.2">
      <c r="C16" s="6" t="s">
        <v>89</v>
      </c>
      <c r="D16" s="6" t="s">
        <v>90</v>
      </c>
      <c r="E16" s="6" t="s">
        <v>92</v>
      </c>
      <c r="F16" s="6" t="s">
        <v>84</v>
      </c>
      <c r="G16" s="6" t="s">
        <v>85</v>
      </c>
      <c r="H16" s="6" t="s">
        <v>86</v>
      </c>
    </row>
    <row r="17" spans="1:10" x14ac:dyDescent="0.2">
      <c r="A17" s="6" t="s">
        <v>91</v>
      </c>
      <c r="B17" s="6">
        <f>I12</f>
        <v>10</v>
      </c>
      <c r="C17" s="6">
        <f>-1*C12</f>
        <v>-0.33333333333333331</v>
      </c>
      <c r="D17" s="6">
        <f>-1*D12</f>
        <v>0</v>
      </c>
      <c r="E17" s="6">
        <f>-1*F12</f>
        <v>-0.33333333333333331</v>
      </c>
      <c r="F17" s="6">
        <v>1</v>
      </c>
      <c r="J17" s="6">
        <v>5</v>
      </c>
    </row>
    <row r="18" spans="1:10" x14ac:dyDescent="0.2">
      <c r="A18" s="6" t="s">
        <v>88</v>
      </c>
      <c r="B18" s="6">
        <f t="shared" ref="B18:B19" si="4">I13</f>
        <v>20</v>
      </c>
      <c r="C18" s="6">
        <f t="shared" ref="C18:D18" si="5">-1*C13</f>
        <v>-0.5</v>
      </c>
      <c r="D18" s="6">
        <f t="shared" si="5"/>
        <v>-0.5</v>
      </c>
      <c r="E18" s="6">
        <f t="shared" ref="E18:E19" si="6">-1*F13</f>
        <v>0</v>
      </c>
      <c r="G18" s="6">
        <v>1</v>
      </c>
      <c r="J18" s="6">
        <v>20</v>
      </c>
    </row>
    <row r="19" spans="1:10" x14ac:dyDescent="0.2">
      <c r="A19" s="6" t="s">
        <v>93</v>
      </c>
      <c r="B19" s="6">
        <f t="shared" si="4"/>
        <v>10</v>
      </c>
      <c r="C19" s="6">
        <f t="shared" ref="C19:D19" si="7">-1*C14</f>
        <v>0</v>
      </c>
      <c r="D19" s="6">
        <f t="shared" si="7"/>
        <v>-0.5</v>
      </c>
      <c r="E19" s="6">
        <f t="shared" si="6"/>
        <v>-0.5</v>
      </c>
      <c r="H19" s="6">
        <v>1</v>
      </c>
      <c r="J19" s="6">
        <v>10</v>
      </c>
    </row>
    <row r="20" spans="1:10" x14ac:dyDescent="0.2">
      <c r="C20" s="6">
        <f>C4</f>
        <v>30</v>
      </c>
      <c r="D20" s="6">
        <f>D4</f>
        <v>15</v>
      </c>
      <c r="E20" s="6">
        <f>F4</f>
        <v>25</v>
      </c>
    </row>
    <row r="23" spans="1:10" x14ac:dyDescent="0.2">
      <c r="A23" s="6" t="s">
        <v>94</v>
      </c>
      <c r="B23" s="6">
        <f>SUMPRODUCT(B17:B19,$J$17:$J$19)+B20</f>
        <v>550</v>
      </c>
      <c r="C23" s="6">
        <f>SUMPRODUCT(C17:C19,$J$17:$J$19)+C20</f>
        <v>18.333333333333336</v>
      </c>
      <c r="D23" s="109">
        <f t="shared" ref="C23:H23" si="8">SUMPRODUCT(D17:D19,$J$17:$J$19)+D20</f>
        <v>0</v>
      </c>
      <c r="E23" s="6">
        <f t="shared" si="8"/>
        <v>18.333333333333336</v>
      </c>
      <c r="F23" s="6">
        <f>SUMPRODUCT(F17:F19,$J$17:$J$19)+F20</f>
        <v>5</v>
      </c>
      <c r="G23" s="6">
        <f t="shared" si="8"/>
        <v>20</v>
      </c>
      <c r="H23" s="6">
        <f t="shared" si="8"/>
        <v>10</v>
      </c>
    </row>
    <row r="24" spans="1:10" x14ac:dyDescent="0.2">
      <c r="A24" s="6" t="s">
        <v>91</v>
      </c>
      <c r="B24" s="6">
        <f>B17</f>
        <v>10</v>
      </c>
      <c r="C24" s="6">
        <f t="shared" ref="C24:H24" si="9">C17</f>
        <v>-0.33333333333333331</v>
      </c>
      <c r="D24" s="109">
        <f>D17</f>
        <v>0</v>
      </c>
      <c r="E24" s="6">
        <f t="shared" si="9"/>
        <v>-0.33333333333333331</v>
      </c>
      <c r="F24" s="6">
        <f t="shared" si="9"/>
        <v>1</v>
      </c>
      <c r="G24" s="6">
        <f t="shared" si="9"/>
        <v>0</v>
      </c>
      <c r="H24" s="6">
        <f t="shared" si="9"/>
        <v>0</v>
      </c>
    </row>
    <row r="25" spans="1:10" x14ac:dyDescent="0.2">
      <c r="A25" s="6" t="s">
        <v>88</v>
      </c>
      <c r="B25" s="6">
        <f t="shared" ref="B25:H26" si="10">B18</f>
        <v>20</v>
      </c>
      <c r="C25" s="6">
        <f t="shared" si="10"/>
        <v>-0.5</v>
      </c>
      <c r="D25" s="109">
        <f t="shared" si="10"/>
        <v>-0.5</v>
      </c>
      <c r="E25" s="6">
        <f t="shared" si="10"/>
        <v>0</v>
      </c>
      <c r="F25" s="6">
        <f t="shared" si="10"/>
        <v>0</v>
      </c>
      <c r="G25" s="6">
        <f t="shared" si="10"/>
        <v>1</v>
      </c>
      <c r="H25" s="6">
        <f t="shared" si="10"/>
        <v>0</v>
      </c>
      <c r="J25" s="6">
        <f>B25/D25*-1</f>
        <v>40</v>
      </c>
    </row>
    <row r="26" spans="1:10" x14ac:dyDescent="0.2">
      <c r="A26" s="109" t="s">
        <v>93</v>
      </c>
      <c r="B26" s="109">
        <f t="shared" si="10"/>
        <v>10</v>
      </c>
      <c r="C26" s="109">
        <f t="shared" si="10"/>
        <v>0</v>
      </c>
      <c r="D26" s="109">
        <f t="shared" si="10"/>
        <v>-0.5</v>
      </c>
      <c r="E26" s="109">
        <f t="shared" si="10"/>
        <v>-0.5</v>
      </c>
      <c r="F26" s="109">
        <f t="shared" si="10"/>
        <v>0</v>
      </c>
      <c r="G26" s="109">
        <f t="shared" si="10"/>
        <v>0</v>
      </c>
      <c r="H26" s="109">
        <f t="shared" si="10"/>
        <v>1</v>
      </c>
      <c r="J26" s="6">
        <f>B26/D26*-1</f>
        <v>20</v>
      </c>
    </row>
    <row r="28" spans="1:10" x14ac:dyDescent="0.2">
      <c r="B28" s="6">
        <f>B23-B$26*$D23/$D$26</f>
        <v>550</v>
      </c>
      <c r="C28" s="6">
        <f>C23-C$26*$D23/$D$26</f>
        <v>18.333333333333336</v>
      </c>
      <c r="D28" s="6">
        <f>D23/$D$26</f>
        <v>0</v>
      </c>
      <c r="E28" s="6">
        <f>E23-E$26*$D23/$D$26</f>
        <v>18.333333333333336</v>
      </c>
      <c r="F28" s="6">
        <f>F23-F$26*$D23/$D$26</f>
        <v>5</v>
      </c>
      <c r="G28" s="6">
        <f>G23-G$26*$D23/$D$26</f>
        <v>20</v>
      </c>
      <c r="H28" s="6">
        <f>H23-H$26*$D23/$D$26</f>
        <v>10</v>
      </c>
    </row>
    <row r="29" spans="1:10" x14ac:dyDescent="0.2">
      <c r="A29" s="6" t="s">
        <v>91</v>
      </c>
      <c r="B29" s="6">
        <f t="shared" ref="B29:C30" si="11">B24-B$26*$D24/$D$26</f>
        <v>10</v>
      </c>
      <c r="C29" s="6">
        <f t="shared" si="11"/>
        <v>-0.33333333333333331</v>
      </c>
      <c r="D29" s="6">
        <f t="shared" ref="D29:D30" si="12">D24/$D$26</f>
        <v>0</v>
      </c>
      <c r="E29" s="6">
        <f t="shared" ref="E29:H29" si="13">E24-E$26*$D24/$D$26</f>
        <v>-0.33333333333333331</v>
      </c>
      <c r="F29" s="6">
        <f t="shared" si="13"/>
        <v>1</v>
      </c>
      <c r="G29" s="6">
        <f t="shared" si="13"/>
        <v>0</v>
      </c>
      <c r="H29" s="6">
        <f t="shared" si="13"/>
        <v>0</v>
      </c>
    </row>
    <row r="30" spans="1:10" x14ac:dyDescent="0.2">
      <c r="A30" s="6" t="s">
        <v>88</v>
      </c>
      <c r="B30" s="6">
        <f t="shared" si="11"/>
        <v>10</v>
      </c>
      <c r="C30" s="6">
        <f t="shared" si="11"/>
        <v>-0.5</v>
      </c>
      <c r="D30" s="6">
        <f t="shared" si="12"/>
        <v>1</v>
      </c>
      <c r="E30" s="6">
        <f t="shared" ref="E30:H30" si="14">E25-E$26*$D25/$D$26</f>
        <v>0.5</v>
      </c>
      <c r="F30" s="6">
        <f t="shared" si="14"/>
        <v>0</v>
      </c>
      <c r="G30" s="6">
        <f t="shared" si="14"/>
        <v>1</v>
      </c>
      <c r="H30" s="6">
        <f t="shared" si="14"/>
        <v>-1</v>
      </c>
    </row>
    <row r="31" spans="1:10" x14ac:dyDescent="0.2">
      <c r="A31" s="6" t="s">
        <v>90</v>
      </c>
      <c r="B31" s="6">
        <f>-1*B26/$D$26</f>
        <v>20</v>
      </c>
      <c r="C31" s="6">
        <f>-1*C26/$D$26</f>
        <v>0</v>
      </c>
      <c r="D31" s="6">
        <f>1/D26</f>
        <v>-2</v>
      </c>
      <c r="E31" s="6">
        <f>-1*E26/$D$26</f>
        <v>-1</v>
      </c>
      <c r="F31" s="6">
        <f>-1*F26/$D$26</f>
        <v>0</v>
      </c>
      <c r="G31" s="6">
        <f>-1*G26/$D$26</f>
        <v>0</v>
      </c>
      <c r="H31" s="6">
        <f>-1*H26/$D$26</f>
        <v>2</v>
      </c>
    </row>
    <row r="34" spans="1:7" x14ac:dyDescent="0.2">
      <c r="F34" s="6" t="s">
        <v>155</v>
      </c>
      <c r="G34" s="6">
        <v>0.4</v>
      </c>
    </row>
    <row r="35" spans="1:7" x14ac:dyDescent="0.2">
      <c r="A35" s="6">
        <v>20</v>
      </c>
      <c r="B35" s="6" t="s">
        <v>88</v>
      </c>
      <c r="C35" s="6">
        <f>B18</f>
        <v>20</v>
      </c>
      <c r="D35" s="6">
        <v>10</v>
      </c>
      <c r="G35" s="6">
        <f t="array" ref="G35:G40">$G$34*C35:C40+(1-$G$34)*D35:D40</f>
        <v>14</v>
      </c>
    </row>
    <row r="36" spans="1:7" x14ac:dyDescent="0.2">
      <c r="A36" s="6">
        <v>30</v>
      </c>
      <c r="B36" s="6" t="s">
        <v>89</v>
      </c>
      <c r="C36" s="6">
        <v>0</v>
      </c>
      <c r="D36" s="6">
        <v>0</v>
      </c>
      <c r="G36" s="6">
        <v>0</v>
      </c>
    </row>
    <row r="37" spans="1:7" x14ac:dyDescent="0.2">
      <c r="A37" s="6">
        <v>15</v>
      </c>
      <c r="B37" s="6" t="s">
        <v>90</v>
      </c>
      <c r="C37" s="6">
        <v>0</v>
      </c>
      <c r="D37" s="6">
        <v>20</v>
      </c>
      <c r="G37" s="6">
        <v>12</v>
      </c>
    </row>
    <row r="38" spans="1:7" x14ac:dyDescent="0.2">
      <c r="A38" s="6">
        <v>5</v>
      </c>
      <c r="B38" s="6" t="s">
        <v>91</v>
      </c>
      <c r="C38" s="6">
        <f>B17</f>
        <v>10</v>
      </c>
      <c r="D38" s="6">
        <v>10</v>
      </c>
      <c r="G38" s="6">
        <v>10</v>
      </c>
    </row>
    <row r="39" spans="1:7" x14ac:dyDescent="0.2">
      <c r="A39" s="6">
        <v>25</v>
      </c>
      <c r="B39" s="6" t="s">
        <v>92</v>
      </c>
      <c r="C39" s="6">
        <v>0</v>
      </c>
      <c r="D39" s="6">
        <v>0</v>
      </c>
      <c r="G39" s="6">
        <v>0</v>
      </c>
    </row>
    <row r="40" spans="1:7" x14ac:dyDescent="0.2">
      <c r="A40" s="6">
        <v>10</v>
      </c>
      <c r="B40" s="6" t="s">
        <v>93</v>
      </c>
      <c r="C40" s="6">
        <v>10</v>
      </c>
      <c r="D40" s="6">
        <v>0</v>
      </c>
      <c r="G40" s="6">
        <v>4</v>
      </c>
    </row>
    <row r="42" spans="1:7" x14ac:dyDescent="0.2">
      <c r="C42" s="6">
        <f>SUMPRODUCT($A$35:$A$40,C35:C40)</f>
        <v>550</v>
      </c>
      <c r="D42" s="6">
        <f>SUMPRODUCT($A$35:$A$40,D35:D40)</f>
        <v>550</v>
      </c>
      <c r="G42" s="6">
        <f>SUMPRODUCT($A$35:$A$40,G35:G40)</f>
        <v>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5"/>
  <sheetViews>
    <sheetView showFormulas="1" topLeftCell="H1" workbookViewId="0">
      <selection activeCell="P26" sqref="P26"/>
    </sheetView>
  </sheetViews>
  <sheetFormatPr defaultRowHeight="15" x14ac:dyDescent="0.2"/>
  <cols>
    <col min="1" max="1" width="41.5703125" style="24" customWidth="1"/>
    <col min="2" max="2" width="10.42578125" style="24" customWidth="1"/>
    <col min="3" max="9" width="9.140625" style="24"/>
    <col min="10" max="10" width="9.85546875" style="24" bestFit="1" customWidth="1"/>
    <col min="11" max="11" width="9.140625" style="24"/>
    <col min="12" max="13" width="13.28515625" style="24" customWidth="1"/>
    <col min="14" max="14" width="7.7109375" style="24" customWidth="1"/>
    <col min="15" max="15" width="13.5703125" style="24" customWidth="1"/>
    <col min="16" max="17" width="13.28515625" style="24" customWidth="1"/>
    <col min="18" max="18" width="13.85546875" style="24" customWidth="1"/>
    <col min="19" max="19" width="15.85546875" style="24" customWidth="1"/>
    <col min="20" max="16384" width="9.140625" style="24"/>
  </cols>
  <sheetData>
    <row r="1" spans="1:22" ht="16.5" thickBot="1" x14ac:dyDescent="0.3">
      <c r="A1" s="24" t="s">
        <v>80</v>
      </c>
      <c r="B1" s="25" t="s">
        <v>79</v>
      </c>
      <c r="C1" s="26" t="s">
        <v>78</v>
      </c>
      <c r="I1" s="47"/>
      <c r="J1" s="47"/>
      <c r="K1" s="26" t="s">
        <v>154</v>
      </c>
      <c r="O1" s="23"/>
      <c r="Q1" s="27" t="s">
        <v>147</v>
      </c>
      <c r="R1" s="22"/>
      <c r="U1" s="47"/>
      <c r="V1" s="23"/>
    </row>
    <row r="2" spans="1:22" ht="16.5" thickBot="1" x14ac:dyDescent="0.3">
      <c r="A2" s="26" t="s">
        <v>81</v>
      </c>
      <c r="B2" s="24" t="s">
        <v>13</v>
      </c>
      <c r="C2" s="26">
        <v>30</v>
      </c>
      <c r="I2" s="47"/>
      <c r="J2" s="47"/>
      <c r="K2" s="35" t="s">
        <v>95</v>
      </c>
      <c r="L2" s="36" t="s">
        <v>87</v>
      </c>
      <c r="M2" s="37" t="s">
        <v>89</v>
      </c>
      <c r="N2" s="37" t="s">
        <v>90</v>
      </c>
      <c r="O2" s="37" t="s">
        <v>92</v>
      </c>
      <c r="P2" s="37" t="s">
        <v>84</v>
      </c>
      <c r="Q2" s="37" t="s">
        <v>85</v>
      </c>
      <c r="R2" s="38" t="s">
        <v>86</v>
      </c>
      <c r="S2" s="114"/>
      <c r="U2" s="47"/>
      <c r="V2" s="23"/>
    </row>
    <row r="3" spans="1:22" ht="15.75" x14ac:dyDescent="0.25">
      <c r="A3" s="26" t="s">
        <v>149</v>
      </c>
      <c r="B3" s="24" t="s">
        <v>13</v>
      </c>
      <c r="C3" s="26">
        <v>40</v>
      </c>
      <c r="I3" s="47"/>
      <c r="J3" s="47"/>
      <c r="K3" s="39" t="s">
        <v>94</v>
      </c>
      <c r="L3" s="40">
        <f>400+50+100</f>
        <v>550</v>
      </c>
      <c r="M3" s="40">
        <f>-10+30-5/3</f>
        <v>18.333333333333332</v>
      </c>
      <c r="N3" s="40">
        <f>-10+15-5</f>
        <v>0</v>
      </c>
      <c r="O3" s="40">
        <f>-5/3+25-5</f>
        <v>18.333333333333332</v>
      </c>
      <c r="P3" s="40">
        <f>5/3</f>
        <v>1.6666666666666667</v>
      </c>
      <c r="Q3" s="40">
        <v>10</v>
      </c>
      <c r="R3" s="97">
        <v>5</v>
      </c>
      <c r="S3" s="114"/>
      <c r="U3" s="47"/>
      <c r="V3" s="23"/>
    </row>
    <row r="4" spans="1:22" ht="15.75" x14ac:dyDescent="0.25">
      <c r="A4" s="26" t="s">
        <v>97</v>
      </c>
      <c r="B4" s="24" t="s">
        <v>13</v>
      </c>
      <c r="C4" s="26">
        <v>20</v>
      </c>
      <c r="I4" s="47"/>
      <c r="J4" s="47"/>
      <c r="K4" s="41" t="s">
        <v>88</v>
      </c>
      <c r="L4" s="48">
        <v>20</v>
      </c>
      <c r="M4" s="42">
        <f>-1/2</f>
        <v>-0.5</v>
      </c>
      <c r="N4" s="42">
        <f>-1/2</f>
        <v>-0.5</v>
      </c>
      <c r="O4" s="42">
        <v>0</v>
      </c>
      <c r="P4" s="95">
        <v>0</v>
      </c>
      <c r="Q4" s="95">
        <v>0.5</v>
      </c>
      <c r="R4" s="107">
        <v>0</v>
      </c>
      <c r="S4" s="94"/>
      <c r="U4" s="47"/>
      <c r="V4" s="23"/>
    </row>
    <row r="5" spans="1:22" ht="15.75" x14ac:dyDescent="0.25">
      <c r="A5" s="26"/>
      <c r="C5" s="26"/>
      <c r="I5" s="47"/>
      <c r="J5" s="47"/>
      <c r="K5" s="41" t="s">
        <v>91</v>
      </c>
      <c r="L5" s="48">
        <v>10</v>
      </c>
      <c r="M5" s="42">
        <f>-1/3</f>
        <v>-0.33333333333333331</v>
      </c>
      <c r="N5" s="42">
        <v>0</v>
      </c>
      <c r="O5" s="42">
        <f>-1/3</f>
        <v>-0.33333333333333331</v>
      </c>
      <c r="P5" s="95">
        <v>0.33333333333333331</v>
      </c>
      <c r="Q5" s="95">
        <v>0</v>
      </c>
      <c r="R5" s="107">
        <v>0</v>
      </c>
      <c r="S5" s="94"/>
      <c r="U5" s="47"/>
      <c r="V5" s="23"/>
    </row>
    <row r="6" spans="1:22" ht="16.5" thickBot="1" x14ac:dyDescent="0.3">
      <c r="A6" s="26" t="s">
        <v>82</v>
      </c>
      <c r="B6" s="24" t="s">
        <v>83</v>
      </c>
      <c r="C6" s="26" t="s">
        <v>80</v>
      </c>
      <c r="I6" s="47" t="s">
        <v>146</v>
      </c>
      <c r="J6" s="47"/>
      <c r="K6" s="43" t="s">
        <v>93</v>
      </c>
      <c r="L6" s="49">
        <v>10</v>
      </c>
      <c r="M6" s="44">
        <v>0</v>
      </c>
      <c r="N6" s="44">
        <f>-1/2</f>
        <v>-0.5</v>
      </c>
      <c r="O6" s="44">
        <f>-1/2</f>
        <v>-0.5</v>
      </c>
      <c r="P6" s="96">
        <v>0</v>
      </c>
      <c r="Q6" s="96">
        <v>0</v>
      </c>
      <c r="R6" s="108">
        <v>0.5</v>
      </c>
      <c r="S6" s="94"/>
      <c r="U6" s="47"/>
      <c r="V6" s="23"/>
    </row>
    <row r="7" spans="1:22" ht="15.75" x14ac:dyDescent="0.25">
      <c r="A7" s="26" t="s">
        <v>139</v>
      </c>
      <c r="B7" s="24" t="s">
        <v>83</v>
      </c>
      <c r="C7" s="26">
        <v>30</v>
      </c>
      <c r="I7" s="47" t="s">
        <v>136</v>
      </c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23"/>
    </row>
    <row r="8" spans="1:22" ht="16.5" thickBot="1" x14ac:dyDescent="0.3">
      <c r="A8" s="26" t="s">
        <v>150</v>
      </c>
      <c r="B8" s="24" t="s">
        <v>83</v>
      </c>
      <c r="C8" s="26">
        <v>40</v>
      </c>
      <c r="I8" s="47" t="s">
        <v>137</v>
      </c>
      <c r="J8" s="47"/>
      <c r="K8" s="26" t="s">
        <v>154</v>
      </c>
      <c r="O8" s="23"/>
      <c r="Q8" s="27" t="s">
        <v>147</v>
      </c>
      <c r="R8" s="22"/>
      <c r="S8" s="94"/>
      <c r="T8" s="47"/>
      <c r="U8" s="47"/>
      <c r="V8" s="23"/>
    </row>
    <row r="9" spans="1:22" ht="16.5" thickBot="1" x14ac:dyDescent="0.3">
      <c r="A9" s="26" t="s">
        <v>140</v>
      </c>
      <c r="B9" s="24" t="s">
        <v>83</v>
      </c>
      <c r="C9" s="26">
        <v>20</v>
      </c>
      <c r="I9" s="47" t="s">
        <v>138</v>
      </c>
      <c r="J9" s="47"/>
      <c r="K9" s="35" t="s">
        <v>95</v>
      </c>
      <c r="L9" s="36" t="s">
        <v>87</v>
      </c>
      <c r="M9" s="37" t="s">
        <v>89</v>
      </c>
      <c r="N9" s="31" t="s">
        <v>90</v>
      </c>
      <c r="O9" s="37" t="s">
        <v>92</v>
      </c>
      <c r="P9" s="37" t="s">
        <v>84</v>
      </c>
      <c r="Q9" s="37" t="s">
        <v>85</v>
      </c>
      <c r="R9" s="118" t="s">
        <v>86</v>
      </c>
      <c r="S9" s="124" t="s">
        <v>162</v>
      </c>
      <c r="T9" s="114"/>
      <c r="U9" s="47"/>
      <c r="V9" s="23"/>
    </row>
    <row r="10" spans="1:22" ht="16.5" thickBot="1" x14ac:dyDescent="0.3">
      <c r="A10" s="26"/>
      <c r="C10" s="26"/>
      <c r="I10" s="47"/>
      <c r="J10" s="47"/>
      <c r="K10" s="39" t="s">
        <v>94</v>
      </c>
      <c r="L10" s="40">
        <f>L3</f>
        <v>550</v>
      </c>
      <c r="M10" s="40">
        <f>M3</f>
        <v>18.333333333333332</v>
      </c>
      <c r="N10" s="32">
        <f>N3</f>
        <v>0</v>
      </c>
      <c r="O10" s="40">
        <f>O3</f>
        <v>18.333333333333332</v>
      </c>
      <c r="P10" s="40">
        <f>P3</f>
        <v>1.6666666666666667</v>
      </c>
      <c r="Q10" s="40">
        <f>Q3</f>
        <v>10</v>
      </c>
      <c r="R10" s="119">
        <f>R3</f>
        <v>5</v>
      </c>
      <c r="S10" s="125"/>
      <c r="T10" s="114"/>
      <c r="U10" s="47"/>
      <c r="V10" s="23"/>
    </row>
    <row r="11" spans="1:22" ht="15.75" x14ac:dyDescent="0.25">
      <c r="A11" s="26" t="s">
        <v>82</v>
      </c>
      <c r="B11" s="24" t="s">
        <v>83</v>
      </c>
      <c r="C11" s="26" t="s">
        <v>80</v>
      </c>
      <c r="D11" s="23"/>
      <c r="E11" s="23"/>
      <c r="F11" s="23"/>
      <c r="G11" s="23"/>
      <c r="H11" s="23"/>
      <c r="I11" s="47"/>
      <c r="J11" s="47"/>
      <c r="K11" s="41" t="s">
        <v>88</v>
      </c>
      <c r="L11" s="48">
        <f>L4</f>
        <v>20</v>
      </c>
      <c r="M11" s="42">
        <f>M4</f>
        <v>-0.5</v>
      </c>
      <c r="N11" s="115">
        <f>N4</f>
        <v>-0.5</v>
      </c>
      <c r="O11" s="42">
        <f>O4</f>
        <v>0</v>
      </c>
      <c r="P11" s="95">
        <f>P4</f>
        <v>0</v>
      </c>
      <c r="Q11" s="95">
        <f>Q4</f>
        <v>0.5</v>
      </c>
      <c r="R11" s="120">
        <f>R4</f>
        <v>0</v>
      </c>
      <c r="S11" s="123">
        <f>IF(N11&lt;0,-L11/N11,"inf")</f>
        <v>40</v>
      </c>
      <c r="T11" s="47"/>
      <c r="U11" s="47"/>
    </row>
    <row r="12" spans="1:22" ht="15.75" x14ac:dyDescent="0.25">
      <c r="A12" s="26" t="s">
        <v>133</v>
      </c>
      <c r="B12" s="24" t="s">
        <v>83</v>
      </c>
      <c r="C12" s="26" t="s">
        <v>141</v>
      </c>
      <c r="D12" s="22"/>
      <c r="E12" s="22"/>
      <c r="F12" s="22"/>
      <c r="G12" s="22"/>
      <c r="H12" s="22"/>
      <c r="I12" s="47"/>
      <c r="J12" s="47"/>
      <c r="K12" s="41" t="s">
        <v>91</v>
      </c>
      <c r="L12" s="48">
        <f>L5</f>
        <v>10</v>
      </c>
      <c r="M12" s="42">
        <f>M5</f>
        <v>-0.33333333333333331</v>
      </c>
      <c r="N12" s="115">
        <f>N5</f>
        <v>0</v>
      </c>
      <c r="O12" s="42">
        <f>O5</f>
        <v>-0.33333333333333331</v>
      </c>
      <c r="P12" s="95">
        <f>P5</f>
        <v>0.33333333333333331</v>
      </c>
      <c r="Q12" s="95">
        <f>Q5</f>
        <v>0</v>
      </c>
      <c r="R12" s="120">
        <f>R5</f>
        <v>0</v>
      </c>
      <c r="S12" s="104" t="str">
        <f t="shared" ref="S12:S13" si="0">IF(N12&lt;0,-L12/N12,"inf")</f>
        <v>inf</v>
      </c>
      <c r="T12" s="47"/>
      <c r="U12" s="47"/>
    </row>
    <row r="13" spans="1:22" ht="16.5" thickBot="1" x14ac:dyDescent="0.3">
      <c r="A13" s="26" t="s">
        <v>134</v>
      </c>
      <c r="B13" s="24" t="s">
        <v>83</v>
      </c>
      <c r="C13" s="26" t="s">
        <v>151</v>
      </c>
      <c r="D13" s="23"/>
      <c r="E13" s="23"/>
      <c r="F13" s="23"/>
      <c r="G13" s="23"/>
      <c r="H13" s="23"/>
      <c r="I13" s="47"/>
      <c r="J13" s="47"/>
      <c r="K13" s="116" t="s">
        <v>93</v>
      </c>
      <c r="L13" s="99">
        <f>L6</f>
        <v>10</v>
      </c>
      <c r="M13" s="33">
        <f>M6</f>
        <v>0</v>
      </c>
      <c r="N13" s="33">
        <f>N6</f>
        <v>-0.5</v>
      </c>
      <c r="O13" s="33">
        <f>O6</f>
        <v>-0.5</v>
      </c>
      <c r="P13" s="117">
        <f>P6</f>
        <v>0</v>
      </c>
      <c r="Q13" s="117">
        <f>Q6</f>
        <v>0</v>
      </c>
      <c r="R13" s="121">
        <f>R6</f>
        <v>0.5</v>
      </c>
      <c r="S13" s="122">
        <f t="shared" si="0"/>
        <v>20</v>
      </c>
      <c r="T13" s="47"/>
      <c r="U13" s="47"/>
    </row>
    <row r="14" spans="1:22" ht="15.75" x14ac:dyDescent="0.25">
      <c r="A14" s="26" t="s">
        <v>135</v>
      </c>
      <c r="B14" s="24" t="s">
        <v>83</v>
      </c>
      <c r="C14" s="26" t="s">
        <v>142</v>
      </c>
      <c r="D14" s="23"/>
      <c r="E14" s="23" t="s">
        <v>96</v>
      </c>
      <c r="F14" s="23"/>
      <c r="G14" s="23"/>
      <c r="H14" s="23"/>
      <c r="I14" s="47"/>
      <c r="J14" s="47"/>
      <c r="K14" s="94"/>
      <c r="L14" s="94"/>
      <c r="M14" s="94"/>
      <c r="N14" s="94"/>
      <c r="O14" s="94"/>
      <c r="P14" s="94"/>
      <c r="Q14" s="94"/>
      <c r="R14" s="94"/>
      <c r="S14" s="94"/>
      <c r="T14" s="47"/>
      <c r="U14" s="47"/>
    </row>
    <row r="15" spans="1:22" ht="16.5" thickBot="1" x14ac:dyDescent="0.3">
      <c r="A15" s="27"/>
      <c r="B15" s="23"/>
      <c r="C15" s="28"/>
      <c r="D15" s="23"/>
      <c r="E15" s="23"/>
      <c r="F15" s="23"/>
      <c r="G15" s="23"/>
      <c r="H15" s="23"/>
      <c r="I15" s="47"/>
      <c r="J15" s="47"/>
      <c r="K15" s="26" t="s">
        <v>164</v>
      </c>
      <c r="O15" s="23"/>
      <c r="Q15" s="27" t="s">
        <v>165</v>
      </c>
      <c r="R15" s="22"/>
      <c r="S15" s="110"/>
      <c r="T15" s="47"/>
      <c r="U15" s="47"/>
    </row>
    <row r="16" spans="1:22" ht="16.5" thickBot="1" x14ac:dyDescent="0.3">
      <c r="A16" s="26" t="s">
        <v>82</v>
      </c>
      <c r="B16" s="24" t="s">
        <v>83</v>
      </c>
      <c r="C16" s="26" t="s">
        <v>80</v>
      </c>
      <c r="D16" s="23"/>
      <c r="E16" s="29"/>
      <c r="F16" s="23"/>
      <c r="G16" s="23"/>
      <c r="H16" s="23"/>
      <c r="I16" s="47"/>
      <c r="J16" s="47"/>
      <c r="K16" s="126" t="s">
        <v>161</v>
      </c>
      <c r="L16" s="127" t="s">
        <v>87</v>
      </c>
      <c r="M16" s="128" t="s">
        <v>89</v>
      </c>
      <c r="N16" s="128" t="s">
        <v>138</v>
      </c>
      <c r="O16" s="128" t="s">
        <v>92</v>
      </c>
      <c r="P16" s="128" t="s">
        <v>84</v>
      </c>
      <c r="Q16" s="128" t="s">
        <v>85</v>
      </c>
      <c r="R16" s="135" t="s">
        <v>86</v>
      </c>
      <c r="S16" s="114"/>
      <c r="T16" s="114"/>
      <c r="U16" s="47"/>
    </row>
    <row r="17" spans="1:21" ht="15.75" x14ac:dyDescent="0.25">
      <c r="A17" s="26" t="s">
        <v>91</v>
      </c>
      <c r="B17" s="24" t="s">
        <v>83</v>
      </c>
      <c r="C17" s="26" t="s">
        <v>143</v>
      </c>
      <c r="I17" s="47"/>
      <c r="J17" s="47"/>
      <c r="K17" s="129" t="s">
        <v>94</v>
      </c>
      <c r="L17" s="130">
        <f>L10-L$13*$N10/$N$13</f>
        <v>550</v>
      </c>
      <c r="M17" s="130">
        <f>M10-M$13*$N10/$N$13</f>
        <v>18.333333333333332</v>
      </c>
      <c r="N17" s="130">
        <f>$N10/$N$13</f>
        <v>0</v>
      </c>
      <c r="O17" s="130">
        <f>O10-O$13*$N10/$N$13</f>
        <v>18.333333333333332</v>
      </c>
      <c r="P17" s="130">
        <f t="shared" ref="P17:R17" si="1">P10-P$13*$N10/$N$13</f>
        <v>1.6666666666666667</v>
      </c>
      <c r="Q17" s="130">
        <f t="shared" si="1"/>
        <v>10</v>
      </c>
      <c r="R17" s="136">
        <f t="shared" si="1"/>
        <v>5</v>
      </c>
      <c r="S17" s="114"/>
      <c r="T17" s="114"/>
      <c r="U17" s="47"/>
    </row>
    <row r="18" spans="1:21" ht="15.75" x14ac:dyDescent="0.25">
      <c r="A18" s="26" t="s">
        <v>88</v>
      </c>
      <c r="B18" s="24" t="s">
        <v>83</v>
      </c>
      <c r="C18" s="26" t="s">
        <v>152</v>
      </c>
      <c r="I18" s="47"/>
      <c r="J18" s="47"/>
      <c r="K18" s="131" t="s">
        <v>88</v>
      </c>
      <c r="L18" s="130">
        <f t="shared" ref="L18:M18" si="2">L11-L$13*$N11/$N$13</f>
        <v>10</v>
      </c>
      <c r="M18" s="130">
        <f t="shared" si="2"/>
        <v>-0.5</v>
      </c>
      <c r="N18" s="130">
        <f t="shared" ref="N18:N19" si="3">$N11/$N$13</f>
        <v>1</v>
      </c>
      <c r="O18" s="130">
        <f t="shared" ref="O18:R18" si="4">O11-O$13*$N11/$N$13</f>
        <v>0.5</v>
      </c>
      <c r="P18" s="130">
        <f t="shared" si="4"/>
        <v>0</v>
      </c>
      <c r="Q18" s="130">
        <f t="shared" si="4"/>
        <v>0.5</v>
      </c>
      <c r="R18" s="136">
        <f t="shared" si="4"/>
        <v>-0.5</v>
      </c>
      <c r="S18" s="110"/>
      <c r="T18" s="47"/>
      <c r="U18" s="47"/>
    </row>
    <row r="19" spans="1:21" ht="15.75" x14ac:dyDescent="0.25">
      <c r="A19" s="26" t="s">
        <v>93</v>
      </c>
      <c r="B19" s="24" t="s">
        <v>83</v>
      </c>
      <c r="C19" s="26" t="s">
        <v>145</v>
      </c>
      <c r="I19" s="47"/>
      <c r="J19" s="47"/>
      <c r="K19" s="131" t="s">
        <v>91</v>
      </c>
      <c r="L19" s="130">
        <f t="shared" ref="L19:M19" si="5">L12-L$13*$N12/$N$13</f>
        <v>10</v>
      </c>
      <c r="M19" s="130">
        <f t="shared" si="5"/>
        <v>-0.33333333333333331</v>
      </c>
      <c r="N19" s="130">
        <f t="shared" si="3"/>
        <v>0</v>
      </c>
      <c r="O19" s="130">
        <f t="shared" ref="O19:R19" si="6">O12-O$13*$N12/$N$13</f>
        <v>-0.33333333333333331</v>
      </c>
      <c r="P19" s="130">
        <f t="shared" si="6"/>
        <v>0.33333333333333331</v>
      </c>
      <c r="Q19" s="130">
        <f t="shared" si="6"/>
        <v>0</v>
      </c>
      <c r="R19" s="136">
        <f t="shared" si="6"/>
        <v>0</v>
      </c>
      <c r="S19" s="110"/>
      <c r="T19" s="47"/>
      <c r="U19" s="47"/>
    </row>
    <row r="20" spans="1:21" ht="16.5" thickBot="1" x14ac:dyDescent="0.3">
      <c r="I20" s="47"/>
      <c r="J20" s="47"/>
      <c r="K20" s="132" t="s">
        <v>163</v>
      </c>
      <c r="L20" s="133">
        <f>-L$13/$N$13</f>
        <v>20</v>
      </c>
      <c r="M20" s="133">
        <f>-M$13/$N$13</f>
        <v>0</v>
      </c>
      <c r="N20" s="134">
        <f>-1/2</f>
        <v>-0.5</v>
      </c>
      <c r="O20" s="133">
        <f>-O$13/$N$13</f>
        <v>-1</v>
      </c>
      <c r="P20" s="133">
        <f t="shared" ref="P20:R20" si="7">-P$13/$N$13</f>
        <v>0</v>
      </c>
      <c r="Q20" s="133">
        <f t="shared" si="7"/>
        <v>0</v>
      </c>
      <c r="R20" s="137">
        <f t="shared" si="7"/>
        <v>1</v>
      </c>
      <c r="S20" s="110"/>
      <c r="T20" s="47"/>
      <c r="U20" s="47"/>
    </row>
    <row r="21" spans="1:21" ht="15.75" x14ac:dyDescent="0.25">
      <c r="G21" s="23"/>
      <c r="I21" s="47"/>
      <c r="J21" s="47"/>
      <c r="K21" s="94"/>
      <c r="L21" s="94"/>
      <c r="M21" s="94"/>
      <c r="N21" s="94"/>
      <c r="O21" s="94"/>
      <c r="P21" s="94"/>
      <c r="Q21" s="94"/>
      <c r="R21" s="94"/>
      <c r="S21" s="94"/>
      <c r="T21" s="47"/>
      <c r="U21" s="47"/>
    </row>
    <row r="22" spans="1:21" ht="15.75" x14ac:dyDescent="0.25"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</row>
    <row r="23" spans="1:21" ht="15.75" x14ac:dyDescent="0.25"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114"/>
      <c r="U23" s="47"/>
    </row>
    <row r="24" spans="1:21" ht="15.75" x14ac:dyDescent="0.25"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114"/>
      <c r="U24" s="47"/>
    </row>
    <row r="25" spans="1:21" ht="15.75" x14ac:dyDescent="0.25"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</row>
    <row r="26" spans="1:21" ht="15.75" x14ac:dyDescent="0.25"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</row>
    <row r="27" spans="1:21" ht="15.75" x14ac:dyDescent="0.25"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</row>
    <row r="28" spans="1:21" ht="15.75" x14ac:dyDescent="0.25"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</row>
    <row r="29" spans="1:21" ht="15.75" x14ac:dyDescent="0.25">
      <c r="I29" s="114"/>
      <c r="J29" s="114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</row>
    <row r="30" spans="1:21" ht="15.75" x14ac:dyDescent="0.25"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</row>
    <row r="31" spans="1:21" ht="15.75" x14ac:dyDescent="0.25"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</row>
    <row r="32" spans="1:21" ht="15.75" x14ac:dyDescent="0.25">
      <c r="A32" s="26" t="s">
        <v>82</v>
      </c>
      <c r="B32" s="24" t="s">
        <v>83</v>
      </c>
      <c r="C32" s="26" t="s">
        <v>153</v>
      </c>
      <c r="F32" s="23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</row>
    <row r="33" spans="1:21" ht="15.75" x14ac:dyDescent="0.25">
      <c r="A33" s="26" t="s">
        <v>88</v>
      </c>
      <c r="B33" s="24" t="s">
        <v>83</v>
      </c>
      <c r="C33" s="26" t="s">
        <v>152</v>
      </c>
      <c r="I33" s="114"/>
      <c r="J33" s="114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</row>
    <row r="34" spans="1:21" ht="15.75" x14ac:dyDescent="0.25">
      <c r="A34" s="26" t="s">
        <v>91</v>
      </c>
      <c r="B34" s="24" t="s">
        <v>83</v>
      </c>
      <c r="C34" s="26" t="s">
        <v>143</v>
      </c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</row>
    <row r="35" spans="1:21" ht="15.75" x14ac:dyDescent="0.25">
      <c r="A35" s="26" t="s">
        <v>93</v>
      </c>
      <c r="B35" s="24" t="s">
        <v>83</v>
      </c>
      <c r="C35" s="26" t="s">
        <v>145</v>
      </c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</row>
    <row r="36" spans="1:21" ht="15.75" x14ac:dyDescent="0.25"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</row>
    <row r="37" spans="1:21" ht="15.75" x14ac:dyDescent="0.25">
      <c r="A37" s="26" t="s">
        <v>82</v>
      </c>
      <c r="B37" s="24" t="s">
        <v>83</v>
      </c>
      <c r="C37" s="26" t="s">
        <v>144</v>
      </c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</row>
    <row r="38" spans="1:21" ht="15.75" x14ac:dyDescent="0.25">
      <c r="A38" s="26" t="s">
        <v>88</v>
      </c>
      <c r="B38" s="24" t="s">
        <v>83</v>
      </c>
      <c r="C38" s="26" t="s">
        <v>152</v>
      </c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</row>
    <row r="39" spans="1:21" ht="15.75" x14ac:dyDescent="0.25">
      <c r="A39" s="26" t="s">
        <v>91</v>
      </c>
      <c r="B39" s="24" t="s">
        <v>83</v>
      </c>
      <c r="C39" s="26" t="s">
        <v>143</v>
      </c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</row>
    <row r="40" spans="1:21" ht="15.75" x14ac:dyDescent="0.25">
      <c r="A40" s="26" t="s">
        <v>93</v>
      </c>
      <c r="B40" s="24" t="s">
        <v>83</v>
      </c>
      <c r="C40" s="26" t="s">
        <v>145</v>
      </c>
      <c r="I40" s="47"/>
      <c r="J40" s="47"/>
      <c r="K40" s="47"/>
      <c r="L40" s="47"/>
      <c r="M40" s="47"/>
      <c r="N40" s="47"/>
      <c r="O40" s="47"/>
      <c r="P40" s="47"/>
      <c r="Q40" s="114"/>
      <c r="R40" s="47"/>
      <c r="S40" s="47"/>
      <c r="T40" s="47"/>
      <c r="U40" s="47"/>
    </row>
    <row r="41" spans="1:21" ht="15.75" x14ac:dyDescent="0.25">
      <c r="I41" s="47"/>
      <c r="J41" s="47"/>
      <c r="K41" s="47"/>
      <c r="L41" s="47"/>
      <c r="M41" s="47"/>
      <c r="N41" s="47"/>
      <c r="O41" s="47"/>
      <c r="P41" s="47"/>
      <c r="Q41" s="114"/>
      <c r="R41" s="47"/>
      <c r="S41" s="47"/>
      <c r="T41" s="47"/>
      <c r="U41" s="47"/>
    </row>
    <row r="42" spans="1:21" ht="15.75" x14ac:dyDescent="0.25"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</row>
    <row r="43" spans="1:21" ht="15.75" x14ac:dyDescent="0.25"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</row>
    <row r="44" spans="1:21" ht="15.75" x14ac:dyDescent="0.25"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</row>
    <row r="45" spans="1:21" ht="15.75" x14ac:dyDescent="0.25"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</row>
    <row r="46" spans="1:21" ht="15.75" x14ac:dyDescent="0.25"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</row>
    <row r="47" spans="1:21" ht="15.75" x14ac:dyDescent="0.25">
      <c r="H47" s="47"/>
      <c r="I47" s="47"/>
      <c r="J47" s="47"/>
      <c r="K47" s="47"/>
      <c r="L47" s="47"/>
      <c r="M47" s="47"/>
      <c r="N47" s="47"/>
      <c r="O47" s="47"/>
      <c r="P47" s="47"/>
      <c r="Q47" s="114"/>
      <c r="R47" s="47"/>
      <c r="S47" s="47"/>
      <c r="T47" s="47"/>
      <c r="U47" s="47"/>
    </row>
    <row r="48" spans="1:21" ht="15.75" x14ac:dyDescent="0.25">
      <c r="H48" s="47"/>
      <c r="I48" s="47"/>
      <c r="J48" s="47"/>
      <c r="K48" s="47"/>
      <c r="L48" s="47"/>
      <c r="M48" s="47"/>
      <c r="N48" s="47"/>
      <c r="O48" s="47"/>
      <c r="P48" s="47"/>
      <c r="Q48" s="114"/>
      <c r="R48" s="47"/>
      <c r="S48" s="47"/>
      <c r="T48" s="47"/>
      <c r="U48" s="47"/>
    </row>
    <row r="49" spans="8:21" ht="15.75" x14ac:dyDescent="0.25"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</row>
    <row r="50" spans="8:21" ht="15.75" x14ac:dyDescent="0.25"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</row>
    <row r="51" spans="8:21" ht="15.75" x14ac:dyDescent="0.25"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</row>
    <row r="52" spans="8:21" ht="15.75" x14ac:dyDescent="0.25"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</row>
    <row r="53" spans="8:21" ht="15.75" x14ac:dyDescent="0.25"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</row>
    <row r="54" spans="8:21" ht="15.75" customHeight="1" x14ac:dyDescent="0.25">
      <c r="H54" s="47"/>
      <c r="I54" s="47"/>
      <c r="J54" s="47"/>
      <c r="K54" s="47"/>
      <c r="L54" s="47"/>
      <c r="M54" s="47"/>
      <c r="N54" s="47"/>
      <c r="O54" s="47"/>
      <c r="P54" s="47"/>
      <c r="Q54" s="114"/>
      <c r="R54" s="47"/>
      <c r="S54" s="47"/>
      <c r="T54" s="47"/>
      <c r="U54" s="47"/>
    </row>
    <row r="55" spans="8:21" ht="15" customHeight="1" x14ac:dyDescent="0.25">
      <c r="H55" s="47"/>
      <c r="I55" s="47"/>
      <c r="J55" s="47"/>
      <c r="K55" s="47"/>
      <c r="L55" s="47"/>
      <c r="M55" s="47"/>
      <c r="N55" s="47"/>
      <c r="O55" s="47"/>
      <c r="P55" s="47"/>
      <c r="Q55" s="114"/>
      <c r="R55" s="47"/>
      <c r="S55" s="47"/>
      <c r="T55" s="47"/>
      <c r="U55" s="47"/>
    </row>
    <row r="56" spans="8:21" ht="15.75" x14ac:dyDescent="0.25"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</row>
    <row r="57" spans="8:21" ht="15.75" x14ac:dyDescent="0.25"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</row>
    <row r="58" spans="8:21" ht="15.75" x14ac:dyDescent="0.25"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</row>
    <row r="59" spans="8:21" ht="15.75" x14ac:dyDescent="0.25"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</row>
    <row r="60" spans="8:21" ht="15.75" x14ac:dyDescent="0.25"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</row>
    <row r="61" spans="8:21" ht="15.75" x14ac:dyDescent="0.25">
      <c r="H61" s="47"/>
      <c r="I61" s="47"/>
      <c r="J61" s="47"/>
      <c r="K61" s="47"/>
      <c r="L61" s="47"/>
      <c r="M61" s="47"/>
      <c r="N61" s="47"/>
      <c r="O61" s="47"/>
      <c r="P61" s="47"/>
      <c r="Q61" s="114"/>
      <c r="R61" s="47"/>
    </row>
    <row r="62" spans="8:21" ht="15.75" x14ac:dyDescent="0.25">
      <c r="H62" s="47"/>
      <c r="I62" s="47"/>
      <c r="J62" s="47"/>
      <c r="K62" s="47"/>
      <c r="L62" s="47"/>
      <c r="M62" s="47"/>
      <c r="N62" s="47"/>
      <c r="O62" s="47"/>
      <c r="P62" s="47"/>
      <c r="Q62" s="114"/>
      <c r="R62" s="47"/>
    </row>
    <row r="63" spans="8:21" ht="15.75" x14ac:dyDescent="0.25"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</row>
    <row r="64" spans="8:21" ht="15.75" x14ac:dyDescent="0.25"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</row>
    <row r="65" spans="8:18" ht="15.75" x14ac:dyDescent="0.25"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</row>
    <row r="66" spans="8:18" ht="15.75" x14ac:dyDescent="0.25"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</row>
    <row r="67" spans="8:18" ht="15.75" x14ac:dyDescent="0.25"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</row>
    <row r="68" spans="8:18" ht="15.75" x14ac:dyDescent="0.25">
      <c r="H68" s="47"/>
      <c r="I68" s="47"/>
      <c r="J68" s="47"/>
      <c r="K68" s="47"/>
      <c r="L68" s="47"/>
      <c r="M68" s="47"/>
      <c r="N68" s="47"/>
      <c r="O68" s="47"/>
      <c r="P68" s="47"/>
      <c r="Q68" s="114"/>
      <c r="R68" s="47"/>
    </row>
    <row r="69" spans="8:18" ht="15.75" x14ac:dyDescent="0.25">
      <c r="H69" s="47"/>
      <c r="I69" s="47"/>
      <c r="J69" s="47"/>
      <c r="K69" s="47"/>
      <c r="L69" s="47"/>
      <c r="M69" s="47"/>
      <c r="N69" s="47"/>
      <c r="O69" s="47"/>
      <c r="P69" s="47"/>
      <c r="Q69" s="114"/>
      <c r="R69" s="47"/>
    </row>
    <row r="70" spans="8:18" ht="15.75" x14ac:dyDescent="0.25"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</row>
    <row r="71" spans="8:18" ht="15.75" x14ac:dyDescent="0.25"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</row>
    <row r="72" spans="8:18" ht="15.75" x14ac:dyDescent="0.25"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</row>
    <row r="73" spans="8:18" ht="15.75" x14ac:dyDescent="0.25"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</row>
    <row r="74" spans="8:18" ht="15.75" x14ac:dyDescent="0.25"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</row>
    <row r="75" spans="8:18" ht="15.75" x14ac:dyDescent="0.25"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</row>
  </sheetData>
  <mergeCells count="13">
    <mergeCell ref="Q54:Q55"/>
    <mergeCell ref="Q61:Q62"/>
    <mergeCell ref="Q68:Q69"/>
    <mergeCell ref="I33:J33"/>
    <mergeCell ref="T9:T10"/>
    <mergeCell ref="T16:T17"/>
    <mergeCell ref="T23:T24"/>
    <mergeCell ref="I29:J29"/>
    <mergeCell ref="S2:S3"/>
    <mergeCell ref="S9:S10"/>
    <mergeCell ref="S16:S17"/>
    <mergeCell ref="Q40:Q41"/>
    <mergeCell ref="Q47:Q48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21.14062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customWidth="1"/>
  </cols>
  <sheetData>
    <row r="1" spans="1:5" x14ac:dyDescent="0.25">
      <c r="A1" s="1" t="s">
        <v>14</v>
      </c>
    </row>
    <row r="2" spans="1:5" x14ac:dyDescent="0.25">
      <c r="A2" s="1" t="s">
        <v>148</v>
      </c>
    </row>
    <row r="3" spans="1:5" x14ac:dyDescent="0.25">
      <c r="A3" s="1" t="s">
        <v>157</v>
      </c>
    </row>
    <row r="4" spans="1:5" x14ac:dyDescent="0.25">
      <c r="A4" s="1" t="s">
        <v>15</v>
      </c>
    </row>
    <row r="5" spans="1:5" x14ac:dyDescent="0.25">
      <c r="A5" s="1" t="s">
        <v>16</v>
      </c>
    </row>
    <row r="6" spans="1:5" x14ac:dyDescent="0.25">
      <c r="A6" s="1"/>
      <c r="B6" t="s">
        <v>17</v>
      </c>
    </row>
    <row r="7" spans="1:5" x14ac:dyDescent="0.25">
      <c r="A7" s="1"/>
      <c r="B7" t="s">
        <v>156</v>
      </c>
    </row>
    <row r="8" spans="1:5" x14ac:dyDescent="0.25">
      <c r="A8" s="1"/>
      <c r="B8" t="s">
        <v>158</v>
      </c>
    </row>
    <row r="9" spans="1:5" x14ac:dyDescent="0.25">
      <c r="A9" s="1" t="s">
        <v>18</v>
      </c>
    </row>
    <row r="10" spans="1:5" x14ac:dyDescent="0.25">
      <c r="B10" t="s">
        <v>19</v>
      </c>
    </row>
    <row r="11" spans="1:5" x14ac:dyDescent="0.25">
      <c r="B11" t="s">
        <v>20</v>
      </c>
    </row>
    <row r="14" spans="1:5" ht="15.75" thickBot="1" x14ac:dyDescent="0.3">
      <c r="A14" t="s">
        <v>21</v>
      </c>
    </row>
    <row r="15" spans="1:5" ht="15.75" thickBot="1" x14ac:dyDescent="0.3">
      <c r="B15" s="111" t="s">
        <v>22</v>
      </c>
      <c r="C15" s="111" t="s">
        <v>23</v>
      </c>
      <c r="D15" s="111" t="s">
        <v>24</v>
      </c>
      <c r="E15" s="111" t="s">
        <v>25</v>
      </c>
    </row>
    <row r="16" spans="1:5" ht="15.75" thickBot="1" x14ac:dyDescent="0.3">
      <c r="B16" s="2" t="s">
        <v>99</v>
      </c>
      <c r="C16" s="2" t="s">
        <v>33</v>
      </c>
      <c r="D16" s="4">
        <v>0</v>
      </c>
      <c r="E16" s="4">
        <v>550</v>
      </c>
    </row>
    <row r="19" spans="1:7" ht="15.75" thickBot="1" x14ac:dyDescent="0.3">
      <c r="A19" t="s">
        <v>26</v>
      </c>
    </row>
    <row r="20" spans="1:7" ht="15.75" thickBot="1" x14ac:dyDescent="0.3">
      <c r="B20" s="111" t="s">
        <v>22</v>
      </c>
      <c r="C20" s="111" t="s">
        <v>23</v>
      </c>
      <c r="D20" s="111" t="s">
        <v>24</v>
      </c>
      <c r="E20" s="111" t="s">
        <v>25</v>
      </c>
      <c r="F20" s="111" t="s">
        <v>27</v>
      </c>
    </row>
    <row r="21" spans="1:7" x14ac:dyDescent="0.25">
      <c r="B21" s="3" t="s">
        <v>100</v>
      </c>
      <c r="C21" s="3" t="s">
        <v>101</v>
      </c>
      <c r="D21" s="5">
        <v>0</v>
      </c>
      <c r="E21" s="5">
        <v>20</v>
      </c>
      <c r="F21" s="3" t="s">
        <v>36</v>
      </c>
    </row>
    <row r="22" spans="1:7" x14ac:dyDescent="0.25">
      <c r="B22" s="3" t="s">
        <v>102</v>
      </c>
      <c r="C22" s="3" t="s">
        <v>103</v>
      </c>
      <c r="D22" s="5">
        <v>0</v>
      </c>
      <c r="E22" s="5">
        <v>0</v>
      </c>
      <c r="F22" s="3" t="s">
        <v>36</v>
      </c>
    </row>
    <row r="23" spans="1:7" x14ac:dyDescent="0.25">
      <c r="B23" s="3" t="s">
        <v>104</v>
      </c>
      <c r="C23" s="3" t="s">
        <v>105</v>
      </c>
      <c r="D23" s="5">
        <v>0</v>
      </c>
      <c r="E23" s="5">
        <v>0</v>
      </c>
      <c r="F23" s="3" t="s">
        <v>36</v>
      </c>
    </row>
    <row r="24" spans="1:7" x14ac:dyDescent="0.25">
      <c r="B24" s="3" t="s">
        <v>106</v>
      </c>
      <c r="C24" s="3" t="s">
        <v>107</v>
      </c>
      <c r="D24" s="5">
        <v>0</v>
      </c>
      <c r="E24" s="5">
        <v>10</v>
      </c>
      <c r="F24" s="3" t="s">
        <v>36</v>
      </c>
    </row>
    <row r="25" spans="1:7" x14ac:dyDescent="0.25">
      <c r="B25" s="3" t="s">
        <v>108</v>
      </c>
      <c r="C25" s="3" t="s">
        <v>109</v>
      </c>
      <c r="D25" s="5">
        <v>0</v>
      </c>
      <c r="E25" s="5">
        <v>0</v>
      </c>
      <c r="F25" s="3" t="s">
        <v>36</v>
      </c>
    </row>
    <row r="26" spans="1:7" ht="15.75" thickBot="1" x14ac:dyDescent="0.3">
      <c r="B26" s="2" t="s">
        <v>110</v>
      </c>
      <c r="C26" s="2" t="s">
        <v>111</v>
      </c>
      <c r="D26" s="4">
        <v>0</v>
      </c>
      <c r="E26" s="4">
        <v>10</v>
      </c>
      <c r="F26" s="2" t="s">
        <v>36</v>
      </c>
    </row>
    <row r="29" spans="1:7" ht="15.75" thickBot="1" x14ac:dyDescent="0.3">
      <c r="A29" t="s">
        <v>9</v>
      </c>
    </row>
    <row r="30" spans="1:7" ht="15.75" thickBot="1" x14ac:dyDescent="0.3">
      <c r="B30" s="111" t="s">
        <v>22</v>
      </c>
      <c r="C30" s="111" t="s">
        <v>23</v>
      </c>
      <c r="D30" s="111" t="s">
        <v>28</v>
      </c>
      <c r="E30" s="111" t="s">
        <v>29</v>
      </c>
      <c r="F30" s="111" t="s">
        <v>30</v>
      </c>
      <c r="G30" s="111" t="s">
        <v>31</v>
      </c>
    </row>
    <row r="31" spans="1:7" x14ac:dyDescent="0.25">
      <c r="B31" s="3" t="s">
        <v>112</v>
      </c>
      <c r="C31" s="3" t="s">
        <v>48</v>
      </c>
      <c r="D31" s="5">
        <v>30</v>
      </c>
      <c r="E31" s="3" t="s">
        <v>113</v>
      </c>
      <c r="F31" s="3" t="s">
        <v>50</v>
      </c>
      <c r="G31" s="5">
        <v>0</v>
      </c>
    </row>
    <row r="32" spans="1:7" x14ac:dyDescent="0.25">
      <c r="B32" s="3" t="s">
        <v>47</v>
      </c>
      <c r="C32" s="3" t="s">
        <v>52</v>
      </c>
      <c r="D32" s="5">
        <v>40</v>
      </c>
      <c r="E32" s="3" t="s">
        <v>49</v>
      </c>
      <c r="F32" s="3" t="s">
        <v>50</v>
      </c>
      <c r="G32" s="5">
        <v>0</v>
      </c>
    </row>
    <row r="33" spans="2:7" x14ac:dyDescent="0.25">
      <c r="B33" s="3" t="s">
        <v>51</v>
      </c>
      <c r="C33" s="3" t="s">
        <v>55</v>
      </c>
      <c r="D33" s="5">
        <v>20</v>
      </c>
      <c r="E33" s="3" t="s">
        <v>53</v>
      </c>
      <c r="F33" s="3" t="s">
        <v>50</v>
      </c>
      <c r="G33" s="5">
        <v>0</v>
      </c>
    </row>
    <row r="34" spans="2:7" ht="15.75" thickBot="1" x14ac:dyDescent="0.3">
      <c r="B34" s="2" t="s">
        <v>104</v>
      </c>
      <c r="C34" s="2" t="s">
        <v>105</v>
      </c>
      <c r="D34" s="4">
        <v>0</v>
      </c>
      <c r="E34" s="2" t="s">
        <v>159</v>
      </c>
      <c r="F34" s="2" t="s">
        <v>50</v>
      </c>
      <c r="G3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9.85546875" bestFit="1" customWidth="1"/>
    <col min="4" max="4" width="15.42578125" bestFit="1" customWidth="1"/>
    <col min="5" max="5" width="12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1" t="s">
        <v>64</v>
      </c>
    </row>
    <row r="2" spans="1:8" x14ac:dyDescent="0.25">
      <c r="A2" s="1" t="s">
        <v>148</v>
      </c>
    </row>
    <row r="3" spans="1:8" x14ac:dyDescent="0.25">
      <c r="A3" s="1" t="s">
        <v>160</v>
      </c>
    </row>
    <row r="6" spans="1:8" ht="15.75" thickBot="1" x14ac:dyDescent="0.3">
      <c r="A6" t="s">
        <v>26</v>
      </c>
    </row>
    <row r="7" spans="1:8" x14ac:dyDescent="0.25">
      <c r="B7" s="112"/>
      <c r="C7" s="112"/>
      <c r="D7" s="112" t="s">
        <v>65</v>
      </c>
      <c r="E7" s="112" t="s">
        <v>67</v>
      </c>
      <c r="F7" s="112" t="s">
        <v>69</v>
      </c>
      <c r="G7" s="112" t="s">
        <v>71</v>
      </c>
      <c r="H7" s="112" t="s">
        <v>71</v>
      </c>
    </row>
    <row r="8" spans="1:8" ht="15.75" thickBot="1" x14ac:dyDescent="0.3">
      <c r="B8" s="113" t="s">
        <v>22</v>
      </c>
      <c r="C8" s="113" t="s">
        <v>23</v>
      </c>
      <c r="D8" s="113" t="s">
        <v>66</v>
      </c>
      <c r="E8" s="113" t="s">
        <v>68</v>
      </c>
      <c r="F8" s="113" t="s">
        <v>70</v>
      </c>
      <c r="G8" s="113" t="s">
        <v>72</v>
      </c>
      <c r="H8" s="113" t="s">
        <v>73</v>
      </c>
    </row>
    <row r="9" spans="1:8" x14ac:dyDescent="0.25">
      <c r="B9" s="3" t="s">
        <v>100</v>
      </c>
      <c r="C9" s="3" t="s">
        <v>101</v>
      </c>
      <c r="D9" s="3">
        <v>20</v>
      </c>
      <c r="E9" s="3">
        <v>0</v>
      </c>
      <c r="F9" s="3">
        <v>20</v>
      </c>
      <c r="G9" s="3">
        <v>0</v>
      </c>
      <c r="H9" s="3">
        <v>20</v>
      </c>
    </row>
    <row r="10" spans="1:8" x14ac:dyDescent="0.25">
      <c r="B10" s="3" t="s">
        <v>102</v>
      </c>
      <c r="C10" s="3" t="s">
        <v>103</v>
      </c>
      <c r="D10" s="3">
        <v>0</v>
      </c>
      <c r="E10" s="3">
        <v>18.333333333333332</v>
      </c>
      <c r="F10" s="3">
        <v>30</v>
      </c>
      <c r="G10" s="3">
        <v>1E+30</v>
      </c>
      <c r="H10" s="3">
        <v>18.333333333333332</v>
      </c>
    </row>
    <row r="11" spans="1:8" x14ac:dyDescent="0.25">
      <c r="B11" s="3" t="s">
        <v>104</v>
      </c>
      <c r="C11" s="3" t="s">
        <v>105</v>
      </c>
      <c r="D11" s="3">
        <v>0</v>
      </c>
      <c r="E11" s="3">
        <v>0</v>
      </c>
      <c r="F11" s="3">
        <v>15</v>
      </c>
      <c r="G11" s="3">
        <v>1E+30</v>
      </c>
      <c r="H11" s="3">
        <v>0</v>
      </c>
    </row>
    <row r="12" spans="1:8" x14ac:dyDescent="0.25">
      <c r="B12" s="3" t="s">
        <v>106</v>
      </c>
      <c r="C12" s="3" t="s">
        <v>107</v>
      </c>
      <c r="D12" s="3">
        <v>10</v>
      </c>
      <c r="E12" s="3">
        <v>0</v>
      </c>
      <c r="F12" s="3">
        <v>5</v>
      </c>
      <c r="G12" s="3">
        <v>55</v>
      </c>
      <c r="H12" s="3">
        <v>5.0000000000000036</v>
      </c>
    </row>
    <row r="13" spans="1:8" x14ac:dyDescent="0.25">
      <c r="B13" s="3" t="s">
        <v>108</v>
      </c>
      <c r="C13" s="3" t="s">
        <v>109</v>
      </c>
      <c r="D13" s="3">
        <v>0</v>
      </c>
      <c r="E13" s="3">
        <v>18.333333333333332</v>
      </c>
      <c r="F13" s="3">
        <v>25</v>
      </c>
      <c r="G13" s="3">
        <v>1E+30</v>
      </c>
      <c r="H13" s="3">
        <v>18.333333333333332</v>
      </c>
    </row>
    <row r="14" spans="1:8" ht="15.75" thickBot="1" x14ac:dyDescent="0.3">
      <c r="B14" s="2" t="s">
        <v>110</v>
      </c>
      <c r="C14" s="2" t="s">
        <v>111</v>
      </c>
      <c r="D14" s="2">
        <v>10</v>
      </c>
      <c r="E14" s="2">
        <v>0</v>
      </c>
      <c r="F14" s="2">
        <v>10</v>
      </c>
      <c r="G14" s="2">
        <v>0</v>
      </c>
      <c r="H14" s="2">
        <v>10</v>
      </c>
    </row>
    <row r="16" spans="1:8" ht="15.75" thickBot="1" x14ac:dyDescent="0.3">
      <c r="A16" t="s">
        <v>9</v>
      </c>
    </row>
    <row r="17" spans="2:8" x14ac:dyDescent="0.25">
      <c r="B17" s="112"/>
      <c r="C17" s="112"/>
      <c r="D17" s="112" t="s">
        <v>65</v>
      </c>
      <c r="E17" s="112" t="s">
        <v>74</v>
      </c>
      <c r="F17" s="112" t="s">
        <v>76</v>
      </c>
      <c r="G17" s="112" t="s">
        <v>71</v>
      </c>
      <c r="H17" s="112" t="s">
        <v>71</v>
      </c>
    </row>
    <row r="18" spans="2:8" ht="15.75" thickBot="1" x14ac:dyDescent="0.3">
      <c r="B18" s="113" t="s">
        <v>22</v>
      </c>
      <c r="C18" s="113" t="s">
        <v>23</v>
      </c>
      <c r="D18" s="113" t="s">
        <v>66</v>
      </c>
      <c r="E18" s="113" t="s">
        <v>75</v>
      </c>
      <c r="F18" s="113" t="s">
        <v>77</v>
      </c>
      <c r="G18" s="113" t="s">
        <v>72</v>
      </c>
      <c r="H18" s="113" t="s">
        <v>73</v>
      </c>
    </row>
    <row r="19" spans="2:8" x14ac:dyDescent="0.25">
      <c r="B19" s="3" t="s">
        <v>112</v>
      </c>
      <c r="C19" s="3" t="s">
        <v>48</v>
      </c>
      <c r="D19" s="3">
        <v>30</v>
      </c>
      <c r="E19" s="3">
        <v>1.6666666666666679</v>
      </c>
      <c r="F19" s="3">
        <v>30</v>
      </c>
      <c r="G19" s="3">
        <v>1E+30</v>
      </c>
      <c r="H19" s="3">
        <v>30</v>
      </c>
    </row>
    <row r="20" spans="2:8" x14ac:dyDescent="0.25">
      <c r="B20" s="3" t="s">
        <v>47</v>
      </c>
      <c r="C20" s="3" t="s">
        <v>52</v>
      </c>
      <c r="D20" s="3">
        <v>40</v>
      </c>
      <c r="E20" s="3">
        <v>10</v>
      </c>
      <c r="F20" s="3">
        <v>40</v>
      </c>
      <c r="G20" s="3">
        <v>1E+30</v>
      </c>
      <c r="H20" s="3">
        <v>40</v>
      </c>
    </row>
    <row r="21" spans="2:8" ht="15.75" thickBot="1" x14ac:dyDescent="0.3">
      <c r="B21" s="2" t="s">
        <v>51</v>
      </c>
      <c r="C21" s="2" t="s">
        <v>55</v>
      </c>
      <c r="D21" s="2">
        <v>20</v>
      </c>
      <c r="E21" s="2">
        <v>5</v>
      </c>
      <c r="F21" s="2">
        <v>20</v>
      </c>
      <c r="G21" s="2">
        <v>1E+30</v>
      </c>
      <c r="H21" s="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workbookViewId="0"/>
  </sheetViews>
  <sheetFormatPr defaultRowHeight="15" x14ac:dyDescent="0.25"/>
  <cols>
    <col min="1" max="1" width="2.28515625" customWidth="1"/>
    <col min="2" max="2" width="7.5703125" customWidth="1"/>
    <col min="3" max="3" width="21.140625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7.5703125" customWidth="1"/>
  </cols>
  <sheetData>
    <row r="1" spans="1:5" x14ac:dyDescent="0.25">
      <c r="A1" s="1" t="s">
        <v>14</v>
      </c>
    </row>
    <row r="2" spans="1:5" x14ac:dyDescent="0.25">
      <c r="A2" s="1" t="s">
        <v>166</v>
      </c>
    </row>
    <row r="3" spans="1:5" x14ac:dyDescent="0.25">
      <c r="A3" s="1" t="s">
        <v>167</v>
      </c>
    </row>
    <row r="4" spans="1:5" x14ac:dyDescent="0.25">
      <c r="A4" s="1" t="s">
        <v>15</v>
      </c>
    </row>
    <row r="5" spans="1:5" x14ac:dyDescent="0.25">
      <c r="A5" s="1" t="s">
        <v>16</v>
      </c>
    </row>
    <row r="6" spans="1:5" x14ac:dyDescent="0.25">
      <c r="A6" s="1"/>
      <c r="B6" t="s">
        <v>17</v>
      </c>
    </row>
    <row r="7" spans="1:5" x14ac:dyDescent="0.25">
      <c r="A7" s="1"/>
      <c r="B7" t="s">
        <v>168</v>
      </c>
    </row>
    <row r="8" spans="1:5" x14ac:dyDescent="0.25">
      <c r="A8" s="1"/>
      <c r="B8" t="s">
        <v>132</v>
      </c>
    </row>
    <row r="9" spans="1:5" x14ac:dyDescent="0.25">
      <c r="A9" s="1" t="s">
        <v>18</v>
      </c>
    </row>
    <row r="10" spans="1:5" x14ac:dyDescent="0.25">
      <c r="B10" t="s">
        <v>19</v>
      </c>
    </row>
    <row r="11" spans="1:5" x14ac:dyDescent="0.25">
      <c r="B11" t="s">
        <v>20</v>
      </c>
    </row>
    <row r="14" spans="1:5" ht="15.75" thickBot="1" x14ac:dyDescent="0.3">
      <c r="A14" t="s">
        <v>21</v>
      </c>
    </row>
    <row r="15" spans="1:5" ht="15.75" thickBot="1" x14ac:dyDescent="0.3">
      <c r="B15" s="140" t="s">
        <v>22</v>
      </c>
      <c r="C15" s="140" t="s">
        <v>23</v>
      </c>
      <c r="D15" s="140" t="s">
        <v>24</v>
      </c>
      <c r="E15" s="140" t="s">
        <v>25</v>
      </c>
    </row>
    <row r="16" spans="1:5" ht="15.75" thickBot="1" x14ac:dyDescent="0.3">
      <c r="B16" s="2" t="s">
        <v>99</v>
      </c>
      <c r="C16" s="2" t="s">
        <v>33</v>
      </c>
      <c r="D16" s="4">
        <v>0</v>
      </c>
      <c r="E16" s="4">
        <v>550</v>
      </c>
    </row>
    <row r="19" spans="1:7" ht="15.75" thickBot="1" x14ac:dyDescent="0.3">
      <c r="A19" t="s">
        <v>26</v>
      </c>
    </row>
    <row r="20" spans="1:7" ht="15.75" thickBot="1" x14ac:dyDescent="0.3">
      <c r="B20" s="140" t="s">
        <v>22</v>
      </c>
      <c r="C20" s="140" t="s">
        <v>23</v>
      </c>
      <c r="D20" s="140" t="s">
        <v>24</v>
      </c>
      <c r="E20" s="140" t="s">
        <v>25</v>
      </c>
      <c r="F20" s="140" t="s">
        <v>27</v>
      </c>
    </row>
    <row r="21" spans="1:7" x14ac:dyDescent="0.25">
      <c r="B21" s="3" t="s">
        <v>100</v>
      </c>
      <c r="C21" s="3" t="s">
        <v>101</v>
      </c>
      <c r="D21" s="5">
        <v>0</v>
      </c>
      <c r="E21" s="5">
        <v>10</v>
      </c>
      <c r="F21" s="3" t="s">
        <v>36</v>
      </c>
    </row>
    <row r="22" spans="1:7" x14ac:dyDescent="0.25">
      <c r="B22" s="3" t="s">
        <v>102</v>
      </c>
      <c r="C22" s="3" t="s">
        <v>103</v>
      </c>
      <c r="D22" s="5">
        <v>0</v>
      </c>
      <c r="E22" s="5">
        <v>0</v>
      </c>
      <c r="F22" s="3" t="s">
        <v>36</v>
      </c>
    </row>
    <row r="23" spans="1:7" x14ac:dyDescent="0.25">
      <c r="B23" s="3" t="s">
        <v>104</v>
      </c>
      <c r="C23" s="3" t="s">
        <v>105</v>
      </c>
      <c r="D23" s="5">
        <v>0</v>
      </c>
      <c r="E23" s="5">
        <v>20</v>
      </c>
      <c r="F23" s="3" t="s">
        <v>36</v>
      </c>
    </row>
    <row r="24" spans="1:7" x14ac:dyDescent="0.25">
      <c r="B24" s="3" t="s">
        <v>106</v>
      </c>
      <c r="C24" s="3" t="s">
        <v>107</v>
      </c>
      <c r="D24" s="5">
        <v>0</v>
      </c>
      <c r="E24" s="5">
        <v>10</v>
      </c>
      <c r="F24" s="3" t="s">
        <v>36</v>
      </c>
    </row>
    <row r="25" spans="1:7" x14ac:dyDescent="0.25">
      <c r="B25" s="3" t="s">
        <v>108</v>
      </c>
      <c r="C25" s="3" t="s">
        <v>109</v>
      </c>
      <c r="D25" s="5">
        <v>0</v>
      </c>
      <c r="E25" s="5">
        <v>0</v>
      </c>
      <c r="F25" s="3" t="s">
        <v>36</v>
      </c>
    </row>
    <row r="26" spans="1:7" ht="15.75" thickBot="1" x14ac:dyDescent="0.3">
      <c r="B26" s="2" t="s">
        <v>110</v>
      </c>
      <c r="C26" s="2" t="s">
        <v>111</v>
      </c>
      <c r="D26" s="4">
        <v>0</v>
      </c>
      <c r="E26" s="4">
        <v>0</v>
      </c>
      <c r="F26" s="2" t="s">
        <v>36</v>
      </c>
    </row>
    <row r="29" spans="1:7" ht="15.75" thickBot="1" x14ac:dyDescent="0.3">
      <c r="A29" t="s">
        <v>9</v>
      </c>
    </row>
    <row r="30" spans="1:7" ht="15.75" thickBot="1" x14ac:dyDescent="0.3">
      <c r="B30" s="140" t="s">
        <v>22</v>
      </c>
      <c r="C30" s="140" t="s">
        <v>23</v>
      </c>
      <c r="D30" s="140" t="s">
        <v>28</v>
      </c>
      <c r="E30" s="140" t="s">
        <v>29</v>
      </c>
      <c r="F30" s="140" t="s">
        <v>30</v>
      </c>
      <c r="G30" s="140" t="s">
        <v>31</v>
      </c>
    </row>
    <row r="31" spans="1:7" x14ac:dyDescent="0.25">
      <c r="B31" s="3" t="s">
        <v>112</v>
      </c>
      <c r="C31" s="3" t="s">
        <v>48</v>
      </c>
      <c r="D31" s="5">
        <v>30</v>
      </c>
      <c r="E31" s="3" t="s">
        <v>113</v>
      </c>
      <c r="F31" s="3" t="s">
        <v>50</v>
      </c>
      <c r="G31" s="5">
        <v>0</v>
      </c>
    </row>
    <row r="32" spans="1:7" x14ac:dyDescent="0.25">
      <c r="B32" s="3" t="s">
        <v>47</v>
      </c>
      <c r="C32" s="3" t="s">
        <v>52</v>
      </c>
      <c r="D32" s="5">
        <v>40</v>
      </c>
      <c r="E32" s="3" t="s">
        <v>49</v>
      </c>
      <c r="F32" s="3" t="s">
        <v>50</v>
      </c>
      <c r="G32" s="5">
        <v>0</v>
      </c>
    </row>
    <row r="33" spans="2:7" ht="15.75" thickBot="1" x14ac:dyDescent="0.3">
      <c r="B33" s="2" t="s">
        <v>51</v>
      </c>
      <c r="C33" s="2" t="s">
        <v>55</v>
      </c>
      <c r="D33" s="4">
        <v>20</v>
      </c>
      <c r="E33" s="2" t="s">
        <v>53</v>
      </c>
      <c r="F33" s="2" t="s">
        <v>50</v>
      </c>
      <c r="G33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abSelected="1" workbookViewId="0"/>
  </sheetViews>
  <sheetFormatPr defaultRowHeight="15" x14ac:dyDescent="0.25"/>
  <cols>
    <col min="1" max="1" width="2.28515625" customWidth="1"/>
    <col min="2" max="2" width="7.5703125" customWidth="1"/>
    <col min="3" max="3" width="9.85546875" bestFit="1" customWidth="1"/>
    <col min="4" max="4" width="15.42578125" bestFit="1" customWidth="1"/>
    <col min="5" max="5" width="12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1" t="s">
        <v>64</v>
      </c>
    </row>
    <row r="2" spans="1:8" x14ac:dyDescent="0.25">
      <c r="A2" s="1" t="s">
        <v>166</v>
      </c>
    </row>
    <row r="3" spans="1:8" x14ac:dyDescent="0.25">
      <c r="A3" s="1" t="s">
        <v>167</v>
      </c>
    </row>
    <row r="6" spans="1:8" ht="15.75" thickBot="1" x14ac:dyDescent="0.3">
      <c r="A6" t="s">
        <v>26</v>
      </c>
    </row>
    <row r="7" spans="1:8" x14ac:dyDescent="0.25">
      <c r="B7" s="141"/>
      <c r="C7" s="141"/>
      <c r="D7" s="141" t="s">
        <v>65</v>
      </c>
      <c r="E7" s="141" t="s">
        <v>67</v>
      </c>
      <c r="F7" s="141" t="s">
        <v>69</v>
      </c>
      <c r="G7" s="141" t="s">
        <v>71</v>
      </c>
      <c r="H7" s="141" t="s">
        <v>71</v>
      </c>
    </row>
    <row r="8" spans="1:8" ht="15.75" thickBot="1" x14ac:dyDescent="0.3">
      <c r="B8" s="142" t="s">
        <v>22</v>
      </c>
      <c r="C8" s="142" t="s">
        <v>23</v>
      </c>
      <c r="D8" s="142" t="s">
        <v>66</v>
      </c>
      <c r="E8" s="142" t="s">
        <v>68</v>
      </c>
      <c r="F8" s="142" t="s">
        <v>70</v>
      </c>
      <c r="G8" s="142" t="s">
        <v>72</v>
      </c>
      <c r="H8" s="142" t="s">
        <v>73</v>
      </c>
    </row>
    <row r="9" spans="1:8" x14ac:dyDescent="0.25">
      <c r="B9" s="3" t="s">
        <v>100</v>
      </c>
      <c r="C9" s="3" t="s">
        <v>101</v>
      </c>
      <c r="D9" s="3">
        <v>10</v>
      </c>
      <c r="E9" s="3">
        <v>0</v>
      </c>
      <c r="F9" s="3">
        <v>20</v>
      </c>
      <c r="G9" s="3">
        <v>10</v>
      </c>
      <c r="H9" s="3">
        <v>0</v>
      </c>
    </row>
    <row r="10" spans="1:8" x14ac:dyDescent="0.25">
      <c r="B10" s="3" t="s">
        <v>102</v>
      </c>
      <c r="C10" s="3" t="s">
        <v>103</v>
      </c>
      <c r="D10" s="3">
        <v>0</v>
      </c>
      <c r="E10" s="3">
        <v>18.333333333333332</v>
      </c>
      <c r="F10" s="3">
        <v>30</v>
      </c>
      <c r="G10" s="3">
        <v>1E+30</v>
      </c>
      <c r="H10" s="3">
        <v>18.333333333333332</v>
      </c>
    </row>
    <row r="11" spans="1:8" x14ac:dyDescent="0.25">
      <c r="B11" s="3" t="s">
        <v>104</v>
      </c>
      <c r="C11" s="3" t="s">
        <v>105</v>
      </c>
      <c r="D11" s="3">
        <v>20</v>
      </c>
      <c r="E11" s="3">
        <v>0</v>
      </c>
      <c r="F11" s="3">
        <v>15</v>
      </c>
      <c r="G11" s="3">
        <v>0</v>
      </c>
      <c r="H11" s="3">
        <v>5</v>
      </c>
    </row>
    <row r="12" spans="1:8" x14ac:dyDescent="0.25">
      <c r="B12" s="3" t="s">
        <v>106</v>
      </c>
      <c r="C12" s="3" t="s">
        <v>107</v>
      </c>
      <c r="D12" s="3">
        <v>10</v>
      </c>
      <c r="E12" s="3">
        <v>0</v>
      </c>
      <c r="F12" s="3">
        <v>5</v>
      </c>
      <c r="G12" s="3">
        <v>55</v>
      </c>
      <c r="H12" s="3">
        <v>5.0000000000000036</v>
      </c>
    </row>
    <row r="13" spans="1:8" x14ac:dyDescent="0.25">
      <c r="B13" s="3" t="s">
        <v>108</v>
      </c>
      <c r="C13" s="3" t="s">
        <v>109</v>
      </c>
      <c r="D13" s="3">
        <v>0</v>
      </c>
      <c r="E13" s="3">
        <v>18.333333333333332</v>
      </c>
      <c r="F13" s="3">
        <v>25</v>
      </c>
      <c r="G13" s="3">
        <v>1E+30</v>
      </c>
      <c r="H13" s="3">
        <v>18.333333333333332</v>
      </c>
    </row>
    <row r="14" spans="1:8" ht="15.75" thickBot="1" x14ac:dyDescent="0.3">
      <c r="B14" s="2" t="s">
        <v>110</v>
      </c>
      <c r="C14" s="2" t="s">
        <v>111</v>
      </c>
      <c r="D14" s="2">
        <v>0</v>
      </c>
      <c r="E14" s="2">
        <v>0</v>
      </c>
      <c r="F14" s="2">
        <v>10</v>
      </c>
      <c r="G14" s="2">
        <v>1E+30</v>
      </c>
      <c r="H14" s="2">
        <v>0</v>
      </c>
    </row>
    <row r="16" spans="1:8" ht="15.75" thickBot="1" x14ac:dyDescent="0.3">
      <c r="A16" t="s">
        <v>9</v>
      </c>
    </row>
    <row r="17" spans="2:8" x14ac:dyDescent="0.25">
      <c r="B17" s="141"/>
      <c r="C17" s="141"/>
      <c r="D17" s="141" t="s">
        <v>65</v>
      </c>
      <c r="E17" s="141" t="s">
        <v>74</v>
      </c>
      <c r="F17" s="141" t="s">
        <v>76</v>
      </c>
      <c r="G17" s="141" t="s">
        <v>71</v>
      </c>
      <c r="H17" s="141" t="s">
        <v>71</v>
      </c>
    </row>
    <row r="18" spans="2:8" ht="15.75" thickBot="1" x14ac:dyDescent="0.3">
      <c r="B18" s="142" t="s">
        <v>22</v>
      </c>
      <c r="C18" s="142" t="s">
        <v>23</v>
      </c>
      <c r="D18" s="142" t="s">
        <v>66</v>
      </c>
      <c r="E18" s="142" t="s">
        <v>75</v>
      </c>
      <c r="F18" s="142" t="s">
        <v>77</v>
      </c>
      <c r="G18" s="142" t="s">
        <v>72</v>
      </c>
      <c r="H18" s="142" t="s">
        <v>73</v>
      </c>
    </row>
    <row r="19" spans="2:8" x14ac:dyDescent="0.25">
      <c r="B19" s="3" t="s">
        <v>112</v>
      </c>
      <c r="C19" s="3" t="s">
        <v>48</v>
      </c>
      <c r="D19" s="3">
        <v>30</v>
      </c>
      <c r="E19" s="3">
        <v>1.6666666666666679</v>
      </c>
      <c r="F19" s="3">
        <v>30</v>
      </c>
      <c r="G19" s="3">
        <v>1E+30</v>
      </c>
      <c r="H19" s="3">
        <v>30</v>
      </c>
    </row>
    <row r="20" spans="2:8" x14ac:dyDescent="0.25">
      <c r="B20" s="3" t="s">
        <v>47</v>
      </c>
      <c r="C20" s="3" t="s">
        <v>52</v>
      </c>
      <c r="D20" s="3">
        <v>40</v>
      </c>
      <c r="E20" s="3">
        <v>10</v>
      </c>
      <c r="F20" s="3">
        <v>40</v>
      </c>
      <c r="G20" s="3">
        <v>1E+30</v>
      </c>
      <c r="H20" s="3">
        <v>20</v>
      </c>
    </row>
    <row r="21" spans="2:8" ht="15.75" thickBot="1" x14ac:dyDescent="0.3">
      <c r="B21" s="2" t="s">
        <v>51</v>
      </c>
      <c r="C21" s="2" t="s">
        <v>55</v>
      </c>
      <c r="D21" s="2">
        <v>20</v>
      </c>
      <c r="E21" s="2">
        <v>5</v>
      </c>
      <c r="F21" s="2">
        <v>20</v>
      </c>
      <c r="G21" s="2">
        <v>20</v>
      </c>
      <c r="H21" s="2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opLeftCell="A31" workbookViewId="0">
      <selection activeCell="I53" sqref="I53"/>
    </sheetView>
  </sheetViews>
  <sheetFormatPr defaultColWidth="10.7109375" defaultRowHeight="15" x14ac:dyDescent="0.2"/>
  <cols>
    <col min="1" max="5" width="6.7109375" style="6" customWidth="1"/>
    <col min="6" max="9" width="10.7109375" style="6" customWidth="1"/>
    <col min="10" max="13" width="6.7109375" style="6" customWidth="1"/>
    <col min="14" max="16384" width="10.7109375" style="6"/>
  </cols>
  <sheetData>
    <row r="1" spans="1:13" ht="15.75" thickBot="1" x14ac:dyDescent="0.25">
      <c r="A1" s="51"/>
      <c r="B1" s="98" t="s">
        <v>88</v>
      </c>
      <c r="C1" s="11" t="s">
        <v>89</v>
      </c>
      <c r="D1" s="31" t="s">
        <v>90</v>
      </c>
      <c r="E1" s="31" t="s">
        <v>91</v>
      </c>
      <c r="F1" s="37" t="s">
        <v>92</v>
      </c>
      <c r="G1" s="118" t="s">
        <v>93</v>
      </c>
      <c r="H1" s="34"/>
    </row>
    <row r="2" spans="1:13" x14ac:dyDescent="0.2">
      <c r="A2" s="52" t="s">
        <v>98</v>
      </c>
      <c r="B2" s="32">
        <v>10</v>
      </c>
      <c r="C2" s="15">
        <v>0</v>
      </c>
      <c r="D2" s="45">
        <v>20</v>
      </c>
      <c r="E2" s="45">
        <v>10</v>
      </c>
      <c r="F2" s="46">
        <v>0</v>
      </c>
      <c r="G2" s="138">
        <v>0</v>
      </c>
      <c r="H2" s="13" t="s">
        <v>8</v>
      </c>
    </row>
    <row r="3" spans="1:13" ht="15.75" thickBot="1" x14ac:dyDescent="0.25">
      <c r="A3" s="53" t="s">
        <v>6</v>
      </c>
      <c r="B3" s="99">
        <v>20</v>
      </c>
      <c r="C3" s="21">
        <v>30</v>
      </c>
      <c r="D3" s="33">
        <v>15</v>
      </c>
      <c r="E3" s="33">
        <v>5</v>
      </c>
      <c r="F3" s="44">
        <v>25</v>
      </c>
      <c r="G3" s="139">
        <v>10</v>
      </c>
      <c r="H3" s="54">
        <f>SUMPRODUCT($B$2:$G$2,B3:G3)</f>
        <v>550</v>
      </c>
    </row>
    <row r="4" spans="1:13" ht="15.75" thickBot="1" x14ac:dyDescent="0.25"/>
    <row r="5" spans="1:13" ht="15.75" thickBot="1" x14ac:dyDescent="0.25">
      <c r="A5" s="55" t="s">
        <v>9</v>
      </c>
      <c r="B5" s="56"/>
      <c r="C5" s="56"/>
      <c r="D5" s="56"/>
      <c r="E5" s="56"/>
      <c r="F5" s="56"/>
      <c r="G5" s="56"/>
      <c r="H5" s="56"/>
      <c r="I5" s="56"/>
      <c r="J5" s="57"/>
    </row>
    <row r="6" spans="1:13" x14ac:dyDescent="0.2">
      <c r="A6" s="61" t="s">
        <v>10</v>
      </c>
      <c r="B6" s="60">
        <v>0</v>
      </c>
      <c r="C6" s="58">
        <v>1</v>
      </c>
      <c r="D6" s="58">
        <v>0</v>
      </c>
      <c r="E6" s="58">
        <v>3</v>
      </c>
      <c r="F6" s="58">
        <v>1</v>
      </c>
      <c r="G6" s="58">
        <v>0</v>
      </c>
      <c r="H6" s="58">
        <f>SUMPRODUCT($B$2:$G$2,B6:G6)</f>
        <v>30</v>
      </c>
      <c r="I6" s="58" t="s">
        <v>13</v>
      </c>
      <c r="J6" s="59">
        <v>30</v>
      </c>
      <c r="L6" s="103">
        <f>ABS($H6-$J6)</f>
        <v>0</v>
      </c>
      <c r="M6" s="100" t="s">
        <v>84</v>
      </c>
    </row>
    <row r="7" spans="1:13" x14ac:dyDescent="0.2">
      <c r="A7" s="62" t="s">
        <v>11</v>
      </c>
      <c r="B7" s="17">
        <v>2</v>
      </c>
      <c r="C7" s="18">
        <v>1</v>
      </c>
      <c r="D7" s="18">
        <v>1</v>
      </c>
      <c r="E7" s="18">
        <v>0</v>
      </c>
      <c r="F7" s="18">
        <v>0</v>
      </c>
      <c r="G7" s="18">
        <v>0</v>
      </c>
      <c r="H7" s="18">
        <f t="shared" ref="H7:H8" si="0">SUMPRODUCT($B$2:$G$2,B7:G7)</f>
        <v>40</v>
      </c>
      <c r="I7" s="18" t="s">
        <v>13</v>
      </c>
      <c r="J7" s="19">
        <v>40</v>
      </c>
      <c r="L7" s="104">
        <f t="shared" ref="L7:L8" si="1">ABS($H7-$J7)</f>
        <v>0</v>
      </c>
      <c r="M7" s="101" t="s">
        <v>85</v>
      </c>
    </row>
    <row r="8" spans="1:13" ht="15.75" thickBot="1" x14ac:dyDescent="0.25">
      <c r="A8" s="53" t="s">
        <v>12</v>
      </c>
      <c r="B8" s="20">
        <v>0</v>
      </c>
      <c r="C8" s="21">
        <v>0</v>
      </c>
      <c r="D8" s="21">
        <v>1</v>
      </c>
      <c r="E8" s="21">
        <v>0</v>
      </c>
      <c r="F8" s="21">
        <v>1</v>
      </c>
      <c r="G8" s="21">
        <v>2</v>
      </c>
      <c r="H8" s="21">
        <f t="shared" si="0"/>
        <v>20</v>
      </c>
      <c r="I8" s="21" t="s">
        <v>13</v>
      </c>
      <c r="J8" s="50">
        <v>20</v>
      </c>
      <c r="L8" s="105">
        <f t="shared" si="1"/>
        <v>0</v>
      </c>
      <c r="M8" s="102" t="s">
        <v>86</v>
      </c>
    </row>
    <row r="10" spans="1:13" s="64" customFormat="1" x14ac:dyDescent="0.2">
      <c r="A10" s="63" t="s">
        <v>114</v>
      </c>
    </row>
    <row r="11" spans="1:13" ht="15.75" thickBot="1" x14ac:dyDescent="0.25">
      <c r="A11" s="9"/>
    </row>
    <row r="12" spans="1:13" ht="15.75" thickBot="1" x14ac:dyDescent="0.25">
      <c r="A12" s="67"/>
      <c r="B12" s="68" t="s">
        <v>88</v>
      </c>
      <c r="C12" s="69" t="s">
        <v>89</v>
      </c>
      <c r="D12" s="69" t="s">
        <v>90</v>
      </c>
      <c r="E12" s="69" t="s">
        <v>91</v>
      </c>
      <c r="F12" s="69" t="s">
        <v>92</v>
      </c>
      <c r="G12" s="69" t="s">
        <v>93</v>
      </c>
      <c r="H12" s="69" t="s">
        <v>84</v>
      </c>
      <c r="I12" s="69" t="s">
        <v>85</v>
      </c>
      <c r="J12" s="70" t="s">
        <v>86</v>
      </c>
    </row>
    <row r="13" spans="1:13" ht="15.75" thickBot="1" x14ac:dyDescent="0.25">
      <c r="A13" s="10" t="s">
        <v>115</v>
      </c>
      <c r="B13" s="72">
        <f t="shared" ref="B13:G13" si="2">B3</f>
        <v>20</v>
      </c>
      <c r="C13" s="73">
        <f t="shared" si="2"/>
        <v>30</v>
      </c>
      <c r="D13" s="73">
        <f t="shared" si="2"/>
        <v>15</v>
      </c>
      <c r="E13" s="73">
        <f t="shared" si="2"/>
        <v>5</v>
      </c>
      <c r="F13" s="73">
        <f t="shared" si="2"/>
        <v>25</v>
      </c>
      <c r="G13" s="73">
        <f t="shared" si="2"/>
        <v>10</v>
      </c>
      <c r="H13" s="73">
        <v>0</v>
      </c>
      <c r="I13" s="73">
        <v>0</v>
      </c>
      <c r="J13" s="74">
        <v>0</v>
      </c>
    </row>
    <row r="14" spans="1:13" x14ac:dyDescent="0.2">
      <c r="A14" s="75" t="s">
        <v>116</v>
      </c>
      <c r="B14" s="71">
        <f t="shared" ref="B14:G16" si="3">B6</f>
        <v>0</v>
      </c>
      <c r="C14" s="15">
        <f t="shared" si="3"/>
        <v>1</v>
      </c>
      <c r="D14" s="15">
        <f t="shared" si="3"/>
        <v>0</v>
      </c>
      <c r="E14" s="15">
        <f t="shared" si="3"/>
        <v>3</v>
      </c>
      <c r="F14" s="15">
        <f t="shared" si="3"/>
        <v>1</v>
      </c>
      <c r="G14" s="15">
        <f t="shared" si="3"/>
        <v>0</v>
      </c>
      <c r="H14" s="15">
        <v>-1</v>
      </c>
      <c r="I14" s="15">
        <v>0</v>
      </c>
      <c r="J14" s="16">
        <v>0</v>
      </c>
    </row>
    <row r="15" spans="1:13" ht="15.75" x14ac:dyDescent="0.25">
      <c r="A15" s="76"/>
      <c r="B15" s="65">
        <f t="shared" si="3"/>
        <v>2</v>
      </c>
      <c r="C15" s="18">
        <f t="shared" si="3"/>
        <v>1</v>
      </c>
      <c r="D15" s="18">
        <f t="shared" si="3"/>
        <v>1</v>
      </c>
      <c r="E15" s="18">
        <f t="shared" si="3"/>
        <v>0</v>
      </c>
      <c r="F15" s="18">
        <f t="shared" si="3"/>
        <v>0</v>
      </c>
      <c r="G15" s="18">
        <f t="shared" si="3"/>
        <v>0</v>
      </c>
      <c r="H15" s="18">
        <v>0</v>
      </c>
      <c r="I15" s="18">
        <v>-1</v>
      </c>
      <c r="J15" s="19">
        <v>0</v>
      </c>
    </row>
    <row r="16" spans="1:13" ht="16.5" thickBot="1" x14ac:dyDescent="0.3">
      <c r="A16" s="77"/>
      <c r="B16" s="66">
        <f t="shared" si="3"/>
        <v>0</v>
      </c>
      <c r="C16" s="21">
        <f t="shared" si="3"/>
        <v>0</v>
      </c>
      <c r="D16" s="21">
        <f t="shared" si="3"/>
        <v>1</v>
      </c>
      <c r="E16" s="21">
        <f t="shared" si="3"/>
        <v>0</v>
      </c>
      <c r="F16" s="21">
        <f t="shared" si="3"/>
        <v>1</v>
      </c>
      <c r="G16" s="21">
        <f t="shared" si="3"/>
        <v>2</v>
      </c>
      <c r="H16" s="21">
        <v>0</v>
      </c>
      <c r="I16" s="21">
        <v>0</v>
      </c>
      <c r="J16" s="50">
        <v>-1</v>
      </c>
    </row>
    <row r="17" spans="1:10" ht="15.75" thickBot="1" x14ac:dyDescent="0.25">
      <c r="A17" s="78"/>
    </row>
    <row r="18" spans="1:10" ht="15.75" thickBot="1" x14ac:dyDescent="0.25">
      <c r="A18" s="10" t="s">
        <v>117</v>
      </c>
      <c r="B18" s="68" t="s">
        <v>88</v>
      </c>
      <c r="C18" s="69" t="s">
        <v>163</v>
      </c>
      <c r="D18" s="70" t="s">
        <v>136</v>
      </c>
    </row>
    <row r="19" spans="1:10" x14ac:dyDescent="0.2">
      <c r="B19" s="82">
        <f>B14</f>
        <v>0</v>
      </c>
      <c r="C19" s="58">
        <f>D14</f>
        <v>0</v>
      </c>
      <c r="D19" s="59">
        <f>E14</f>
        <v>3</v>
      </c>
      <c r="F19" s="9" t="s">
        <v>120</v>
      </c>
      <c r="G19" s="30">
        <f>B3</f>
        <v>20</v>
      </c>
      <c r="I19" s="9" t="s">
        <v>121</v>
      </c>
      <c r="J19" s="30">
        <f>B2</f>
        <v>10</v>
      </c>
    </row>
    <row r="20" spans="1:10" x14ac:dyDescent="0.2">
      <c r="A20" s="79"/>
      <c r="B20" s="65">
        <f>B15</f>
        <v>2</v>
      </c>
      <c r="C20" s="18">
        <f>D15</f>
        <v>1</v>
      </c>
      <c r="D20" s="19">
        <f>E15</f>
        <v>0</v>
      </c>
      <c r="G20" s="83">
        <f>D3</f>
        <v>15</v>
      </c>
      <c r="J20" s="83">
        <f>D2</f>
        <v>20</v>
      </c>
    </row>
    <row r="21" spans="1:10" ht="15.75" thickBot="1" x14ac:dyDescent="0.25">
      <c r="A21" s="80"/>
      <c r="B21" s="66">
        <f>B16</f>
        <v>0</v>
      </c>
      <c r="C21" s="21">
        <f>D16</f>
        <v>1</v>
      </c>
      <c r="D21" s="50">
        <f>E16</f>
        <v>0</v>
      </c>
      <c r="G21" s="54">
        <f>E3</f>
        <v>5</v>
      </c>
      <c r="J21" s="54">
        <f>E2</f>
        <v>10</v>
      </c>
    </row>
    <row r="22" spans="1:10" ht="15.75" thickBot="1" x14ac:dyDescent="0.25">
      <c r="A22" s="78"/>
    </row>
    <row r="23" spans="1:10" ht="15.75" thickBot="1" x14ac:dyDescent="0.25">
      <c r="A23" s="81" t="s">
        <v>118</v>
      </c>
      <c r="B23" s="68" t="s">
        <v>10</v>
      </c>
      <c r="C23" s="69" t="s">
        <v>11</v>
      </c>
      <c r="D23" s="70" t="s">
        <v>12</v>
      </c>
    </row>
    <row r="24" spans="1:10" x14ac:dyDescent="0.2">
      <c r="A24" s="81"/>
      <c r="B24" s="82">
        <f t="array" ref="B24:D26">MINVERSE(B19:D21)</f>
        <v>0</v>
      </c>
      <c r="C24" s="58">
        <v>0.5</v>
      </c>
      <c r="D24" s="59">
        <v>-0.5</v>
      </c>
    </row>
    <row r="25" spans="1:10" x14ac:dyDescent="0.2">
      <c r="A25" s="79"/>
      <c r="B25" s="65">
        <v>0</v>
      </c>
      <c r="C25" s="18">
        <v>0</v>
      </c>
      <c r="D25" s="19">
        <v>1</v>
      </c>
    </row>
    <row r="26" spans="1:10" ht="15.75" thickBot="1" x14ac:dyDescent="0.25">
      <c r="A26" s="80"/>
      <c r="B26" s="66">
        <v>0.33333333333333331</v>
      </c>
      <c r="C26" s="21">
        <v>0</v>
      </c>
      <c r="D26" s="50">
        <v>0</v>
      </c>
    </row>
    <row r="27" spans="1:10" ht="15.75" thickBot="1" x14ac:dyDescent="0.25">
      <c r="A27" s="78"/>
      <c r="B27" s="24"/>
      <c r="C27" s="24"/>
      <c r="D27" s="24"/>
    </row>
    <row r="28" spans="1:10" ht="15.75" thickBot="1" x14ac:dyDescent="0.25">
      <c r="A28" s="10" t="s">
        <v>119</v>
      </c>
      <c r="B28" s="82">
        <f t="array" ref="B28:D30">TRANSPOSE(B24:D26)</f>
        <v>0</v>
      </c>
      <c r="C28" s="58">
        <v>0</v>
      </c>
      <c r="D28" s="59">
        <v>0.33333333333333331</v>
      </c>
    </row>
    <row r="29" spans="1:10" x14ac:dyDescent="0.2">
      <c r="A29" s="79"/>
      <c r="B29" s="65">
        <v>0.5</v>
      </c>
      <c r="C29" s="18">
        <v>0</v>
      </c>
      <c r="D29" s="19">
        <v>0</v>
      </c>
    </row>
    <row r="30" spans="1:10" ht="15.75" thickBot="1" x14ac:dyDescent="0.25">
      <c r="A30" s="80"/>
      <c r="B30" s="66">
        <v>-0.5</v>
      </c>
      <c r="C30" s="21">
        <v>1</v>
      </c>
      <c r="D30" s="50">
        <v>0</v>
      </c>
    </row>
    <row r="31" spans="1:10" ht="15.75" thickBot="1" x14ac:dyDescent="0.25">
      <c r="A31" s="78"/>
      <c r="B31" s="24"/>
      <c r="C31" s="24"/>
      <c r="D31" s="24"/>
    </row>
    <row r="32" spans="1:10" x14ac:dyDescent="0.2">
      <c r="A32" s="78" t="s">
        <v>122</v>
      </c>
      <c r="B32" s="30">
        <f t="array" ref="B32:B34">MMULT(B28:D30,G19:G21)</f>
        <v>1.6666666666666665</v>
      </c>
      <c r="C32" s="24"/>
      <c r="D32" s="24"/>
    </row>
    <row r="33" spans="1:9" x14ac:dyDescent="0.2">
      <c r="B33" s="83">
        <v>10</v>
      </c>
      <c r="C33" s="24"/>
      <c r="D33" s="24"/>
    </row>
    <row r="34" spans="1:9" ht="15.75" thickBot="1" x14ac:dyDescent="0.25">
      <c r="B34" s="54">
        <v>5</v>
      </c>
      <c r="C34" s="24"/>
      <c r="D34" s="24"/>
    </row>
    <row r="36" spans="1:9" s="64" customFormat="1" x14ac:dyDescent="0.2">
      <c r="A36" s="63" t="s">
        <v>123</v>
      </c>
    </row>
    <row r="37" spans="1:9" ht="15.75" thickBot="1" x14ac:dyDescent="0.25"/>
    <row r="38" spans="1:9" ht="15.75" thickBot="1" x14ac:dyDescent="0.25">
      <c r="A38" s="10" t="s">
        <v>121</v>
      </c>
      <c r="B38" s="30">
        <f>J19</f>
        <v>10</v>
      </c>
      <c r="D38" s="67" t="s">
        <v>124</v>
      </c>
      <c r="E38" s="30">
        <f>B24</f>
        <v>0</v>
      </c>
      <c r="G38" s="30" t="str">
        <f>IF($E38&lt;0,-$B38/$E38,"inf")</f>
        <v>inf</v>
      </c>
      <c r="H38" s="24"/>
      <c r="I38" s="30" t="str">
        <f>IF($E38&gt;0,$B38/$E38,"inf")</f>
        <v>inf</v>
      </c>
    </row>
    <row r="39" spans="1:9" x14ac:dyDescent="0.2">
      <c r="A39" s="86"/>
      <c r="B39" s="83">
        <f>J20</f>
        <v>20</v>
      </c>
      <c r="D39" s="88"/>
      <c r="E39" s="83">
        <f>B25</f>
        <v>0</v>
      </c>
      <c r="G39" s="83" t="str">
        <f t="shared" ref="G39:G40" si="4">IF($E39&lt;0,-$B39/$E39,"inf")</f>
        <v>inf</v>
      </c>
      <c r="H39" s="24"/>
      <c r="I39" s="83" t="str">
        <f t="shared" ref="I39" si="5">IF($E39&gt;0,$B39/$E39,"inf")</f>
        <v>inf</v>
      </c>
    </row>
    <row r="40" spans="1:9" ht="15.75" thickBot="1" x14ac:dyDescent="0.25">
      <c r="A40" s="87"/>
      <c r="B40" s="54">
        <f>J21</f>
        <v>10</v>
      </c>
      <c r="D40" s="89"/>
      <c r="E40" s="54">
        <f>B26</f>
        <v>0.33333333333333331</v>
      </c>
      <c r="G40" s="54" t="str">
        <f t="shared" si="4"/>
        <v>inf</v>
      </c>
      <c r="H40" s="24"/>
      <c r="I40" s="54">
        <f>IF($E40&gt;0,$B40/$E40,"inf")</f>
        <v>30</v>
      </c>
    </row>
    <row r="41" spans="1:9" ht="15.75" thickBot="1" x14ac:dyDescent="0.25">
      <c r="A41" s="24"/>
      <c r="D41" s="9"/>
      <c r="E41" s="24"/>
      <c r="G41" s="24"/>
      <c r="H41" s="24"/>
      <c r="I41" s="24"/>
    </row>
    <row r="42" spans="1:9" ht="15.75" thickBot="1" x14ac:dyDescent="0.25">
      <c r="A42" s="24"/>
      <c r="D42" s="9"/>
      <c r="E42" s="24"/>
      <c r="F42" s="90"/>
      <c r="G42" s="11" t="s">
        <v>126</v>
      </c>
      <c r="H42" s="11" t="s">
        <v>127</v>
      </c>
      <c r="I42" s="12" t="s">
        <v>125</v>
      </c>
    </row>
    <row r="43" spans="1:9" x14ac:dyDescent="0.2">
      <c r="A43" s="24"/>
      <c r="D43" s="9"/>
      <c r="E43" s="24"/>
      <c r="F43" s="61" t="s">
        <v>78</v>
      </c>
      <c r="G43" s="14" t="str">
        <f>IF(MIN(G38:G40)=0,"inf",MIN(G38:G40))</f>
        <v>inf</v>
      </c>
      <c r="H43" s="15">
        <f>$J6</f>
        <v>30</v>
      </c>
      <c r="I43" s="16">
        <f>IF(MIN(I38:I40)=0,"inf",MIN(I38:I40))</f>
        <v>30</v>
      </c>
    </row>
    <row r="44" spans="1:9" ht="15.75" thickBot="1" x14ac:dyDescent="0.25">
      <c r="A44" s="24"/>
      <c r="D44" s="9"/>
      <c r="E44" s="24"/>
      <c r="F44" s="53" t="s">
        <v>128</v>
      </c>
      <c r="G44" s="20" t="str">
        <f>IF($G43="inf","inf",$H43+$G43)</f>
        <v>inf</v>
      </c>
      <c r="H44" s="21"/>
      <c r="I44" s="50">
        <f>IF($I43="inf","inf",$H43-$I43)</f>
        <v>0</v>
      </c>
    </row>
    <row r="45" spans="1:9" x14ac:dyDescent="0.2">
      <c r="A45" s="24"/>
      <c r="D45" s="9"/>
      <c r="E45" s="24"/>
      <c r="G45" s="24"/>
      <c r="H45" s="24"/>
      <c r="I45" s="24"/>
    </row>
    <row r="47" spans="1:9" ht="15.75" thickBot="1" x14ac:dyDescent="0.25"/>
    <row r="48" spans="1:9" ht="15.75" thickBot="1" x14ac:dyDescent="0.25">
      <c r="A48" s="10" t="s">
        <v>121</v>
      </c>
      <c r="B48" s="30">
        <f>B38</f>
        <v>10</v>
      </c>
      <c r="D48" s="67" t="s">
        <v>11</v>
      </c>
      <c r="E48" s="30">
        <f>C24</f>
        <v>0.5</v>
      </c>
      <c r="G48" s="30" t="str">
        <f>IF($E48&lt;0,-$B48/$E48,"inf")</f>
        <v>inf</v>
      </c>
      <c r="H48" s="24"/>
      <c r="I48" s="30">
        <f>IF($E48&gt;0,$B48/$E48,"inf")</f>
        <v>20</v>
      </c>
    </row>
    <row r="49" spans="1:9" x14ac:dyDescent="0.2">
      <c r="A49" s="86"/>
      <c r="B49" s="83">
        <f>B39</f>
        <v>20</v>
      </c>
      <c r="D49" s="88"/>
      <c r="E49" s="83">
        <f>C25</f>
        <v>0</v>
      </c>
      <c r="G49" s="83" t="str">
        <f>IF($E49&lt;0,-$B49/$E49,"inf")</f>
        <v>inf</v>
      </c>
      <c r="H49" s="24"/>
      <c r="I49" s="83" t="str">
        <f>IF($E49&gt;0,$B49/$E49,"inf")</f>
        <v>inf</v>
      </c>
    </row>
    <row r="50" spans="1:9" ht="15.75" thickBot="1" x14ac:dyDescent="0.25">
      <c r="A50" s="87"/>
      <c r="B50" s="54">
        <f>B40</f>
        <v>10</v>
      </c>
      <c r="D50" s="89"/>
      <c r="E50" s="54">
        <f>C26</f>
        <v>0</v>
      </c>
      <c r="G50" s="54" t="str">
        <f>IF($E50&lt;0,-$B50/$E50,"inf")</f>
        <v>inf</v>
      </c>
      <c r="H50" s="24"/>
      <c r="I50" s="54" t="str">
        <f>IF($E50&gt;0,$B50/$E50,"inf")</f>
        <v>inf</v>
      </c>
    </row>
    <row r="51" spans="1:9" ht="15.75" thickBot="1" x14ac:dyDescent="0.25">
      <c r="A51" s="24"/>
      <c r="D51" s="9"/>
      <c r="E51" s="24"/>
      <c r="G51" s="24"/>
      <c r="H51" s="24"/>
      <c r="I51" s="24"/>
    </row>
    <row r="52" spans="1:9" ht="15.75" thickBot="1" x14ac:dyDescent="0.25">
      <c r="A52" s="24"/>
      <c r="D52" s="9"/>
      <c r="E52" s="24"/>
      <c r="F52" s="90"/>
      <c r="G52" s="11" t="s">
        <v>126</v>
      </c>
      <c r="H52" s="11" t="s">
        <v>127</v>
      </c>
      <c r="I52" s="12" t="s">
        <v>125</v>
      </c>
    </row>
    <row r="53" spans="1:9" x14ac:dyDescent="0.2">
      <c r="A53" s="24"/>
      <c r="D53" s="9"/>
      <c r="E53" s="24"/>
      <c r="F53" s="61" t="s">
        <v>78</v>
      </c>
      <c r="G53" s="14" t="str">
        <f>IF(MIN(G48:G50)=0,"inf",MIN(G48:G50))</f>
        <v>inf</v>
      </c>
      <c r="H53" s="15">
        <f>$J7</f>
        <v>40</v>
      </c>
      <c r="I53" s="16">
        <f>IF(MIN(I48:I50)=0,"inf",MIN(I48:I50))</f>
        <v>20</v>
      </c>
    </row>
    <row r="54" spans="1:9" ht="15.75" thickBot="1" x14ac:dyDescent="0.25">
      <c r="A54" s="24"/>
      <c r="D54" s="9"/>
      <c r="E54" s="24"/>
      <c r="F54" s="53" t="s">
        <v>128</v>
      </c>
      <c r="G54" s="20" t="str">
        <f>IF($G53="inf","inf",$H53+$G53)</f>
        <v>inf</v>
      </c>
      <c r="H54" s="21"/>
      <c r="I54" s="50">
        <f>IF($I53="inf","inf",$H53-$I53)</f>
        <v>20</v>
      </c>
    </row>
    <row r="55" spans="1:9" x14ac:dyDescent="0.2">
      <c r="A55" s="24"/>
      <c r="D55" s="9"/>
      <c r="E55" s="24"/>
      <c r="G55" s="24"/>
      <c r="H55" s="24"/>
      <c r="I55" s="24"/>
    </row>
    <row r="57" spans="1:9" ht="15.75" thickBot="1" x14ac:dyDescent="0.25"/>
    <row r="58" spans="1:9" ht="15.75" thickBot="1" x14ac:dyDescent="0.25">
      <c r="A58" s="10" t="s">
        <v>121</v>
      </c>
      <c r="B58" s="30">
        <f>B48</f>
        <v>10</v>
      </c>
      <c r="D58" s="67" t="s">
        <v>12</v>
      </c>
      <c r="E58" s="30">
        <f>D24</f>
        <v>-0.5</v>
      </c>
      <c r="G58" s="30">
        <f>IF($E58&lt;0,-$B58/$E58,"inf")</f>
        <v>20</v>
      </c>
      <c r="H58" s="24"/>
      <c r="I58" s="30" t="str">
        <f>IF($E58&gt;0,$B58/$E58,"inf")</f>
        <v>inf</v>
      </c>
    </row>
    <row r="59" spans="1:9" x14ac:dyDescent="0.2">
      <c r="A59" s="84"/>
      <c r="B59" s="83">
        <f>B49</f>
        <v>20</v>
      </c>
      <c r="D59" s="84"/>
      <c r="E59" s="83">
        <f>D25</f>
        <v>1</v>
      </c>
      <c r="G59" s="83" t="str">
        <f>IF($E59&lt;0,-$B59/$E59,"inf")</f>
        <v>inf</v>
      </c>
      <c r="H59" s="24"/>
      <c r="I59" s="83">
        <f>IF($E59&gt;0,$B59/$E59,"inf")</f>
        <v>20</v>
      </c>
    </row>
    <row r="60" spans="1:9" ht="15.75" thickBot="1" x14ac:dyDescent="0.25">
      <c r="A60" s="85"/>
      <c r="B60" s="54">
        <f>B50</f>
        <v>10</v>
      </c>
      <c r="D60" s="85"/>
      <c r="E60" s="54">
        <f>D26</f>
        <v>0</v>
      </c>
      <c r="G60" s="54" t="str">
        <f>IF($E60&lt;0,-$B60/$E60,"inf")</f>
        <v>inf</v>
      </c>
      <c r="H60" s="24"/>
      <c r="I60" s="54" t="str">
        <f>IF($E60&gt;0,$B60/$E60,"inf")</f>
        <v>inf</v>
      </c>
    </row>
    <row r="61" spans="1:9" ht="15.75" thickBot="1" x14ac:dyDescent="0.25">
      <c r="G61" s="24"/>
      <c r="H61" s="24"/>
      <c r="I61" s="24"/>
    </row>
    <row r="62" spans="1:9" ht="15.75" thickBot="1" x14ac:dyDescent="0.25">
      <c r="F62" s="90"/>
      <c r="G62" s="11" t="s">
        <v>126</v>
      </c>
      <c r="H62" s="11" t="s">
        <v>127</v>
      </c>
      <c r="I62" s="12" t="s">
        <v>125</v>
      </c>
    </row>
    <row r="63" spans="1:9" x14ac:dyDescent="0.2">
      <c r="F63" s="61" t="s">
        <v>78</v>
      </c>
      <c r="G63" s="14">
        <f>IF(MIN(G58:G60)=0,"inf",MIN(G58:G60))</f>
        <v>20</v>
      </c>
      <c r="H63" s="15">
        <f>$J8</f>
        <v>20</v>
      </c>
      <c r="I63" s="16">
        <f>IF(MIN(I58:I60)=0,"inf",MIN(I58:I60))</f>
        <v>20</v>
      </c>
    </row>
    <row r="64" spans="1:9" ht="15.75" thickBot="1" x14ac:dyDescent="0.25">
      <c r="F64" s="53" t="s">
        <v>128</v>
      </c>
      <c r="G64" s="20">
        <f>IF($G63="inf","inf",$H63+$G63)</f>
        <v>40</v>
      </c>
      <c r="H64" s="21"/>
      <c r="I64" s="50">
        <f>IF($I63="inf","inf",$H63-$I63)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Отчет о результатах 1</vt:lpstr>
      <vt:lpstr>Отчет об устойчивости 1</vt:lpstr>
      <vt:lpstr>Математическая модель</vt:lpstr>
      <vt:lpstr>Симплекс метод</vt:lpstr>
      <vt:lpstr>Отчет о результатах 3</vt:lpstr>
      <vt:lpstr>Отчет об устойчивости 3</vt:lpstr>
      <vt:lpstr>Отчет о результатах 2</vt:lpstr>
      <vt:lpstr>Отчет об устойчивости 2</vt:lpstr>
      <vt:lpstr>Послеоптимизационный анализ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2022-05-18T09:10:48Z</dcterms:modified>
</cp:coreProperties>
</file>