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3105" windowWidth="14805" windowHeight="8010"/>
  </bookViews>
  <sheets>
    <sheet name="Лист1" sheetId="1" r:id="rId1"/>
  </sheets>
  <calcPr calcId="152511"/>
</workbook>
</file>

<file path=xl/calcChain.xml><?xml version="1.0" encoding="utf-8"?>
<calcChain xmlns="http://schemas.openxmlformats.org/spreadsheetml/2006/main">
  <c r="I51" i="1" l="1"/>
  <c r="H51" i="1"/>
  <c r="C51" i="1"/>
  <c r="D45" i="1"/>
  <c r="E45" i="1"/>
  <c r="F45" i="1"/>
  <c r="G45" i="1"/>
  <c r="H45" i="1"/>
  <c r="I45" i="1"/>
  <c r="D46" i="1"/>
  <c r="E46" i="1"/>
  <c r="F46" i="1"/>
  <c r="G46" i="1"/>
  <c r="H46" i="1"/>
  <c r="I46" i="1"/>
  <c r="D47" i="1"/>
  <c r="E47" i="1"/>
  <c r="F47" i="1"/>
  <c r="G47" i="1"/>
  <c r="H47" i="1"/>
  <c r="I47" i="1"/>
  <c r="D48" i="1"/>
  <c r="E48" i="1"/>
  <c r="F48" i="1"/>
  <c r="G48" i="1"/>
  <c r="H48" i="1"/>
  <c r="I48" i="1"/>
  <c r="D49" i="1"/>
  <c r="E49" i="1"/>
  <c r="F49" i="1"/>
  <c r="G49" i="1"/>
  <c r="H49" i="1"/>
  <c r="I49" i="1"/>
  <c r="D50" i="1"/>
  <c r="E50" i="1"/>
  <c r="F50" i="1"/>
  <c r="G50" i="1"/>
  <c r="H50" i="1"/>
  <c r="I50" i="1"/>
  <c r="C50" i="1"/>
  <c r="C49" i="1"/>
  <c r="C47" i="1"/>
  <c r="C46" i="1"/>
  <c r="C48" i="1"/>
  <c r="C45" i="1"/>
  <c r="L30" i="1"/>
  <c r="K31" i="1"/>
  <c r="K32" i="1"/>
  <c r="K33" i="1"/>
  <c r="K34" i="1"/>
  <c r="K35" i="1"/>
  <c r="K30" i="1"/>
  <c r="H37" i="1"/>
  <c r="D37" i="1"/>
  <c r="E37" i="1"/>
  <c r="F37" i="1"/>
  <c r="G37" i="1"/>
  <c r="I37" i="1"/>
  <c r="D38" i="1"/>
  <c r="E38" i="1"/>
  <c r="F38" i="1"/>
  <c r="G38" i="1"/>
  <c r="H38" i="1"/>
  <c r="I38" i="1"/>
  <c r="D39" i="1"/>
  <c r="E39" i="1"/>
  <c r="F39" i="1"/>
  <c r="G39" i="1"/>
  <c r="H39" i="1"/>
  <c r="I39" i="1"/>
  <c r="D40" i="1"/>
  <c r="E40" i="1"/>
  <c r="F40" i="1"/>
  <c r="G40" i="1"/>
  <c r="H40" i="1"/>
  <c r="I40" i="1"/>
  <c r="D41" i="1"/>
  <c r="E41" i="1"/>
  <c r="F41" i="1"/>
  <c r="G41" i="1"/>
  <c r="H41" i="1"/>
  <c r="I41" i="1"/>
  <c r="D42" i="1"/>
  <c r="E42" i="1"/>
  <c r="F42" i="1"/>
  <c r="G42" i="1"/>
  <c r="H42" i="1"/>
  <c r="I42" i="1"/>
  <c r="C37" i="1"/>
  <c r="J31" i="1"/>
  <c r="J32" i="1"/>
  <c r="J33" i="1"/>
  <c r="J34" i="1"/>
  <c r="J35" i="1"/>
  <c r="J30" i="1"/>
  <c r="D19" i="1"/>
  <c r="D12" i="1"/>
  <c r="E12" i="1"/>
  <c r="F12" i="1"/>
  <c r="G12" i="1"/>
  <c r="G18" i="1" s="1"/>
  <c r="H12" i="1"/>
  <c r="H18" i="1" s="1"/>
  <c r="I12" i="1"/>
  <c r="I18" i="1" s="1"/>
  <c r="J12" i="1"/>
  <c r="J18" i="1" s="1"/>
  <c r="K12" i="1"/>
  <c r="K18" i="1" s="1"/>
  <c r="L12" i="1"/>
  <c r="D13" i="1"/>
  <c r="E13" i="1"/>
  <c r="F13" i="1"/>
  <c r="F18" i="1" s="1"/>
  <c r="G13" i="1"/>
  <c r="H13" i="1"/>
  <c r="I13" i="1"/>
  <c r="J13" i="1"/>
  <c r="K13" i="1"/>
  <c r="L13" i="1"/>
  <c r="D14" i="1"/>
  <c r="E14" i="1"/>
  <c r="F14" i="1"/>
  <c r="G14" i="1"/>
  <c r="H14" i="1"/>
  <c r="I14" i="1"/>
  <c r="J14" i="1"/>
  <c r="K14" i="1"/>
  <c r="L14" i="1"/>
  <c r="D15" i="1"/>
  <c r="E15" i="1"/>
  <c r="F15" i="1"/>
  <c r="G15" i="1"/>
  <c r="H15" i="1"/>
  <c r="I15" i="1"/>
  <c r="J15" i="1"/>
  <c r="K15" i="1"/>
  <c r="L15" i="1"/>
  <c r="D16" i="1"/>
  <c r="E16" i="1"/>
  <c r="F16" i="1"/>
  <c r="G16" i="1"/>
  <c r="H16" i="1"/>
  <c r="I16" i="1"/>
  <c r="J16" i="1"/>
  <c r="K16" i="1"/>
  <c r="L16" i="1"/>
  <c r="D17" i="1"/>
  <c r="E17" i="1"/>
  <c r="F17" i="1"/>
  <c r="G17" i="1"/>
  <c r="H17" i="1"/>
  <c r="I17" i="1"/>
  <c r="J17" i="1"/>
  <c r="K17" i="1"/>
  <c r="L17" i="1"/>
  <c r="D18" i="1"/>
  <c r="E18" i="1"/>
  <c r="L18" i="1"/>
  <c r="C12" i="1"/>
  <c r="M9" i="1"/>
  <c r="M8" i="1"/>
  <c r="M7" i="1"/>
  <c r="M6" i="1"/>
  <c r="M5" i="1"/>
  <c r="M4" i="1"/>
  <c r="C39" i="1" l="1"/>
  <c r="I23" i="1"/>
  <c r="I24" i="1"/>
  <c r="I25" i="1"/>
  <c r="I26" i="1"/>
  <c r="I27" i="1"/>
  <c r="I22" i="1"/>
  <c r="C38" i="1" l="1"/>
  <c r="C42" i="1"/>
  <c r="C40" i="1"/>
  <c r="C41" i="1"/>
  <c r="J24" i="1"/>
  <c r="J25" i="1"/>
  <c r="J22" i="1"/>
  <c r="J27" i="1"/>
  <c r="J26" i="1"/>
  <c r="J23" i="1"/>
  <c r="C17" i="1"/>
  <c r="C16" i="1"/>
  <c r="C15" i="1"/>
  <c r="C14" i="1"/>
  <c r="L33" i="1" l="1"/>
  <c r="J48" i="1" s="1"/>
  <c r="L32" i="1"/>
  <c r="J47" i="1" s="1"/>
  <c r="J45" i="1"/>
  <c r="L35" i="1"/>
  <c r="J50" i="1" s="1"/>
  <c r="L34" i="1"/>
  <c r="J49" i="1" s="1"/>
  <c r="L31" i="1"/>
  <c r="J46" i="1" s="1"/>
  <c r="C13" i="1"/>
  <c r="C18" i="1" s="1"/>
  <c r="C19" i="1" s="1"/>
  <c r="F19" i="1"/>
  <c r="F51" i="1" l="1"/>
  <c r="D51" i="1"/>
  <c r="E51" i="1"/>
  <c r="G51" i="1"/>
  <c r="I19" i="1"/>
  <c r="K19" i="1"/>
  <c r="L19" i="1"/>
  <c r="J19" i="1"/>
  <c r="E19" i="1"/>
  <c r="G19" i="1"/>
  <c r="H19" i="1"/>
</calcChain>
</file>

<file path=xl/sharedStrings.xml><?xml version="1.0" encoding="utf-8"?>
<sst xmlns="http://schemas.openxmlformats.org/spreadsheetml/2006/main" count="86" uniqueCount="38">
  <si>
    <t>{Sj}</t>
  </si>
  <si>
    <t>Min</t>
  </si>
  <si>
    <t xml:space="preserve">{Ki} </t>
  </si>
  <si>
    <t>Max</t>
  </si>
  <si>
    <t xml:space="preserve">K1↓ </t>
  </si>
  <si>
    <t xml:space="preserve">K2↑ </t>
  </si>
  <si>
    <t xml:space="preserve">K3↑ </t>
  </si>
  <si>
    <t xml:space="preserve">K4↓ </t>
  </si>
  <si>
    <t xml:space="preserve">K5↑ </t>
  </si>
  <si>
    <t xml:space="preserve">K6↑ </t>
  </si>
  <si>
    <t>S14</t>
  </si>
  <si>
    <t>S15</t>
  </si>
  <si>
    <t>S16</t>
  </si>
  <si>
    <t>S17</t>
  </si>
  <si>
    <t>S18</t>
  </si>
  <si>
    <t>S19</t>
  </si>
  <si>
    <t>pij</t>
  </si>
  <si>
    <t>pi</t>
  </si>
  <si>
    <t>pi &gt; p0</t>
  </si>
  <si>
    <t xml:space="preserve">p0 = </t>
  </si>
  <si>
    <t>K1</t>
  </si>
  <si>
    <t>K2</t>
  </si>
  <si>
    <t>K3</t>
  </si>
  <si>
    <t>K4</t>
  </si>
  <si>
    <t>K5</t>
  </si>
  <si>
    <t>K6</t>
  </si>
  <si>
    <t>Cj</t>
  </si>
  <si>
    <t>V1j</t>
  </si>
  <si>
    <t>Ki</t>
  </si>
  <si>
    <t>ri</t>
  </si>
  <si>
    <t>V2i</t>
  </si>
  <si>
    <t>Таблица дя расчета  ri</t>
  </si>
  <si>
    <t>Wi</t>
  </si>
  <si>
    <t>q</t>
  </si>
  <si>
    <t>S8</t>
  </si>
  <si>
    <t>S9</t>
  </si>
  <si>
    <t>S10</t>
  </si>
  <si>
    <t>S20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</si>
</sst>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  <charset val="204"/>
    </font>
    <font>
      <b/>
      <sz val="12"/>
      <color theme="1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2" fillId="6" borderId="16" xfId="0" applyFont="1" applyFill="1" applyBorder="1" applyAlignment="1">
      <alignment horizontal="center" vertical="center"/>
    </xf>
    <xf numFmtId="0" fontId="2" fillId="6" borderId="17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6" borderId="21" xfId="0" applyFont="1" applyFill="1" applyBorder="1" applyAlignment="1">
      <alignment horizontal="center" vertical="center"/>
    </xf>
    <xf numFmtId="0" fontId="2" fillId="6" borderId="22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1" fillId="0" borderId="25" xfId="0" applyNumberFormat="1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NumberFormat="1" applyFont="1" applyBorder="1" applyAlignment="1">
      <alignment horizontal="center" vertical="center"/>
    </xf>
    <xf numFmtId="0" fontId="1" fillId="0" borderId="28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Alignment="1"/>
    <xf numFmtId="0" fontId="1" fillId="0" borderId="24" xfId="0" applyFont="1" applyBorder="1" applyAlignment="1">
      <alignment horizontal="center" vertical="center"/>
    </xf>
    <xf numFmtId="0" fontId="2" fillId="6" borderId="34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23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2" fontId="1" fillId="2" borderId="12" xfId="0" applyNumberFormat="1" applyFont="1" applyFill="1" applyBorder="1" applyAlignment="1">
      <alignment horizontal="center" vertical="center"/>
    </xf>
    <xf numFmtId="2" fontId="1" fillId="2" borderId="23" xfId="0" applyNumberFormat="1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1" fillId="7" borderId="23" xfId="0" applyFont="1" applyFill="1" applyBorder="1" applyAlignment="1">
      <alignment horizontal="center" vertical="center"/>
    </xf>
    <xf numFmtId="0" fontId="1" fillId="4" borderId="35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2" fillId="6" borderId="36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30" xfId="0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3" borderId="28" xfId="0" applyFont="1" applyFill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2" fillId="2" borderId="35" xfId="0" applyFont="1" applyFill="1" applyBorder="1" applyAlignment="1">
      <alignment horizontal="center" vertical="center"/>
    </xf>
    <xf numFmtId="0" fontId="1" fillId="2" borderId="37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2" fontId="1" fillId="0" borderId="10" xfId="0" applyNumberFormat="1" applyFont="1" applyBorder="1" applyAlignment="1">
      <alignment horizontal="center" vertical="center"/>
    </xf>
    <xf numFmtId="0" fontId="1" fillId="0" borderId="13" xfId="0" applyNumberFormat="1" applyFont="1" applyBorder="1" applyAlignment="1">
      <alignment horizontal="center" vertical="center"/>
    </xf>
    <xf numFmtId="0" fontId="1" fillId="0" borderId="11" xfId="0" applyNumberFormat="1" applyFont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2" fontId="1" fillId="2" borderId="10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1"/>
  <sheetViews>
    <sheetView tabSelected="1" topLeftCell="B21" workbookViewId="0">
      <selection activeCell="L52" sqref="L52"/>
    </sheetView>
  </sheetViews>
  <sheetFormatPr defaultRowHeight="15" x14ac:dyDescent="0.25"/>
  <cols>
    <col min="1" max="2" width="9.140625" style="35"/>
    <col min="3" max="3" width="9.28515625" style="35" customWidth="1"/>
    <col min="4" max="16384" width="9.140625" style="35"/>
  </cols>
  <sheetData>
    <row r="1" spans="2:13" ht="15.75" thickBot="1" x14ac:dyDescent="0.3"/>
    <row r="2" spans="2:13" ht="15.75" x14ac:dyDescent="0.25">
      <c r="B2" s="33" t="s">
        <v>0</v>
      </c>
      <c r="C2" s="65" t="s">
        <v>34</v>
      </c>
      <c r="D2" s="65" t="s">
        <v>35</v>
      </c>
      <c r="E2" s="65" t="s">
        <v>36</v>
      </c>
      <c r="F2" s="65" t="s">
        <v>10</v>
      </c>
      <c r="G2" s="65" t="s">
        <v>11</v>
      </c>
      <c r="H2" s="65" t="s">
        <v>12</v>
      </c>
      <c r="I2" s="65" t="s">
        <v>13</v>
      </c>
      <c r="J2" s="65" t="s">
        <v>14</v>
      </c>
      <c r="K2" s="65" t="s">
        <v>15</v>
      </c>
      <c r="L2" s="65" t="s">
        <v>37</v>
      </c>
      <c r="M2" s="30" t="s">
        <v>1</v>
      </c>
    </row>
    <row r="3" spans="2:13" ht="16.5" thickBot="1" x14ac:dyDescent="0.3">
      <c r="B3" s="34" t="s">
        <v>2</v>
      </c>
      <c r="C3" s="69"/>
      <c r="D3" s="69"/>
      <c r="E3" s="69"/>
      <c r="F3" s="69"/>
      <c r="G3" s="69"/>
      <c r="H3" s="69"/>
      <c r="I3" s="69"/>
      <c r="J3" s="69"/>
      <c r="K3" s="69"/>
      <c r="L3" s="69"/>
      <c r="M3" s="27" t="s">
        <v>3</v>
      </c>
    </row>
    <row r="4" spans="2:13" ht="15.75" x14ac:dyDescent="0.25">
      <c r="B4" s="25" t="s">
        <v>4</v>
      </c>
      <c r="C4" s="70">
        <v>2.9</v>
      </c>
      <c r="D4" s="71">
        <v>2.8</v>
      </c>
      <c r="E4" s="71">
        <v>4.2</v>
      </c>
      <c r="F4" s="71">
        <v>5.3</v>
      </c>
      <c r="G4" s="71">
        <v>2.2999999999999998</v>
      </c>
      <c r="H4" s="71">
        <v>3.7</v>
      </c>
      <c r="I4" s="71">
        <v>1.8</v>
      </c>
      <c r="J4" s="71">
        <v>4.5</v>
      </c>
      <c r="K4" s="72">
        <v>2.1</v>
      </c>
      <c r="L4" s="41">
        <v>3.8</v>
      </c>
      <c r="M4" s="66">
        <f>MIN(C4:L4)</f>
        <v>1.8</v>
      </c>
    </row>
    <row r="5" spans="2:13" ht="15.75" x14ac:dyDescent="0.25">
      <c r="B5" s="26" t="s">
        <v>5</v>
      </c>
      <c r="C5" s="73">
        <v>31</v>
      </c>
      <c r="D5" s="3">
        <v>29</v>
      </c>
      <c r="E5" s="3">
        <v>58</v>
      </c>
      <c r="F5" s="3">
        <v>90</v>
      </c>
      <c r="G5" s="3">
        <v>35</v>
      </c>
      <c r="H5" s="3">
        <v>50</v>
      </c>
      <c r="I5" s="3">
        <v>20</v>
      </c>
      <c r="J5" s="3">
        <v>57</v>
      </c>
      <c r="K5" s="23">
        <v>37</v>
      </c>
      <c r="L5" s="74">
        <v>56</v>
      </c>
      <c r="M5" s="67">
        <f>MAX(C5:L5)</f>
        <v>90</v>
      </c>
    </row>
    <row r="6" spans="2:13" ht="15.75" x14ac:dyDescent="0.25">
      <c r="B6" s="26" t="s">
        <v>6</v>
      </c>
      <c r="C6" s="73">
        <v>1.05</v>
      </c>
      <c r="D6" s="3">
        <v>1.1499999999999999</v>
      </c>
      <c r="E6" s="3">
        <v>1.95</v>
      </c>
      <c r="F6" s="3">
        <v>1.65</v>
      </c>
      <c r="G6" s="3">
        <v>1.45</v>
      </c>
      <c r="H6" s="3">
        <v>1.1399999999999999</v>
      </c>
      <c r="I6" s="3">
        <v>2.23</v>
      </c>
      <c r="J6" s="3">
        <v>1.55</v>
      </c>
      <c r="K6" s="23">
        <v>1.32</v>
      </c>
      <c r="L6" s="74">
        <v>1.75</v>
      </c>
      <c r="M6" s="67">
        <f>MAX(C6:L6)</f>
        <v>2.23</v>
      </c>
    </row>
    <row r="7" spans="2:13" ht="15.75" x14ac:dyDescent="0.25">
      <c r="B7" s="26" t="s">
        <v>7</v>
      </c>
      <c r="C7" s="73">
        <v>574</v>
      </c>
      <c r="D7" s="3">
        <v>514</v>
      </c>
      <c r="E7" s="3">
        <v>374</v>
      </c>
      <c r="F7" s="3">
        <v>376</v>
      </c>
      <c r="G7" s="3">
        <v>316</v>
      </c>
      <c r="H7" s="3">
        <v>666</v>
      </c>
      <c r="I7" s="3">
        <v>756</v>
      </c>
      <c r="J7" s="3">
        <v>384</v>
      </c>
      <c r="K7" s="23">
        <v>474</v>
      </c>
      <c r="L7" s="74">
        <v>414</v>
      </c>
      <c r="M7" s="67">
        <f>MIN(C7:L7)</f>
        <v>316</v>
      </c>
    </row>
    <row r="8" spans="2:13" ht="15.75" x14ac:dyDescent="0.25">
      <c r="B8" s="26" t="s">
        <v>8</v>
      </c>
      <c r="C8" s="73">
        <v>0.65</v>
      </c>
      <c r="D8" s="3">
        <v>0.68</v>
      </c>
      <c r="E8" s="3">
        <v>0.35</v>
      </c>
      <c r="F8" s="3">
        <v>0.23</v>
      </c>
      <c r="G8" s="3">
        <v>0.75</v>
      </c>
      <c r="H8" s="3">
        <v>0.52</v>
      </c>
      <c r="I8" s="3">
        <v>0.9</v>
      </c>
      <c r="J8" s="3">
        <v>0.25</v>
      </c>
      <c r="K8" s="23">
        <v>0.65</v>
      </c>
      <c r="L8" s="74">
        <v>0.45</v>
      </c>
      <c r="M8" s="67">
        <f>MAX(C8:L8)</f>
        <v>0.9</v>
      </c>
    </row>
    <row r="9" spans="2:13" ht="16.5" thickBot="1" x14ac:dyDescent="0.3">
      <c r="B9" s="27" t="s">
        <v>9</v>
      </c>
      <c r="C9" s="75">
        <v>0.65</v>
      </c>
      <c r="D9" s="5">
        <v>0.75</v>
      </c>
      <c r="E9" s="5">
        <v>0.45</v>
      </c>
      <c r="F9" s="5">
        <v>0.25</v>
      </c>
      <c r="G9" s="5">
        <v>0.85</v>
      </c>
      <c r="H9" s="5">
        <v>0.55000000000000004</v>
      </c>
      <c r="I9" s="5">
        <v>0.95</v>
      </c>
      <c r="J9" s="5">
        <v>0.15</v>
      </c>
      <c r="K9" s="24">
        <v>0.75</v>
      </c>
      <c r="L9" s="76">
        <v>0.5</v>
      </c>
      <c r="M9" s="68">
        <f>MAX(C9:L9)</f>
        <v>0.95</v>
      </c>
    </row>
    <row r="10" spans="2:13" ht="15.75" thickBot="1" x14ac:dyDescent="0.3"/>
    <row r="11" spans="2:13" ht="16.5" thickBot="1" x14ac:dyDescent="0.3">
      <c r="B11" s="6" t="s">
        <v>16</v>
      </c>
      <c r="C11" s="77" t="s">
        <v>34</v>
      </c>
      <c r="D11" s="7" t="s">
        <v>35</v>
      </c>
      <c r="E11" s="7" t="s">
        <v>36</v>
      </c>
      <c r="F11" s="28" t="s">
        <v>10</v>
      </c>
      <c r="G11" s="7" t="s">
        <v>11</v>
      </c>
      <c r="H11" s="7" t="s">
        <v>12</v>
      </c>
      <c r="I11" s="28" t="s">
        <v>13</v>
      </c>
      <c r="J11" s="28" t="s">
        <v>14</v>
      </c>
      <c r="K11" s="7" t="s">
        <v>15</v>
      </c>
      <c r="L11" s="81" t="s">
        <v>37</v>
      </c>
    </row>
    <row r="12" spans="2:13" ht="15.75" x14ac:dyDescent="0.25">
      <c r="B12" s="25" t="s">
        <v>4</v>
      </c>
      <c r="C12" s="78">
        <f>$M$4/C4</f>
        <v>0.62068965517241381</v>
      </c>
      <c r="D12" s="8">
        <f t="shared" ref="D12:L12" si="0">$M$4/D4</f>
        <v>0.6428571428571429</v>
      </c>
      <c r="E12" s="8">
        <f t="shared" si="0"/>
        <v>0.42857142857142855</v>
      </c>
      <c r="F12" s="1">
        <f t="shared" si="0"/>
        <v>0.339622641509434</v>
      </c>
      <c r="G12" s="8">
        <f t="shared" si="0"/>
        <v>0.78260869565217395</v>
      </c>
      <c r="H12" s="8">
        <f t="shared" si="0"/>
        <v>0.48648648648648646</v>
      </c>
      <c r="I12" s="1">
        <f t="shared" si="0"/>
        <v>1</v>
      </c>
      <c r="J12" s="1">
        <f t="shared" si="0"/>
        <v>0.4</v>
      </c>
      <c r="K12" s="8">
        <f t="shared" si="0"/>
        <v>0.8571428571428571</v>
      </c>
      <c r="L12" s="9">
        <f t="shared" si="0"/>
        <v>0.47368421052631582</v>
      </c>
    </row>
    <row r="13" spans="2:13" ht="15.75" x14ac:dyDescent="0.25">
      <c r="B13" s="26" t="s">
        <v>5</v>
      </c>
      <c r="C13" s="79">
        <f t="shared" ref="C13:L13" si="1">C5/$M$5</f>
        <v>0.34444444444444444</v>
      </c>
      <c r="D13" s="10">
        <f t="shared" ref="D13:L13" si="2">D5/$M$5</f>
        <v>0.32222222222222224</v>
      </c>
      <c r="E13" s="10">
        <f t="shared" si="2"/>
        <v>0.64444444444444449</v>
      </c>
      <c r="F13" s="2">
        <f t="shared" si="2"/>
        <v>1</v>
      </c>
      <c r="G13" s="10">
        <f t="shared" si="2"/>
        <v>0.3888888888888889</v>
      </c>
      <c r="H13" s="10">
        <f t="shared" si="2"/>
        <v>0.55555555555555558</v>
      </c>
      <c r="I13" s="2">
        <f t="shared" si="2"/>
        <v>0.22222222222222221</v>
      </c>
      <c r="J13" s="2">
        <f t="shared" si="2"/>
        <v>0.6333333333333333</v>
      </c>
      <c r="K13" s="10">
        <f t="shared" si="2"/>
        <v>0.41111111111111109</v>
      </c>
      <c r="L13" s="11">
        <f t="shared" si="2"/>
        <v>0.62222222222222223</v>
      </c>
    </row>
    <row r="14" spans="2:13" ht="15.75" x14ac:dyDescent="0.25">
      <c r="B14" s="26" t="s">
        <v>6</v>
      </c>
      <c r="C14" s="79">
        <f t="shared" ref="C14:L14" si="3">C6/$M$6</f>
        <v>0.47085201793721976</v>
      </c>
      <c r="D14" s="10">
        <f t="shared" ref="D14:L14" si="4">D6/$M$6</f>
        <v>0.51569506726457393</v>
      </c>
      <c r="E14" s="10">
        <f t="shared" si="4"/>
        <v>0.87443946188340804</v>
      </c>
      <c r="F14" s="2">
        <f t="shared" si="4"/>
        <v>0.73991031390134521</v>
      </c>
      <c r="G14" s="10">
        <f t="shared" si="4"/>
        <v>0.65022421524663676</v>
      </c>
      <c r="H14" s="10">
        <f t="shared" si="4"/>
        <v>0.51121076233183849</v>
      </c>
      <c r="I14" s="2">
        <f t="shared" si="4"/>
        <v>1</v>
      </c>
      <c r="J14" s="2">
        <f t="shared" si="4"/>
        <v>0.69506726457399104</v>
      </c>
      <c r="K14" s="10">
        <f t="shared" si="4"/>
        <v>0.59192825112107628</v>
      </c>
      <c r="L14" s="11">
        <f t="shared" si="4"/>
        <v>0.7847533632286996</v>
      </c>
    </row>
    <row r="15" spans="2:13" ht="15.75" x14ac:dyDescent="0.25">
      <c r="B15" s="26" t="s">
        <v>7</v>
      </c>
      <c r="C15" s="79">
        <f t="shared" ref="C15:L15" si="5">$M$7/C7</f>
        <v>0.55052264808362372</v>
      </c>
      <c r="D15" s="10">
        <f t="shared" ref="D15:L15" si="6">$M$7/D7</f>
        <v>0.61478599221789887</v>
      </c>
      <c r="E15" s="10">
        <f t="shared" si="6"/>
        <v>0.84491978609625673</v>
      </c>
      <c r="F15" s="2">
        <f t="shared" si="6"/>
        <v>0.84042553191489366</v>
      </c>
      <c r="G15" s="10">
        <f t="shared" si="6"/>
        <v>1</v>
      </c>
      <c r="H15" s="10">
        <f t="shared" si="6"/>
        <v>0.47447447447447449</v>
      </c>
      <c r="I15" s="2">
        <f t="shared" si="6"/>
        <v>0.41798941798941797</v>
      </c>
      <c r="J15" s="2">
        <f t="shared" si="6"/>
        <v>0.82291666666666663</v>
      </c>
      <c r="K15" s="10">
        <f t="shared" si="6"/>
        <v>0.66666666666666663</v>
      </c>
      <c r="L15" s="11">
        <f t="shared" si="6"/>
        <v>0.76328502415458932</v>
      </c>
    </row>
    <row r="16" spans="2:13" ht="15.75" x14ac:dyDescent="0.25">
      <c r="B16" s="26" t="s">
        <v>8</v>
      </c>
      <c r="C16" s="79">
        <f t="shared" ref="C16:L16" si="7">C8/$M$8</f>
        <v>0.72222222222222221</v>
      </c>
      <c r="D16" s="10">
        <f t="shared" ref="D16:L16" si="8">D8/$M$8</f>
        <v>0.75555555555555554</v>
      </c>
      <c r="E16" s="10">
        <f t="shared" si="8"/>
        <v>0.38888888888888884</v>
      </c>
      <c r="F16" s="2">
        <f t="shared" si="8"/>
        <v>0.25555555555555554</v>
      </c>
      <c r="G16" s="10">
        <f t="shared" si="8"/>
        <v>0.83333333333333326</v>
      </c>
      <c r="H16" s="10">
        <f t="shared" si="8"/>
        <v>0.57777777777777783</v>
      </c>
      <c r="I16" s="2">
        <f t="shared" si="8"/>
        <v>1</v>
      </c>
      <c r="J16" s="2">
        <f t="shared" si="8"/>
        <v>0.27777777777777779</v>
      </c>
      <c r="K16" s="10">
        <f t="shared" si="8"/>
        <v>0.72222222222222221</v>
      </c>
      <c r="L16" s="11">
        <f t="shared" si="8"/>
        <v>0.5</v>
      </c>
    </row>
    <row r="17" spans="2:15" ht="15.75" x14ac:dyDescent="0.25">
      <c r="B17" s="26" t="s">
        <v>9</v>
      </c>
      <c r="C17" s="79">
        <f t="shared" ref="C17:L17" si="9">C9/$M$9</f>
        <v>0.68421052631578949</v>
      </c>
      <c r="D17" s="10">
        <f t="shared" ref="D17:L17" si="10">D9/$M$9</f>
        <v>0.78947368421052633</v>
      </c>
      <c r="E17" s="10">
        <f t="shared" si="10"/>
        <v>0.47368421052631582</v>
      </c>
      <c r="F17" s="2">
        <f t="shared" si="10"/>
        <v>0.26315789473684209</v>
      </c>
      <c r="G17" s="10">
        <f t="shared" si="10"/>
        <v>0.89473684210526316</v>
      </c>
      <c r="H17" s="10">
        <f t="shared" si="10"/>
        <v>0.57894736842105265</v>
      </c>
      <c r="I17" s="2">
        <f t="shared" si="10"/>
        <v>1</v>
      </c>
      <c r="J17" s="2">
        <f t="shared" si="10"/>
        <v>0.15789473684210525</v>
      </c>
      <c r="K17" s="10">
        <f t="shared" si="10"/>
        <v>0.78947368421052633</v>
      </c>
      <c r="L17" s="11">
        <f t="shared" si="10"/>
        <v>0.52631578947368418</v>
      </c>
    </row>
    <row r="18" spans="2:15" ht="15.75" x14ac:dyDescent="0.25">
      <c r="B18" s="26" t="s">
        <v>17</v>
      </c>
      <c r="C18" s="79">
        <f>MIN(C12:C17)</f>
        <v>0.34444444444444444</v>
      </c>
      <c r="D18" s="10">
        <f t="shared" ref="D18:L18" si="11">MIN(D12:D17)</f>
        <v>0.32222222222222224</v>
      </c>
      <c r="E18" s="10">
        <f t="shared" si="11"/>
        <v>0.38888888888888884</v>
      </c>
      <c r="F18" s="2">
        <f t="shared" si="11"/>
        <v>0.25555555555555554</v>
      </c>
      <c r="G18" s="10">
        <f t="shared" si="11"/>
        <v>0.3888888888888889</v>
      </c>
      <c r="H18" s="10">
        <f t="shared" si="11"/>
        <v>0.47447447447447449</v>
      </c>
      <c r="I18" s="2">
        <f t="shared" si="11"/>
        <v>0.22222222222222221</v>
      </c>
      <c r="J18" s="2">
        <f t="shared" si="11"/>
        <v>0.15789473684210525</v>
      </c>
      <c r="K18" s="10">
        <f t="shared" si="11"/>
        <v>0.41111111111111109</v>
      </c>
      <c r="L18" s="11">
        <f t="shared" si="11"/>
        <v>0.47368421052631582</v>
      </c>
    </row>
    <row r="19" spans="2:15" ht="16.5" thickBot="1" x14ac:dyDescent="0.3">
      <c r="B19" s="27" t="s">
        <v>18</v>
      </c>
      <c r="C19" s="80" t="str">
        <f>IF(C18&gt;$O$19,"*"," ")</f>
        <v>*</v>
      </c>
      <c r="D19" s="36" t="str">
        <f>IF(D18&gt;$O$19,"*"," ")</f>
        <v>*</v>
      </c>
      <c r="E19" s="36" t="str">
        <f t="shared" ref="D19:L19" si="12">IF(E18&gt;$O$19,"*"," ")</f>
        <v>*</v>
      </c>
      <c r="F19" s="4" t="str">
        <f t="shared" si="12"/>
        <v xml:space="preserve"> </v>
      </c>
      <c r="G19" s="36" t="str">
        <f t="shared" si="12"/>
        <v>*</v>
      </c>
      <c r="H19" s="36" t="str">
        <f t="shared" si="12"/>
        <v>*</v>
      </c>
      <c r="I19" s="4" t="str">
        <f t="shared" si="12"/>
        <v xml:space="preserve"> </v>
      </c>
      <c r="J19" s="4" t="str">
        <f t="shared" si="12"/>
        <v xml:space="preserve"> </v>
      </c>
      <c r="K19" s="36" t="str">
        <f t="shared" si="12"/>
        <v>*</v>
      </c>
      <c r="L19" s="37" t="str">
        <f t="shared" si="12"/>
        <v>*</v>
      </c>
      <c r="N19" s="35" t="s">
        <v>19</v>
      </c>
      <c r="O19" s="35">
        <v>0.32</v>
      </c>
    </row>
    <row r="20" spans="2:15" ht="15.75" thickBot="1" x14ac:dyDescent="0.3"/>
    <row r="21" spans="2:15" ht="16.5" thickBot="1" x14ac:dyDescent="0.3">
      <c r="B21" s="12"/>
      <c r="C21" s="31" t="s">
        <v>20</v>
      </c>
      <c r="D21" s="31" t="s">
        <v>21</v>
      </c>
      <c r="E21" s="31" t="s">
        <v>22</v>
      </c>
      <c r="F21" s="31" t="s">
        <v>23</v>
      </c>
      <c r="G21" s="31" t="s">
        <v>24</v>
      </c>
      <c r="H21" s="31" t="s">
        <v>25</v>
      </c>
      <c r="I21" s="32" t="s">
        <v>26</v>
      </c>
      <c r="J21" s="32" t="s">
        <v>27</v>
      </c>
    </row>
    <row r="22" spans="2:15" ht="15.75" x14ac:dyDescent="0.25">
      <c r="B22" s="30" t="s">
        <v>20</v>
      </c>
      <c r="C22" s="13"/>
      <c r="D22" s="14">
        <v>1</v>
      </c>
      <c r="E22" s="14">
        <v>1</v>
      </c>
      <c r="F22" s="14">
        <v>0</v>
      </c>
      <c r="G22" s="14">
        <v>1</v>
      </c>
      <c r="H22" s="15">
        <v>1</v>
      </c>
      <c r="I22" s="56">
        <f>SUM(C22:H22)</f>
        <v>4</v>
      </c>
      <c r="J22" s="51">
        <f t="shared" ref="J22:J27" si="13">$I22/SUM($I$22:$I$27)</f>
        <v>0.26666666666666666</v>
      </c>
    </row>
    <row r="23" spans="2:15" ht="15.75" x14ac:dyDescent="0.25">
      <c r="B23" s="26" t="s">
        <v>21</v>
      </c>
      <c r="C23" s="16">
        <v>0</v>
      </c>
      <c r="D23" s="17"/>
      <c r="E23" s="18">
        <v>1</v>
      </c>
      <c r="F23" s="18">
        <v>0</v>
      </c>
      <c r="G23" s="18">
        <v>0</v>
      </c>
      <c r="H23" s="19">
        <v>1</v>
      </c>
      <c r="I23" s="57">
        <f t="shared" ref="I23:I27" si="14">SUM(C23:H23)</f>
        <v>2</v>
      </c>
      <c r="J23" s="52">
        <f t="shared" si="13"/>
        <v>0.13333333333333333</v>
      </c>
    </row>
    <row r="24" spans="2:15" ht="15.75" x14ac:dyDescent="0.25">
      <c r="B24" s="26" t="s">
        <v>22</v>
      </c>
      <c r="C24" s="16">
        <v>0</v>
      </c>
      <c r="D24" s="18">
        <v>0</v>
      </c>
      <c r="E24" s="17"/>
      <c r="F24" s="18">
        <v>0</v>
      </c>
      <c r="G24" s="18">
        <v>0</v>
      </c>
      <c r="H24" s="19">
        <v>1</v>
      </c>
      <c r="I24" s="57">
        <f t="shared" si="14"/>
        <v>1</v>
      </c>
      <c r="J24" s="52">
        <f t="shared" si="13"/>
        <v>6.6666666666666666E-2</v>
      </c>
    </row>
    <row r="25" spans="2:15" ht="15.75" x14ac:dyDescent="0.25">
      <c r="B25" s="26" t="s">
        <v>23</v>
      </c>
      <c r="C25" s="16">
        <v>1</v>
      </c>
      <c r="D25" s="18">
        <v>1</v>
      </c>
      <c r="E25" s="18">
        <v>1</v>
      </c>
      <c r="F25" s="17"/>
      <c r="G25" s="18">
        <v>1</v>
      </c>
      <c r="H25" s="19">
        <v>0</v>
      </c>
      <c r="I25" s="57">
        <f t="shared" si="14"/>
        <v>4</v>
      </c>
      <c r="J25" s="52">
        <f>$I25/SUM($I$22:$I$27)</f>
        <v>0.26666666666666666</v>
      </c>
    </row>
    <row r="26" spans="2:15" ht="15.75" x14ac:dyDescent="0.25">
      <c r="B26" s="26" t="s">
        <v>24</v>
      </c>
      <c r="C26" s="16">
        <v>0</v>
      </c>
      <c r="D26" s="18">
        <v>1</v>
      </c>
      <c r="E26" s="18">
        <v>1</v>
      </c>
      <c r="F26" s="18">
        <v>0</v>
      </c>
      <c r="G26" s="17"/>
      <c r="H26" s="19">
        <v>1</v>
      </c>
      <c r="I26" s="57">
        <f t="shared" si="14"/>
        <v>3</v>
      </c>
      <c r="J26" s="52">
        <f t="shared" si="13"/>
        <v>0.2</v>
      </c>
    </row>
    <row r="27" spans="2:15" ht="16.5" thickBot="1" x14ac:dyDescent="0.3">
      <c r="B27" s="27" t="s">
        <v>25</v>
      </c>
      <c r="C27" s="20">
        <v>0</v>
      </c>
      <c r="D27" s="21">
        <v>0</v>
      </c>
      <c r="E27" s="21">
        <v>0</v>
      </c>
      <c r="F27" s="21">
        <v>1</v>
      </c>
      <c r="G27" s="21">
        <v>0</v>
      </c>
      <c r="H27" s="22"/>
      <c r="I27" s="58">
        <f t="shared" si="14"/>
        <v>1</v>
      </c>
      <c r="J27" s="53">
        <f t="shared" si="13"/>
        <v>6.6666666666666666E-2</v>
      </c>
    </row>
    <row r="28" spans="2:15" ht="15.75" thickBot="1" x14ac:dyDescent="0.3"/>
    <row r="29" spans="2:15" ht="16.5" thickBot="1" x14ac:dyDescent="0.3">
      <c r="B29" s="6"/>
      <c r="C29" s="28" t="s">
        <v>34</v>
      </c>
      <c r="D29" s="28" t="s">
        <v>35</v>
      </c>
      <c r="E29" s="28" t="s">
        <v>36</v>
      </c>
      <c r="F29" s="29" t="s">
        <v>11</v>
      </c>
      <c r="G29" s="29" t="s">
        <v>12</v>
      </c>
      <c r="H29" s="29" t="s">
        <v>15</v>
      </c>
      <c r="I29" s="29" t="s">
        <v>37</v>
      </c>
      <c r="J29" s="38" t="s">
        <v>28</v>
      </c>
      <c r="K29" s="38" t="s">
        <v>29</v>
      </c>
      <c r="L29" s="38" t="s">
        <v>30</v>
      </c>
    </row>
    <row r="30" spans="2:15" ht="15.75" x14ac:dyDescent="0.25">
      <c r="B30" s="30" t="s">
        <v>20</v>
      </c>
      <c r="C30" s="70">
        <v>2.9</v>
      </c>
      <c r="D30" s="71">
        <v>2.8</v>
      </c>
      <c r="E30" s="71">
        <v>4.2</v>
      </c>
      <c r="F30" s="71">
        <v>2.2999999999999998</v>
      </c>
      <c r="G30" s="71">
        <v>3.7</v>
      </c>
      <c r="H30" s="72">
        <v>2.1</v>
      </c>
      <c r="I30" s="41">
        <v>3.8</v>
      </c>
      <c r="J30" s="85">
        <f>AVERAGE(C30:I30)</f>
        <v>3.1142857142857143</v>
      </c>
      <c r="K30" s="86">
        <f>(AVERAGE(C37:I37)/J30)</f>
        <v>0.21625163826998695</v>
      </c>
      <c r="L30" s="49">
        <f>$K30/SUM($K$30:$K$35)</f>
        <v>0.17279830291632672</v>
      </c>
    </row>
    <row r="31" spans="2:15" ht="15.75" x14ac:dyDescent="0.25">
      <c r="B31" s="26" t="s">
        <v>21</v>
      </c>
      <c r="C31" s="73">
        <v>31</v>
      </c>
      <c r="D31" s="3">
        <v>29</v>
      </c>
      <c r="E31" s="3">
        <v>58</v>
      </c>
      <c r="F31" s="3">
        <v>35</v>
      </c>
      <c r="G31" s="3">
        <v>50</v>
      </c>
      <c r="H31" s="23">
        <v>37</v>
      </c>
      <c r="I31" s="74">
        <v>56</v>
      </c>
      <c r="J31" s="59">
        <f t="shared" ref="J31:J35" si="15">AVERAGE(C31:I31)</f>
        <v>42.285714285714285</v>
      </c>
      <c r="K31" s="54">
        <f t="shared" ref="K31:K35" si="16">(AVERAGE(C38:I38)/J31)</f>
        <v>0.25096525096525096</v>
      </c>
      <c r="L31" s="49">
        <f>$K31/SUM($K$30:$K$35)</f>
        <v>0.20053660543196963</v>
      </c>
    </row>
    <row r="32" spans="2:15" ht="15.75" x14ac:dyDescent="0.25">
      <c r="B32" s="26" t="s">
        <v>22</v>
      </c>
      <c r="C32" s="73">
        <v>1.05</v>
      </c>
      <c r="D32" s="3">
        <v>1.1499999999999999</v>
      </c>
      <c r="E32" s="3">
        <v>1.95</v>
      </c>
      <c r="F32" s="3">
        <v>1.45</v>
      </c>
      <c r="G32" s="3">
        <v>1.1399999999999999</v>
      </c>
      <c r="H32" s="23">
        <v>1.32</v>
      </c>
      <c r="I32" s="74">
        <v>1.75</v>
      </c>
      <c r="J32" s="59">
        <f t="shared" si="15"/>
        <v>1.4014285714285715</v>
      </c>
      <c r="K32" s="54">
        <f t="shared" si="16"/>
        <v>0.19280617445755061</v>
      </c>
      <c r="L32" s="49">
        <f>$K32/SUM($K$30:$K$35)</f>
        <v>0.15406394145536467</v>
      </c>
    </row>
    <row r="33" spans="2:12" ht="15.75" x14ac:dyDescent="0.25">
      <c r="B33" s="26" t="s">
        <v>23</v>
      </c>
      <c r="C33" s="73">
        <v>574</v>
      </c>
      <c r="D33" s="3">
        <v>514</v>
      </c>
      <c r="E33" s="3">
        <v>374</v>
      </c>
      <c r="F33" s="3">
        <v>316</v>
      </c>
      <c r="G33" s="3">
        <v>666</v>
      </c>
      <c r="H33" s="23">
        <v>474</v>
      </c>
      <c r="I33" s="74">
        <v>414</v>
      </c>
      <c r="J33" s="59">
        <f t="shared" si="15"/>
        <v>476</v>
      </c>
      <c r="K33" s="54">
        <f t="shared" si="16"/>
        <v>0.19567827130852339</v>
      </c>
      <c r="L33" s="49">
        <f>$K33/SUM($K$30:$K$35)</f>
        <v>0.15635892273564431</v>
      </c>
    </row>
    <row r="34" spans="2:12" ht="15.75" x14ac:dyDescent="0.25">
      <c r="B34" s="26" t="s">
        <v>24</v>
      </c>
      <c r="C34" s="73">
        <v>0.65</v>
      </c>
      <c r="D34" s="3">
        <v>0.68</v>
      </c>
      <c r="E34" s="3">
        <v>0.35</v>
      </c>
      <c r="F34" s="3">
        <v>0.75</v>
      </c>
      <c r="G34" s="3">
        <v>0.52</v>
      </c>
      <c r="H34" s="23">
        <v>0.65</v>
      </c>
      <c r="I34" s="74">
        <v>0.45</v>
      </c>
      <c r="J34" s="59">
        <f t="shared" si="15"/>
        <v>0.57857142857142851</v>
      </c>
      <c r="K34" s="54">
        <f t="shared" si="16"/>
        <v>0.20529100529100536</v>
      </c>
      <c r="L34" s="49">
        <f>$K34/SUM($K$30:$K$35)</f>
        <v>0.16404008590207161</v>
      </c>
    </row>
    <row r="35" spans="2:12" ht="16.5" thickBot="1" x14ac:dyDescent="0.3">
      <c r="B35" s="27" t="s">
        <v>25</v>
      </c>
      <c r="C35" s="75">
        <v>0.65</v>
      </c>
      <c r="D35" s="5">
        <v>0.75</v>
      </c>
      <c r="E35" s="5">
        <v>0.45</v>
      </c>
      <c r="F35" s="5">
        <v>0.85</v>
      </c>
      <c r="G35" s="5">
        <v>0.55000000000000004</v>
      </c>
      <c r="H35" s="24">
        <v>0.75</v>
      </c>
      <c r="I35" s="76">
        <v>0.5</v>
      </c>
      <c r="J35" s="60">
        <f t="shared" si="15"/>
        <v>0.6428571428571429</v>
      </c>
      <c r="K35" s="55">
        <f t="shared" si="16"/>
        <v>0.19047619047619047</v>
      </c>
      <c r="L35" s="50">
        <f>$K35/SUM($K$30:$K$35)</f>
        <v>0.15220214155862311</v>
      </c>
    </row>
    <row r="36" spans="2:12" ht="15.75" thickBot="1" x14ac:dyDescent="0.3">
      <c r="B36" s="39"/>
    </row>
    <row r="37" spans="2:12" x14ac:dyDescent="0.2">
      <c r="C37" s="40">
        <f>ABS(C30-$J$30)</f>
        <v>0.21428571428571441</v>
      </c>
      <c r="D37" s="40">
        <f t="shared" ref="D37:I37" si="17">ABS(D30-$J$30)</f>
        <v>0.3142857142857145</v>
      </c>
      <c r="E37" s="40">
        <f t="shared" si="17"/>
        <v>1.0857142857142859</v>
      </c>
      <c r="F37" s="40">
        <f t="shared" si="17"/>
        <v>0.8142857142857145</v>
      </c>
      <c r="G37" s="40">
        <f t="shared" si="17"/>
        <v>0.58571428571428585</v>
      </c>
      <c r="H37" s="40">
        <f>ABS(H30-$J$30)</f>
        <v>1.0142857142857142</v>
      </c>
      <c r="I37" s="82">
        <f t="shared" si="17"/>
        <v>0.6857142857142855</v>
      </c>
      <c r="J37" s="46" t="s">
        <v>31</v>
      </c>
    </row>
    <row r="38" spans="2:12" x14ac:dyDescent="0.25">
      <c r="C38" s="42">
        <f>ABS(C31-$J$31)</f>
        <v>11.285714285714285</v>
      </c>
      <c r="D38" s="42">
        <f t="shared" ref="D38:I38" si="18">ABS(D31-$J$31)</f>
        <v>13.285714285714285</v>
      </c>
      <c r="E38" s="42">
        <f t="shared" si="18"/>
        <v>15.714285714285715</v>
      </c>
      <c r="F38" s="42">
        <f t="shared" si="18"/>
        <v>7.2857142857142847</v>
      </c>
      <c r="G38" s="42">
        <f t="shared" si="18"/>
        <v>7.7142857142857153</v>
      </c>
      <c r="H38" s="42">
        <f t="shared" si="18"/>
        <v>5.2857142857142847</v>
      </c>
      <c r="I38" s="83">
        <f t="shared" si="18"/>
        <v>13.714285714285715</v>
      </c>
    </row>
    <row r="39" spans="2:12" x14ac:dyDescent="0.25">
      <c r="C39" s="42">
        <f>ABS(C32-$J$32)</f>
        <v>0.35142857142857142</v>
      </c>
      <c r="D39" s="42">
        <f t="shared" ref="D39:I39" si="19">ABS(D32-$J$32)</f>
        <v>0.25142857142857156</v>
      </c>
      <c r="E39" s="42">
        <f t="shared" si="19"/>
        <v>0.54857142857142849</v>
      </c>
      <c r="F39" s="42">
        <f t="shared" si="19"/>
        <v>4.8571428571428488E-2</v>
      </c>
      <c r="G39" s="42">
        <f t="shared" si="19"/>
        <v>0.26142857142857157</v>
      </c>
      <c r="H39" s="42">
        <f t="shared" si="19"/>
        <v>8.1428571428571406E-2</v>
      </c>
      <c r="I39" s="83">
        <f t="shared" si="19"/>
        <v>0.34857142857142853</v>
      </c>
    </row>
    <row r="40" spans="2:12" x14ac:dyDescent="0.25">
      <c r="C40" s="42">
        <f>ABS(C33-$J$33)</f>
        <v>98</v>
      </c>
      <c r="D40" s="42">
        <f t="shared" ref="D40:I40" si="20">ABS(D33-$J$33)</f>
        <v>38</v>
      </c>
      <c r="E40" s="42">
        <f t="shared" si="20"/>
        <v>102</v>
      </c>
      <c r="F40" s="42">
        <f t="shared" si="20"/>
        <v>160</v>
      </c>
      <c r="G40" s="42">
        <f t="shared" si="20"/>
        <v>190</v>
      </c>
      <c r="H40" s="42">
        <f t="shared" si="20"/>
        <v>2</v>
      </c>
      <c r="I40" s="83">
        <f t="shared" si="20"/>
        <v>62</v>
      </c>
    </row>
    <row r="41" spans="2:12" x14ac:dyDescent="0.25">
      <c r="C41" s="42">
        <f>ABS(C34-$J$34)</f>
        <v>7.1428571428571508E-2</v>
      </c>
      <c r="D41" s="42">
        <f t="shared" ref="D41:I41" si="21">ABS(D34-$J$34)</f>
        <v>0.10142857142857153</v>
      </c>
      <c r="E41" s="42">
        <f t="shared" si="21"/>
        <v>0.22857142857142854</v>
      </c>
      <c r="F41" s="42">
        <f t="shared" si="21"/>
        <v>0.17142857142857149</v>
      </c>
      <c r="G41" s="42">
        <f t="shared" si="21"/>
        <v>5.8571428571428497E-2</v>
      </c>
      <c r="H41" s="42">
        <f t="shared" si="21"/>
        <v>7.1428571428571508E-2</v>
      </c>
      <c r="I41" s="83">
        <f t="shared" si="21"/>
        <v>0.1285714285714285</v>
      </c>
    </row>
    <row r="42" spans="2:12" ht="15.75" thickBot="1" x14ac:dyDescent="0.3">
      <c r="C42" s="43">
        <f>ABS(C35-$J$35)</f>
        <v>7.1428571428571175E-3</v>
      </c>
      <c r="D42" s="43">
        <f t="shared" ref="D42:I42" si="22">ABS(D35-$J$35)</f>
        <v>0.1071428571428571</v>
      </c>
      <c r="E42" s="43">
        <f t="shared" si="22"/>
        <v>0.19285714285714289</v>
      </c>
      <c r="F42" s="43">
        <f t="shared" si="22"/>
        <v>0.20714285714285707</v>
      </c>
      <c r="G42" s="43">
        <f t="shared" si="22"/>
        <v>9.285714285714286E-2</v>
      </c>
      <c r="H42" s="43">
        <f t="shared" si="22"/>
        <v>0.1071428571428571</v>
      </c>
      <c r="I42" s="84">
        <f t="shared" si="22"/>
        <v>0.1428571428571429</v>
      </c>
    </row>
    <row r="43" spans="2:12" ht="15.75" thickBot="1" x14ac:dyDescent="0.3"/>
    <row r="44" spans="2:12" ht="16.5" thickBot="1" x14ac:dyDescent="0.3">
      <c r="B44" s="44"/>
      <c r="C44" s="28" t="s">
        <v>34</v>
      </c>
      <c r="D44" s="28" t="s">
        <v>35</v>
      </c>
      <c r="E44" s="28" t="s">
        <v>36</v>
      </c>
      <c r="F44" s="29" t="s">
        <v>11</v>
      </c>
      <c r="G44" s="29" t="s">
        <v>12</v>
      </c>
      <c r="H44" s="29" t="s">
        <v>15</v>
      </c>
      <c r="I44" s="29" t="s">
        <v>37</v>
      </c>
      <c r="J44" s="38" t="s">
        <v>32</v>
      </c>
    </row>
    <row r="45" spans="2:12" ht="15.75" x14ac:dyDescent="0.25">
      <c r="B45" s="25" t="s">
        <v>20</v>
      </c>
      <c r="C45" s="45">
        <f>IF(C30&lt;1,1,IF(C30&gt;4,0,(4-C30)/3))</f>
        <v>0.3666666666666667</v>
      </c>
      <c r="D45" s="45">
        <f t="shared" ref="D45:I45" si="23">IF(D30&lt;1,1,IF(D30&gt;4,0,(4-D30)/3))</f>
        <v>0.40000000000000008</v>
      </c>
      <c r="E45" s="45">
        <f t="shared" si="23"/>
        <v>0</v>
      </c>
      <c r="F45" s="45">
        <f t="shared" si="23"/>
        <v>0.56666666666666676</v>
      </c>
      <c r="G45" s="45">
        <f t="shared" si="23"/>
        <v>9.9999999999999936E-2</v>
      </c>
      <c r="H45" s="45">
        <f t="shared" si="23"/>
        <v>0.6333333333333333</v>
      </c>
      <c r="I45" s="45">
        <f t="shared" si="23"/>
        <v>6.6666666666666721E-2</v>
      </c>
      <c r="J45" s="62">
        <f>0.5*(J22+L30)</f>
        <v>0.21973248479149671</v>
      </c>
    </row>
    <row r="46" spans="2:12" ht="15.75" x14ac:dyDescent="0.25">
      <c r="B46" s="26" t="s">
        <v>21</v>
      </c>
      <c r="C46" s="45">
        <f>IF(C31&lt;30,0,IF(C31&gt;80,1,(C31-30)/50))</f>
        <v>0.02</v>
      </c>
      <c r="D46" s="45">
        <f t="shared" ref="D46:I46" si="24">IF(D31&lt;30,0,IF(D31&gt;80,1,(D31-30)/50))</f>
        <v>0</v>
      </c>
      <c r="E46" s="45">
        <f t="shared" si="24"/>
        <v>0.56000000000000005</v>
      </c>
      <c r="F46" s="45">
        <f t="shared" si="24"/>
        <v>0.1</v>
      </c>
      <c r="G46" s="45">
        <f t="shared" si="24"/>
        <v>0.4</v>
      </c>
      <c r="H46" s="45">
        <f t="shared" si="24"/>
        <v>0.14000000000000001</v>
      </c>
      <c r="I46" s="45">
        <f t="shared" si="24"/>
        <v>0.52</v>
      </c>
      <c r="J46" s="63">
        <f>0.5*(J23+L31)</f>
        <v>0.16693496938265148</v>
      </c>
    </row>
    <row r="47" spans="2:12" ht="15.75" x14ac:dyDescent="0.25">
      <c r="B47" s="26" t="s">
        <v>22</v>
      </c>
      <c r="C47" s="45">
        <f>IF(C32&lt;1,0,IF(C32&gt;2,1,(C32-1)/1))</f>
        <v>5.0000000000000044E-2</v>
      </c>
      <c r="D47" s="45">
        <f t="shared" ref="D47:I47" si="25">IF(D32&lt;1,0,IF(D32&gt;2,1,(D32-1)/1))</f>
        <v>0.14999999999999991</v>
      </c>
      <c r="E47" s="45">
        <f t="shared" si="25"/>
        <v>0.95</v>
      </c>
      <c r="F47" s="45">
        <f t="shared" si="25"/>
        <v>0.44999999999999996</v>
      </c>
      <c r="G47" s="45">
        <f t="shared" si="25"/>
        <v>0.1399999999999999</v>
      </c>
      <c r="H47" s="45">
        <f t="shared" si="25"/>
        <v>0.32000000000000006</v>
      </c>
      <c r="I47" s="45">
        <f t="shared" si="25"/>
        <v>0.75</v>
      </c>
      <c r="J47" s="63">
        <f>0.5*(J24+L32)</f>
        <v>0.11036530406101566</v>
      </c>
    </row>
    <row r="48" spans="2:12" ht="15.75" x14ac:dyDescent="0.25">
      <c r="B48" s="26" t="s">
        <v>23</v>
      </c>
      <c r="C48" s="45">
        <f>IF(C33&lt;200,1,IF(C33&gt;800,0,(800-C33)/600))</f>
        <v>0.37666666666666665</v>
      </c>
      <c r="D48" s="45">
        <f t="shared" ref="D48:I48" si="26">IF(D33&lt;200,1,IF(D33&gt;800,0,(800-D33)/600))</f>
        <v>0.47666666666666668</v>
      </c>
      <c r="E48" s="45">
        <f t="shared" si="26"/>
        <v>0.71</v>
      </c>
      <c r="F48" s="45">
        <f t="shared" si="26"/>
        <v>0.80666666666666664</v>
      </c>
      <c r="G48" s="45">
        <f t="shared" si="26"/>
        <v>0.22333333333333333</v>
      </c>
      <c r="H48" s="45">
        <f t="shared" si="26"/>
        <v>0.54333333333333333</v>
      </c>
      <c r="I48" s="45">
        <f t="shared" si="26"/>
        <v>0.64333333333333331</v>
      </c>
      <c r="J48" s="63">
        <f>0.5*(J25+L33)</f>
        <v>0.21151279470115547</v>
      </c>
    </row>
    <row r="49" spans="2:10" ht="15.75" x14ac:dyDescent="0.25">
      <c r="B49" s="26" t="s">
        <v>24</v>
      </c>
      <c r="C49" s="45">
        <f>IF(C34&lt;0.3,0,IF(C34&gt;1,1,(C34-0.3)/0.7))</f>
        <v>0.50000000000000011</v>
      </c>
      <c r="D49" s="45">
        <f t="shared" ref="D49:I49" si="27">IF(D34&lt;0.3,0,IF(D34&gt;1,1,(D34-0.3)/0.7))</f>
        <v>0.54285714285714293</v>
      </c>
      <c r="E49" s="45">
        <f t="shared" si="27"/>
        <v>7.1428571428571411E-2</v>
      </c>
      <c r="F49" s="45">
        <f t="shared" si="27"/>
        <v>0.6428571428571429</v>
      </c>
      <c r="G49" s="45">
        <f t="shared" si="27"/>
        <v>0.31428571428571433</v>
      </c>
      <c r="H49" s="45">
        <f t="shared" si="27"/>
        <v>0.50000000000000011</v>
      </c>
      <c r="I49" s="45">
        <f t="shared" si="27"/>
        <v>0.21428571428571433</v>
      </c>
      <c r="J49" s="63">
        <f>0.5*(J26+L34)</f>
        <v>0.1820200429510358</v>
      </c>
    </row>
    <row r="50" spans="2:10" ht="16.5" thickBot="1" x14ac:dyDescent="0.3">
      <c r="B50" s="27" t="s">
        <v>25</v>
      </c>
      <c r="C50" s="45">
        <f>IF(C35&lt;0.2,0,IF(C35&gt;0.8,1,(C35-0.2)/0.6))</f>
        <v>0.75</v>
      </c>
      <c r="D50" s="45">
        <f t="shared" ref="D50:I50" si="28">IF(D35&lt;0.2,0,IF(D35&gt;0.8,1,(D35-0.2)/0.6))</f>
        <v>0.91666666666666674</v>
      </c>
      <c r="E50" s="45">
        <f t="shared" si="28"/>
        <v>0.41666666666666669</v>
      </c>
      <c r="F50" s="45">
        <f t="shared" si="28"/>
        <v>1</v>
      </c>
      <c r="G50" s="45">
        <f t="shared" si="28"/>
        <v>0.58333333333333337</v>
      </c>
      <c r="H50" s="45">
        <f t="shared" si="28"/>
        <v>0.91666666666666674</v>
      </c>
      <c r="I50" s="45">
        <f t="shared" si="28"/>
        <v>0.5</v>
      </c>
      <c r="J50" s="64">
        <f>0.5*(J27+L35)</f>
        <v>0.10943440411264488</v>
      </c>
    </row>
    <row r="51" spans="2:10" ht="16.5" thickBot="1" x14ac:dyDescent="0.3">
      <c r="B51" s="48" t="s">
        <v>33</v>
      </c>
      <c r="C51" s="61">
        <f>SUMPRODUCT(C45:C50,$J$45:$J$50)</f>
        <v>0.34218118624502275</v>
      </c>
      <c r="D51" s="61">
        <f>SUMPRODUCT(D45:D50,$J$45:$J$50)</f>
        <v>0.40439463922902669</v>
      </c>
      <c r="E51" s="61">
        <f>SUMPRODUCT(E45:E50,$J$45:$J$50)</f>
        <v>0.40710380596969847</v>
      </c>
      <c r="F51" s="61">
        <f>SUMPRODUCT(F45:F50,$J$45:$J$50)</f>
        <v>0.58794056840671804</v>
      </c>
      <c r="G51" s="61">
        <f>SUMPRODUCT(G45:G50,$J$45:$J$50)</f>
        <v>0.27247927122956933</v>
      </c>
      <c r="H51" s="61">
        <f>SUMPRODUCT(H45:H50,$J$45:$J$50)</f>
        <v>0.50409854374744767</v>
      </c>
      <c r="I51" s="61">
        <f>SUMPRODUCT(I45:I50,$J$45:$J$50)</f>
        <v>0.4140237226763186</v>
      </c>
      <c r="J51" s="47"/>
    </row>
  </sheetData>
  <mergeCells count="10">
    <mergeCell ref="I2:I3"/>
    <mergeCell ref="J2:J3"/>
    <mergeCell ref="K2:K3"/>
    <mergeCell ref="L2:L3"/>
    <mergeCell ref="C2:C3"/>
    <mergeCell ref="D2:D3"/>
    <mergeCell ref="E2:E3"/>
    <mergeCell ref="F2:F3"/>
    <mergeCell ref="G2:G3"/>
    <mergeCell ref="H2:H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2022-06-01T09:20:57Z</dcterms:modified>
</cp:coreProperties>
</file>