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1" l="1"/>
  <c r="M42" i="1"/>
  <c r="M41" i="1"/>
  <c r="M40" i="1"/>
  <c r="G44" i="1"/>
  <c r="G41" i="1"/>
  <c r="F44" i="1"/>
  <c r="F43" i="1"/>
  <c r="F41" i="1"/>
  <c r="F42" i="1"/>
  <c r="F40" i="1"/>
  <c r="M34" i="1"/>
  <c r="M33" i="1"/>
  <c r="M29" i="1"/>
  <c r="J34" i="1"/>
  <c r="J33" i="1"/>
  <c r="J29" i="1"/>
  <c r="G34" i="1"/>
  <c r="G33" i="1"/>
  <c r="G31" i="1"/>
  <c r="G32" i="1"/>
  <c r="G29" i="1"/>
  <c r="D28" i="1"/>
  <c r="M35" i="1" l="1"/>
  <c r="J35" i="1"/>
  <c r="G35" i="1"/>
  <c r="K22" i="1"/>
  <c r="J22" i="1"/>
  <c r="I22" i="1"/>
  <c r="H22" i="1"/>
  <c r="G22" i="1"/>
  <c r="G20" i="1"/>
  <c r="H20" i="1"/>
  <c r="I20" i="1"/>
  <c r="J20" i="1"/>
  <c r="K20" i="1"/>
  <c r="F20" i="1"/>
  <c r="G37" i="1" l="1"/>
  <c r="O35" i="1"/>
  <c r="L25" i="1"/>
  <c r="G24" i="1"/>
  <c r="G23" i="1" s="1"/>
  <c r="H24" i="1"/>
  <c r="H23" i="1" s="1"/>
  <c r="I24" i="1"/>
  <c r="I23" i="1" s="1"/>
  <c r="J24" i="1"/>
  <c r="J23" i="1" s="1"/>
  <c r="K24" i="1"/>
  <c r="K23" i="1" s="1"/>
  <c r="F24" i="1"/>
  <c r="F23" i="1" s="1"/>
  <c r="M16" i="1"/>
  <c r="M17" i="1"/>
  <c r="M18" i="1"/>
  <c r="M20" i="1"/>
  <c r="M22" i="1"/>
  <c r="M14" i="1"/>
  <c r="M10" i="1"/>
  <c r="M12" i="1"/>
  <c r="L12" i="1"/>
  <c r="F12" i="1"/>
  <c r="G38" i="1" l="1"/>
  <c r="J37" i="1"/>
  <c r="F22" i="1"/>
  <c r="J38" i="1" l="1"/>
  <c r="M37" i="1"/>
  <c r="M38" i="1" s="1"/>
  <c r="M23" i="1"/>
  <c r="M26" i="1"/>
  <c r="M24" i="1" l="1"/>
</calcChain>
</file>

<file path=xl/sharedStrings.xml><?xml version="1.0" encoding="utf-8"?>
<sst xmlns="http://schemas.openxmlformats.org/spreadsheetml/2006/main" count="164" uniqueCount="80">
  <si>
    <t>№</t>
  </si>
  <si>
    <t>Организационная структура</t>
  </si>
  <si>
    <t>сервер</t>
  </si>
  <si>
    <t>итого</t>
  </si>
  <si>
    <t>Описание станций АСОИ</t>
  </si>
  <si>
    <t>П1</t>
  </si>
  <si>
    <t>П2</t>
  </si>
  <si>
    <t>П3</t>
  </si>
  <si>
    <t>П4</t>
  </si>
  <si>
    <t>П5</t>
  </si>
  <si>
    <t>П6</t>
  </si>
  <si>
    <t>Номер пользователей</t>
  </si>
  <si>
    <t>1 –  10</t>
  </si>
  <si>
    <t>Не используется</t>
  </si>
  <si>
    <t>–</t>
  </si>
  <si>
    <t>Номер станции</t>
  </si>
  <si>
    <t>-</t>
  </si>
  <si>
    <t>ПС</t>
  </si>
  <si>
    <t>Название СП</t>
  </si>
  <si>
    <t>СП</t>
  </si>
  <si>
    <t>Стоимость СП</t>
  </si>
  <si>
    <t>Название ИП</t>
  </si>
  <si>
    <t>ИП</t>
  </si>
  <si>
    <t>Стоимость  ИП</t>
  </si>
  <si>
    <t>Идентифик. приложения</t>
  </si>
  <si>
    <t>ПП1</t>
  </si>
  <si>
    <t>ПП2</t>
  </si>
  <si>
    <t>ПП3</t>
  </si>
  <si>
    <t>ПП4</t>
  </si>
  <si>
    <t>ПП5</t>
  </si>
  <si>
    <t>ПП6</t>
  </si>
  <si>
    <t>ПП</t>
  </si>
  <si>
    <t>Стоимость приложения</t>
  </si>
  <si>
    <t>ИС</t>
  </si>
  <si>
    <t>БД</t>
  </si>
  <si>
    <t>Стоимость создания БД</t>
  </si>
  <si>
    <t>ФТД</t>
  </si>
  <si>
    <t>Стоимость загрузки ФТД</t>
  </si>
  <si>
    <t>ФАД</t>
  </si>
  <si>
    <t>Стоимость загрузки ФАД</t>
  </si>
  <si>
    <t>ТС</t>
  </si>
  <si>
    <t>Марка ПЭВМ</t>
  </si>
  <si>
    <t xml:space="preserve">Эврика </t>
  </si>
  <si>
    <t>Пилот</t>
  </si>
  <si>
    <t>ПЭВМ</t>
  </si>
  <si>
    <t>Стоимость ПЭВМ</t>
  </si>
  <si>
    <t>Название устройств</t>
  </si>
  <si>
    <t>Устр.</t>
  </si>
  <si>
    <t>Стоимость устройств</t>
  </si>
  <si>
    <t xml:space="preserve"> Общая стоимость РС</t>
  </si>
  <si>
    <t>Итого по серверу</t>
  </si>
  <si>
    <t>Общая стоимость</t>
  </si>
  <si>
    <t>Тип станции (1-сервер, 2-польз.)</t>
  </si>
  <si>
    <t>Идентифик. БД</t>
  </si>
  <si>
    <t xml:space="preserve"> Общая стоимость по группам пользователей (по подразделениям)</t>
  </si>
  <si>
    <t>БД_Сервер</t>
  </si>
  <si>
    <t>Sharp FX-125</t>
  </si>
  <si>
    <t>11 –  15</t>
  </si>
  <si>
    <t>16 –  22</t>
  </si>
  <si>
    <t>23 –  30</t>
  </si>
  <si>
    <t>31 – 39</t>
  </si>
  <si>
    <t>ОС Windows XP</t>
  </si>
  <si>
    <t>Катран</t>
  </si>
  <si>
    <t>Seiko SL-11, Sharp FX-125</t>
  </si>
  <si>
    <t>40 –  43</t>
  </si>
  <si>
    <t>Oracle</t>
  </si>
  <si>
    <t>1С:Предприятие, С++ Builder, XML</t>
  </si>
  <si>
    <t>О1</t>
  </si>
  <si>
    <t>О2</t>
  </si>
  <si>
    <t>О3</t>
  </si>
  <si>
    <t>П0</t>
  </si>
  <si>
    <t>Сумма</t>
  </si>
  <si>
    <t>Разница</t>
  </si>
  <si>
    <t>Процент</t>
  </si>
  <si>
    <t>БД, ФТД, ФАД</t>
  </si>
  <si>
    <t>РС (П6, C, П3)</t>
  </si>
  <si>
    <t>ПП6, 3</t>
  </si>
  <si>
    <t>РС(П1, 4)</t>
  </si>
  <si>
    <t>РС(П2,5)</t>
  </si>
  <si>
    <t>ПП(2,4,5)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</si>
</sst>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10"/>
      <color rgb="FF000000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topLeftCell="A14" workbookViewId="0">
      <selection activeCell="N42" sqref="N42"/>
    </sheetView>
  </sheetViews>
  <sheetFormatPr defaultRowHeight="15" x14ac:dyDescent="0.25"/>
  <cols>
    <col min="1" max="1" width="4.5703125" customWidth="1"/>
    <col min="2" max="2" width="4.28515625" customWidth="1"/>
    <col min="3" max="3" width="3.5703125" customWidth="1"/>
    <col min="4" max="4" width="8.140625" customWidth="1"/>
    <col min="5" max="5" width="11.85546875" customWidth="1"/>
    <col min="6" max="6" width="13.42578125" customWidth="1"/>
    <col min="7" max="9" width="8.140625" customWidth="1"/>
    <col min="10" max="10" width="7.7109375" customWidth="1"/>
    <col min="11" max="11" width="7.5703125" customWidth="1"/>
    <col min="12" max="12" width="12.140625" customWidth="1"/>
    <col min="13" max="13" width="7.7109375" customWidth="1"/>
  </cols>
  <sheetData>
    <row r="1" spans="1:19" ht="39" customHeight="1" thickBot="1" x14ac:dyDescent="0.3">
      <c r="A1" s="14" t="s">
        <v>0</v>
      </c>
      <c r="B1" s="26" t="s">
        <v>4</v>
      </c>
      <c r="C1" s="38"/>
      <c r="D1" s="38"/>
      <c r="E1" s="27"/>
      <c r="F1" s="35" t="s">
        <v>1</v>
      </c>
      <c r="G1" s="36"/>
      <c r="H1" s="36"/>
      <c r="I1" s="36"/>
      <c r="J1" s="36"/>
      <c r="K1" s="37"/>
      <c r="L1" s="23" t="s">
        <v>2</v>
      </c>
      <c r="M1" s="23" t="s">
        <v>3</v>
      </c>
    </row>
    <row r="2" spans="1:19" ht="15.75" customHeight="1" thickBot="1" x14ac:dyDescent="0.3">
      <c r="A2" s="22"/>
      <c r="B2" s="28"/>
      <c r="C2" s="39"/>
      <c r="D2" s="39"/>
      <c r="E2" s="2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4"/>
      <c r="M2" s="24"/>
    </row>
    <row r="3" spans="1:19" ht="15.75" thickBot="1" x14ac:dyDescent="0.3">
      <c r="A3" s="22"/>
      <c r="B3" s="28"/>
      <c r="C3" s="39"/>
      <c r="D3" s="39"/>
      <c r="E3" s="29"/>
      <c r="F3" s="16" t="s">
        <v>11</v>
      </c>
      <c r="G3" s="17"/>
      <c r="H3" s="17"/>
      <c r="I3" s="17"/>
      <c r="J3" s="17"/>
      <c r="K3" s="18"/>
      <c r="L3" s="25"/>
      <c r="M3" s="25"/>
    </row>
    <row r="4" spans="1:19" ht="15.75" thickBot="1" x14ac:dyDescent="0.3">
      <c r="A4" s="15"/>
      <c r="B4" s="30"/>
      <c r="C4" s="40"/>
      <c r="D4" s="40"/>
      <c r="E4" s="31"/>
      <c r="F4" s="3" t="s">
        <v>12</v>
      </c>
      <c r="G4" s="3" t="s">
        <v>57</v>
      </c>
      <c r="H4" s="3" t="s">
        <v>58</v>
      </c>
      <c r="I4" s="3" t="s">
        <v>59</v>
      </c>
      <c r="J4" s="3" t="s">
        <v>60</v>
      </c>
      <c r="K4" s="3" t="s">
        <v>64</v>
      </c>
      <c r="L4" s="1">
        <v>44</v>
      </c>
      <c r="M4" s="1">
        <v>44</v>
      </c>
      <c r="N4">
        <v>10</v>
      </c>
      <c r="O4">
        <v>5</v>
      </c>
      <c r="P4">
        <v>7</v>
      </c>
      <c r="Q4">
        <v>8</v>
      </c>
      <c r="R4">
        <v>9</v>
      </c>
      <c r="S4">
        <v>4</v>
      </c>
    </row>
    <row r="5" spans="1:19" ht="15.75" thickBot="1" x14ac:dyDescent="0.3">
      <c r="A5" s="2">
        <v>1</v>
      </c>
      <c r="B5" s="32" t="s">
        <v>13</v>
      </c>
      <c r="C5" s="33"/>
      <c r="D5" s="33"/>
      <c r="E5" s="34"/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14</v>
      </c>
      <c r="N5">
        <v>849</v>
      </c>
      <c r="O5">
        <v>752</v>
      </c>
      <c r="P5">
        <v>1418</v>
      </c>
      <c r="Q5">
        <v>849</v>
      </c>
      <c r="R5">
        <v>849</v>
      </c>
      <c r="S5">
        <v>849</v>
      </c>
    </row>
    <row r="6" spans="1:19" ht="15.75" thickBot="1" x14ac:dyDescent="0.3">
      <c r="A6" s="2">
        <v>2</v>
      </c>
      <c r="B6" s="32" t="s">
        <v>13</v>
      </c>
      <c r="C6" s="33"/>
      <c r="D6" s="33"/>
      <c r="E6" s="34"/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14</v>
      </c>
      <c r="N6">
        <v>10</v>
      </c>
      <c r="O6">
        <v>3</v>
      </c>
      <c r="P6">
        <v>3</v>
      </c>
      <c r="Q6">
        <v>4</v>
      </c>
      <c r="R6">
        <v>3</v>
      </c>
      <c r="S6">
        <v>2</v>
      </c>
    </row>
    <row r="7" spans="1:19" ht="15.75" thickBot="1" x14ac:dyDescent="0.3">
      <c r="A7" s="2">
        <v>3</v>
      </c>
      <c r="B7" s="32" t="s">
        <v>15</v>
      </c>
      <c r="C7" s="33"/>
      <c r="D7" s="33"/>
      <c r="E7" s="34"/>
      <c r="F7" s="3" t="s">
        <v>12</v>
      </c>
      <c r="G7" s="3" t="s">
        <v>57</v>
      </c>
      <c r="H7" s="3" t="s">
        <v>58</v>
      </c>
      <c r="I7" s="3" t="s">
        <v>59</v>
      </c>
      <c r="J7" s="3" t="s">
        <v>60</v>
      </c>
      <c r="K7" s="3" t="s">
        <v>64</v>
      </c>
      <c r="L7" s="1">
        <v>44</v>
      </c>
      <c r="M7" s="1" t="s">
        <v>16</v>
      </c>
    </row>
    <row r="8" spans="1:19" ht="15.75" customHeight="1" thickBot="1" x14ac:dyDescent="0.3">
      <c r="A8" s="2">
        <v>4</v>
      </c>
      <c r="B8" s="32" t="s">
        <v>52</v>
      </c>
      <c r="C8" s="33"/>
      <c r="D8" s="33"/>
      <c r="E8" s="34"/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4">
        <v>1</v>
      </c>
      <c r="M8" s="1" t="s">
        <v>16</v>
      </c>
    </row>
    <row r="9" spans="1:19" ht="15.75" thickBot="1" x14ac:dyDescent="0.3">
      <c r="A9" s="2">
        <v>5</v>
      </c>
      <c r="B9" s="26" t="s">
        <v>17</v>
      </c>
      <c r="C9" s="27"/>
      <c r="D9" s="14" t="s">
        <v>19</v>
      </c>
      <c r="E9" s="4" t="s">
        <v>18</v>
      </c>
      <c r="F9" s="16" t="s">
        <v>61</v>
      </c>
      <c r="G9" s="17"/>
      <c r="H9" s="17"/>
      <c r="I9" s="17"/>
      <c r="J9" s="17"/>
      <c r="K9" s="17"/>
      <c r="L9" s="18"/>
      <c r="M9" s="5" t="s">
        <v>16</v>
      </c>
    </row>
    <row r="10" spans="1:19" ht="15.75" thickBot="1" x14ac:dyDescent="0.3">
      <c r="A10" s="2">
        <v>6</v>
      </c>
      <c r="B10" s="28"/>
      <c r="C10" s="29"/>
      <c r="D10" s="15"/>
      <c r="E10" s="5" t="s">
        <v>20</v>
      </c>
      <c r="F10" s="16">
        <v>100</v>
      </c>
      <c r="G10" s="17"/>
      <c r="H10" s="17"/>
      <c r="I10" s="17"/>
      <c r="J10" s="17"/>
      <c r="K10" s="17"/>
      <c r="L10" s="18"/>
      <c r="M10" s="1">
        <f>SUM(F10:L10)</f>
        <v>100</v>
      </c>
    </row>
    <row r="11" spans="1:19" ht="15.75" thickBot="1" x14ac:dyDescent="0.3">
      <c r="A11" s="2">
        <v>7</v>
      </c>
      <c r="B11" s="28"/>
      <c r="C11" s="29"/>
      <c r="D11" s="14" t="s">
        <v>22</v>
      </c>
      <c r="E11" s="5" t="s">
        <v>21</v>
      </c>
      <c r="F11" s="16" t="s">
        <v>66</v>
      </c>
      <c r="G11" s="17"/>
      <c r="H11" s="17"/>
      <c r="I11" s="17"/>
      <c r="J11" s="17"/>
      <c r="K11" s="17"/>
      <c r="L11" s="1" t="s">
        <v>65</v>
      </c>
      <c r="M11" s="1" t="s">
        <v>16</v>
      </c>
    </row>
    <row r="12" spans="1:19" ht="20.25" customHeight="1" thickBot="1" x14ac:dyDescent="0.3">
      <c r="A12" s="2">
        <v>8</v>
      </c>
      <c r="B12" s="28"/>
      <c r="C12" s="29"/>
      <c r="D12" s="15"/>
      <c r="E12" s="5" t="s">
        <v>23</v>
      </c>
      <c r="F12" s="16">
        <f>800</f>
        <v>800</v>
      </c>
      <c r="G12" s="17"/>
      <c r="H12" s="17"/>
      <c r="I12" s="17"/>
      <c r="J12" s="17"/>
      <c r="K12" s="18"/>
      <c r="L12" s="6">
        <f>1200</f>
        <v>1200</v>
      </c>
      <c r="M12" s="1">
        <f>SUM(F12:L12)</f>
        <v>2000</v>
      </c>
    </row>
    <row r="13" spans="1:19" ht="27" customHeight="1" thickBot="1" x14ac:dyDescent="0.3">
      <c r="A13" s="2">
        <v>9</v>
      </c>
      <c r="B13" s="28"/>
      <c r="C13" s="29"/>
      <c r="D13" s="14" t="s">
        <v>31</v>
      </c>
      <c r="E13" s="5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30</v>
      </c>
      <c r="L13" s="1" t="s">
        <v>14</v>
      </c>
      <c r="M13" s="1" t="s">
        <v>16</v>
      </c>
    </row>
    <row r="14" spans="1:19" ht="26.25" thickBot="1" x14ac:dyDescent="0.3">
      <c r="A14" s="2">
        <v>10</v>
      </c>
      <c r="B14" s="30"/>
      <c r="C14" s="31"/>
      <c r="D14" s="15"/>
      <c r="E14" s="5" t="s">
        <v>32</v>
      </c>
      <c r="F14" s="1">
        <v>7785</v>
      </c>
      <c r="G14" s="1">
        <v>9940</v>
      </c>
      <c r="H14" s="1">
        <v>11340</v>
      </c>
      <c r="I14" s="1">
        <v>4815</v>
      </c>
      <c r="J14" s="1">
        <v>13650</v>
      </c>
      <c r="K14" s="1">
        <v>7200</v>
      </c>
      <c r="L14" s="1" t="s">
        <v>14</v>
      </c>
      <c r="M14" s="1">
        <f>SUM(F14:L14)</f>
        <v>54730</v>
      </c>
    </row>
    <row r="15" spans="1:19" ht="20.25" customHeight="1" thickBot="1" x14ac:dyDescent="0.3">
      <c r="A15" s="2">
        <v>11</v>
      </c>
      <c r="B15" s="26" t="s">
        <v>33</v>
      </c>
      <c r="C15" s="27"/>
      <c r="D15" s="14" t="s">
        <v>34</v>
      </c>
      <c r="E15" s="5" t="s">
        <v>53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55</v>
      </c>
      <c r="M15" s="1" t="s">
        <v>16</v>
      </c>
    </row>
    <row r="16" spans="1:19" ht="26.25" thickBot="1" x14ac:dyDescent="0.3">
      <c r="A16" s="2">
        <v>12</v>
      </c>
      <c r="B16" s="28"/>
      <c r="C16" s="29"/>
      <c r="D16" s="15"/>
      <c r="E16" s="5" t="s">
        <v>35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>
        <v>10425</v>
      </c>
      <c r="M16" s="1">
        <f t="shared" ref="M16:M23" si="0">SUM(F16:L16)</f>
        <v>10425</v>
      </c>
    </row>
    <row r="17" spans="1:13" ht="26.25" thickBot="1" x14ac:dyDescent="0.3">
      <c r="A17" s="2">
        <v>13</v>
      </c>
      <c r="B17" s="28"/>
      <c r="C17" s="29"/>
      <c r="D17" s="5" t="s">
        <v>36</v>
      </c>
      <c r="E17" s="5" t="s">
        <v>37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K17" s="1" t="s">
        <v>14</v>
      </c>
      <c r="L17" s="1">
        <v>4675</v>
      </c>
      <c r="M17" s="1">
        <f t="shared" si="0"/>
        <v>4675</v>
      </c>
    </row>
    <row r="18" spans="1:13" ht="28.5" customHeight="1" thickBot="1" x14ac:dyDescent="0.3">
      <c r="A18" s="2">
        <v>14</v>
      </c>
      <c r="B18" s="30"/>
      <c r="C18" s="31"/>
      <c r="D18" s="5" t="s">
        <v>38</v>
      </c>
      <c r="E18" s="5" t="s">
        <v>39</v>
      </c>
      <c r="F18" s="1" t="s">
        <v>14</v>
      </c>
      <c r="G18" s="1" t="s">
        <v>14</v>
      </c>
      <c r="H18" s="1" t="s">
        <v>14</v>
      </c>
      <c r="I18" s="1" t="s">
        <v>14</v>
      </c>
      <c r="J18" s="1" t="s">
        <v>14</v>
      </c>
      <c r="K18" s="1" t="s">
        <v>14</v>
      </c>
      <c r="L18" s="1">
        <v>13140</v>
      </c>
      <c r="M18" s="1">
        <f t="shared" si="0"/>
        <v>13140</v>
      </c>
    </row>
    <row r="19" spans="1:13" ht="15.75" thickBot="1" x14ac:dyDescent="0.3">
      <c r="A19" s="2">
        <v>15</v>
      </c>
      <c r="B19" s="26" t="s">
        <v>40</v>
      </c>
      <c r="C19" s="27"/>
      <c r="D19" s="14" t="s">
        <v>44</v>
      </c>
      <c r="E19" s="5" t="s">
        <v>41</v>
      </c>
      <c r="F19" s="4" t="s">
        <v>42</v>
      </c>
      <c r="G19" s="4" t="s">
        <v>43</v>
      </c>
      <c r="H19" s="4" t="s">
        <v>62</v>
      </c>
      <c r="I19" s="4" t="s">
        <v>42</v>
      </c>
      <c r="J19" s="4" t="s">
        <v>42</v>
      </c>
      <c r="K19" s="4" t="s">
        <v>42</v>
      </c>
      <c r="L19" s="7" t="s">
        <v>62</v>
      </c>
      <c r="M19" s="1" t="s">
        <v>16</v>
      </c>
    </row>
    <row r="20" spans="1:13" ht="26.25" thickBot="1" x14ac:dyDescent="0.3">
      <c r="A20" s="2">
        <v>16</v>
      </c>
      <c r="B20" s="28"/>
      <c r="C20" s="29"/>
      <c r="D20" s="15"/>
      <c r="E20" s="5" t="s">
        <v>45</v>
      </c>
      <c r="F20" s="1">
        <f>N6*N5</f>
        <v>8490</v>
      </c>
      <c r="G20" s="1">
        <f t="shared" ref="G20:K20" si="1">O6*O5</f>
        <v>2256</v>
      </c>
      <c r="H20" s="1">
        <f t="shared" si="1"/>
        <v>4254</v>
      </c>
      <c r="I20" s="1">
        <f t="shared" si="1"/>
        <v>3396</v>
      </c>
      <c r="J20" s="1">
        <f t="shared" si="1"/>
        <v>2547</v>
      </c>
      <c r="K20" s="1">
        <f t="shared" si="1"/>
        <v>1698</v>
      </c>
      <c r="L20" s="4">
        <v>1418</v>
      </c>
      <c r="M20" s="1">
        <f t="shared" si="0"/>
        <v>24059</v>
      </c>
    </row>
    <row r="21" spans="1:13" ht="39" thickBot="1" x14ac:dyDescent="0.3">
      <c r="A21" s="2">
        <v>17</v>
      </c>
      <c r="B21" s="28"/>
      <c r="C21" s="29"/>
      <c r="D21" s="14" t="s">
        <v>47</v>
      </c>
      <c r="E21" s="5" t="s">
        <v>46</v>
      </c>
      <c r="F21" s="10" t="s">
        <v>63</v>
      </c>
      <c r="G21" s="19" t="s">
        <v>56</v>
      </c>
      <c r="H21" s="20"/>
      <c r="I21" s="20"/>
      <c r="J21" s="20"/>
      <c r="K21" s="21"/>
      <c r="L21" s="1" t="s">
        <v>16</v>
      </c>
      <c r="M21" s="1" t="s">
        <v>16</v>
      </c>
    </row>
    <row r="22" spans="1:13" ht="26.25" thickBot="1" x14ac:dyDescent="0.3">
      <c r="A22" s="2">
        <v>18</v>
      </c>
      <c r="B22" s="30"/>
      <c r="C22" s="31"/>
      <c r="D22" s="15"/>
      <c r="E22" s="5" t="s">
        <v>48</v>
      </c>
      <c r="F22" s="1">
        <f>2*800+8*190</f>
        <v>3120</v>
      </c>
      <c r="G22" s="1">
        <f>190*2</f>
        <v>380</v>
      </c>
      <c r="H22" s="1">
        <f>190*2</f>
        <v>380</v>
      </c>
      <c r="I22" s="1">
        <f>190*2</f>
        <v>380</v>
      </c>
      <c r="J22" s="1">
        <f>190*2</f>
        <v>380</v>
      </c>
      <c r="K22" s="1">
        <f>190*1</f>
        <v>190</v>
      </c>
      <c r="L22" s="1" t="s">
        <v>16</v>
      </c>
      <c r="M22" s="1">
        <f t="shared" si="0"/>
        <v>4830</v>
      </c>
    </row>
    <row r="23" spans="1:13" ht="15.75" customHeight="1" thickBot="1" x14ac:dyDescent="0.3">
      <c r="A23" s="4">
        <v>19</v>
      </c>
      <c r="B23" s="35" t="s">
        <v>49</v>
      </c>
      <c r="C23" s="36"/>
      <c r="D23" s="36"/>
      <c r="E23" s="37"/>
      <c r="F23" s="1">
        <f>F24/N4</f>
        <v>1954.2619047619046</v>
      </c>
      <c r="G23" s="1">
        <f t="shared" ref="G23:K23" si="2">G24/O4</f>
        <v>2544.7238095238095</v>
      </c>
      <c r="H23" s="1">
        <f t="shared" si="2"/>
        <v>2303.0884353741499</v>
      </c>
      <c r="I23" s="1">
        <f t="shared" si="2"/>
        <v>1092.327380952381</v>
      </c>
      <c r="J23" s="1">
        <f t="shared" si="2"/>
        <v>1858.2910052910051</v>
      </c>
      <c r="K23" s="1">
        <f t="shared" si="2"/>
        <v>2308.9047619047619</v>
      </c>
      <c r="L23" s="1"/>
      <c r="M23" s="1">
        <f t="shared" si="0"/>
        <v>12061.597297808012</v>
      </c>
    </row>
    <row r="24" spans="1:13" ht="38.25" customHeight="1" thickBot="1" x14ac:dyDescent="0.3">
      <c r="A24" s="4">
        <v>20</v>
      </c>
      <c r="B24" s="35" t="s">
        <v>54</v>
      </c>
      <c r="C24" s="36"/>
      <c r="D24" s="36"/>
      <c r="E24" s="37"/>
      <c r="F24" s="1">
        <f>$F$10/7+$F$12/6+F14+F20+F22</f>
        <v>19542.619047619046</v>
      </c>
      <c r="G24" s="1">
        <f t="shared" ref="G24:K24" si="3">$F$10/7+$F$12/6+G14+G20+G22</f>
        <v>12723.619047619048</v>
      </c>
      <c r="H24" s="1">
        <f t="shared" si="3"/>
        <v>16121.619047619048</v>
      </c>
      <c r="I24" s="1">
        <f t="shared" si="3"/>
        <v>8738.6190476190477</v>
      </c>
      <c r="J24" s="1">
        <f t="shared" si="3"/>
        <v>16724.619047619046</v>
      </c>
      <c r="K24" s="1">
        <f t="shared" si="3"/>
        <v>9235.6190476190477</v>
      </c>
      <c r="L24" s="8"/>
      <c r="M24" s="23">
        <f>SUM(F24:K24)+L25</f>
        <v>113959</v>
      </c>
    </row>
    <row r="25" spans="1:13" ht="19.5" customHeight="1" thickBot="1" x14ac:dyDescent="0.3">
      <c r="A25" s="9">
        <v>21</v>
      </c>
      <c r="B25" s="11" t="s">
        <v>50</v>
      </c>
      <c r="C25" s="12"/>
      <c r="D25" s="12"/>
      <c r="E25" s="12"/>
      <c r="F25" s="12"/>
      <c r="G25" s="12"/>
      <c r="H25" s="12"/>
      <c r="I25" s="12"/>
      <c r="J25" s="12"/>
      <c r="K25" s="13"/>
      <c r="L25" s="1">
        <f>L16+L17+L18+F10/7+L12+L20</f>
        <v>30872.285714285714</v>
      </c>
      <c r="M25" s="25"/>
    </row>
    <row r="26" spans="1:13" ht="15.75" thickBot="1" x14ac:dyDescent="0.3">
      <c r="A26" s="1">
        <v>22</v>
      </c>
      <c r="B26" s="11" t="s">
        <v>51</v>
      </c>
      <c r="C26" s="12"/>
      <c r="D26" s="12"/>
      <c r="E26" s="12"/>
      <c r="F26" s="12"/>
      <c r="G26" s="12"/>
      <c r="H26" s="12"/>
      <c r="I26" s="12"/>
      <c r="J26" s="12"/>
      <c r="K26" s="12"/>
      <c r="L26" s="13"/>
      <c r="M26" s="1">
        <f>M18+M17+M16+M14+M12+M10+M22+M20</f>
        <v>113959</v>
      </c>
    </row>
    <row r="28" spans="1:13" x14ac:dyDescent="0.25">
      <c r="D28">
        <f>M26*1.2</f>
        <v>136750.79999999999</v>
      </c>
    </row>
    <row r="29" spans="1:13" x14ac:dyDescent="0.25">
      <c r="F29" t="s">
        <v>67</v>
      </c>
      <c r="G29">
        <f>D28*0.5</f>
        <v>68375.399999999994</v>
      </c>
      <c r="I29" t="s">
        <v>68</v>
      </c>
      <c r="J29">
        <f>D28*0.2 + ABS(G37)</f>
        <v>27541.559999999994</v>
      </c>
      <c r="L29" t="s">
        <v>69</v>
      </c>
      <c r="M29">
        <f>D28*0.3 - ABS(J37)</f>
        <v>40761.599999999991</v>
      </c>
    </row>
    <row r="31" spans="1:13" x14ac:dyDescent="0.25">
      <c r="D31">
        <v>100</v>
      </c>
      <c r="F31" t="s">
        <v>70</v>
      </c>
      <c r="G31">
        <f>(M10+M12)*1.2</f>
        <v>2520</v>
      </c>
      <c r="I31" t="s">
        <v>70</v>
      </c>
      <c r="J31" t="s">
        <v>16</v>
      </c>
      <c r="L31" t="s">
        <v>70</v>
      </c>
      <c r="M31" t="s">
        <v>16</v>
      </c>
    </row>
    <row r="32" spans="1:13" x14ac:dyDescent="0.25">
      <c r="F32" t="s">
        <v>74</v>
      </c>
      <c r="G32">
        <f>(M16+M17+M18)*1.2</f>
        <v>33888</v>
      </c>
      <c r="I32" t="s">
        <v>34</v>
      </c>
      <c r="J32" t="s">
        <v>16</v>
      </c>
      <c r="L32" t="s">
        <v>34</v>
      </c>
      <c r="M32" t="s">
        <v>16</v>
      </c>
    </row>
    <row r="33" spans="5:15" x14ac:dyDescent="0.25">
      <c r="F33" t="s">
        <v>75</v>
      </c>
      <c r="G33">
        <f>(K20+K22+L20+H20+H22)*1.2</f>
        <v>9528</v>
      </c>
      <c r="I33" t="s">
        <v>77</v>
      </c>
      <c r="J33">
        <f>(F20+F22+I20+I22)*1.2</f>
        <v>18463.2</v>
      </c>
      <c r="L33" t="s">
        <v>78</v>
      </c>
      <c r="M33">
        <f>(G20+G22+J20+J22)*1.2</f>
        <v>6675.5999999999995</v>
      </c>
    </row>
    <row r="34" spans="5:15" x14ac:dyDescent="0.25">
      <c r="F34" t="s">
        <v>76</v>
      </c>
      <c r="G34">
        <f>(K14+H14)*1.2</f>
        <v>22248</v>
      </c>
      <c r="I34" t="s">
        <v>25</v>
      </c>
      <c r="J34">
        <f>(F14)*1.2</f>
        <v>9342</v>
      </c>
      <c r="L34" t="s">
        <v>79</v>
      </c>
      <c r="M34">
        <f>(G14+I14+J14)*1.2</f>
        <v>34086</v>
      </c>
    </row>
    <row r="35" spans="5:15" x14ac:dyDescent="0.25">
      <c r="F35" t="s">
        <v>71</v>
      </c>
      <c r="G35">
        <f>SUM(G31:G34)</f>
        <v>68184</v>
      </c>
      <c r="I35" t="s">
        <v>71</v>
      </c>
      <c r="J35">
        <f>SUM(J31:J34)</f>
        <v>27805.200000000001</v>
      </c>
      <c r="L35" t="s">
        <v>71</v>
      </c>
      <c r="M35">
        <f>SUM(M31:M34)</f>
        <v>40761.599999999999</v>
      </c>
      <c r="O35">
        <f>G35+J35+M35</f>
        <v>136750.79999999999</v>
      </c>
    </row>
    <row r="37" spans="5:15" x14ac:dyDescent="0.25">
      <c r="F37" t="s">
        <v>72</v>
      </c>
      <c r="G37">
        <f>G29-G35</f>
        <v>191.39999999999418</v>
      </c>
      <c r="I37" t="s">
        <v>72</v>
      </c>
      <c r="J37">
        <f>J29-J35</f>
        <v>-263.64000000000669</v>
      </c>
      <c r="L37" t="s">
        <v>72</v>
      </c>
      <c r="M37">
        <f>M29-M35</f>
        <v>0</v>
      </c>
    </row>
    <row r="38" spans="5:15" x14ac:dyDescent="0.25">
      <c r="F38" t="s">
        <v>73</v>
      </c>
      <c r="G38">
        <f>ABS($D$31*G37/G29)</f>
        <v>0.27992523626917604</v>
      </c>
      <c r="I38" t="s">
        <v>73</v>
      </c>
      <c r="J38">
        <f>$D$31*J37/J29</f>
        <v>-0.95724425195960849</v>
      </c>
      <c r="L38" t="s">
        <v>73</v>
      </c>
      <c r="M38">
        <f>$D$31*M37/M29</f>
        <v>0</v>
      </c>
    </row>
    <row r="40" spans="5:15" x14ac:dyDescent="0.25">
      <c r="E40" t="s">
        <v>34</v>
      </c>
      <c r="F40">
        <f>M16*1.2</f>
        <v>12510</v>
      </c>
      <c r="L40" t="s">
        <v>26</v>
      </c>
      <c r="M40">
        <f>G14*1.2</f>
        <v>11928</v>
      </c>
    </row>
    <row r="41" spans="5:15" x14ac:dyDescent="0.25">
      <c r="E41" t="s">
        <v>36</v>
      </c>
      <c r="F41">
        <f t="shared" ref="F41:F42" si="4">M17*1.2</f>
        <v>5610</v>
      </c>
      <c r="G41">
        <f>F40+F41+F42</f>
        <v>33888</v>
      </c>
      <c r="L41" t="s">
        <v>28</v>
      </c>
      <c r="M41">
        <f>I14*1.2</f>
        <v>5778</v>
      </c>
      <c r="N41">
        <f>M40+M41+M42</f>
        <v>34086</v>
      </c>
    </row>
    <row r="42" spans="5:15" x14ac:dyDescent="0.25">
      <c r="E42" t="s">
        <v>38</v>
      </c>
      <c r="F42">
        <f t="shared" si="4"/>
        <v>15768</v>
      </c>
      <c r="L42" t="s">
        <v>29</v>
      </c>
      <c r="M42">
        <f>J14*1.2</f>
        <v>16380</v>
      </c>
    </row>
    <row r="43" spans="5:15" x14ac:dyDescent="0.25">
      <c r="E43" t="s">
        <v>27</v>
      </c>
      <c r="F43">
        <f>H14*1.2</f>
        <v>13608</v>
      </c>
    </row>
    <row r="44" spans="5:15" x14ac:dyDescent="0.25">
      <c r="E44" t="s">
        <v>30</v>
      </c>
      <c r="F44">
        <f>K14*1.2</f>
        <v>8640</v>
      </c>
      <c r="G44">
        <f>F43+F44+G31</f>
        <v>24768</v>
      </c>
    </row>
  </sheetData>
  <mergeCells count="29">
    <mergeCell ref="M24:M25"/>
    <mergeCell ref="F1:K1"/>
    <mergeCell ref="B1:E4"/>
    <mergeCell ref="B23:E23"/>
    <mergeCell ref="B24:E24"/>
    <mergeCell ref="B25:K25"/>
    <mergeCell ref="F10:L10"/>
    <mergeCell ref="F11:K11"/>
    <mergeCell ref="A1:A4"/>
    <mergeCell ref="L1:L3"/>
    <mergeCell ref="M1:M3"/>
    <mergeCell ref="B15:C18"/>
    <mergeCell ref="B19:C22"/>
    <mergeCell ref="B6:E6"/>
    <mergeCell ref="B7:E7"/>
    <mergeCell ref="B8:E8"/>
    <mergeCell ref="B9:C14"/>
    <mergeCell ref="F3:K3"/>
    <mergeCell ref="B5:E5"/>
    <mergeCell ref="B26:L26"/>
    <mergeCell ref="D9:D10"/>
    <mergeCell ref="D11:D12"/>
    <mergeCell ref="D13:D14"/>
    <mergeCell ref="F9:L9"/>
    <mergeCell ref="D15:D16"/>
    <mergeCell ref="D19:D20"/>
    <mergeCell ref="D21:D22"/>
    <mergeCell ref="F12:K12"/>
    <mergeCell ref="G21:K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2022-12-07T10:21:00Z</dcterms:modified>
</cp:coreProperties>
</file>