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6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M41" i="1"/>
  <c r="M40" i="1"/>
  <c r="J43" i="1"/>
  <c r="J42" i="1"/>
  <c r="J41" i="1"/>
  <c r="J40" i="1"/>
  <c r="M34" i="1"/>
  <c r="M33" i="1"/>
  <c r="M35" i="1" s="1"/>
  <c r="M32" i="1"/>
  <c r="J33" i="1"/>
  <c r="J34" i="1"/>
  <c r="J35" i="1"/>
  <c r="G34" i="1"/>
  <c r="G33" i="1"/>
  <c r="G32" i="1"/>
  <c r="J29" i="1"/>
  <c r="G31" i="1"/>
  <c r="G29" i="1"/>
  <c r="E28" i="1"/>
  <c r="J37" i="1" l="1"/>
  <c r="G35" i="1"/>
  <c r="G37" i="1" s="1"/>
  <c r="G38" i="1" s="1"/>
  <c r="M20" i="1"/>
  <c r="J38" i="1" l="1"/>
  <c r="M29" i="1"/>
  <c r="M37" i="1" s="1"/>
  <c r="M38" i="1" s="1"/>
  <c r="L25" i="1"/>
  <c r="K22" i="1" l="1"/>
  <c r="J22" i="1"/>
  <c r="I22" i="1"/>
  <c r="H22" i="1"/>
  <c r="G22" i="1"/>
  <c r="G20" i="1"/>
  <c r="H20" i="1"/>
  <c r="I20" i="1"/>
  <c r="J20" i="1"/>
  <c r="K20" i="1"/>
  <c r="F20" i="1"/>
  <c r="M22" i="1" l="1"/>
  <c r="M17" i="1"/>
  <c r="M18" i="1"/>
  <c r="M16" i="1"/>
  <c r="K24" i="1"/>
  <c r="K23" i="1" s="1"/>
  <c r="G24" i="1"/>
  <c r="G23" i="1" s="1"/>
  <c r="H24" i="1"/>
  <c r="H23" i="1" s="1"/>
  <c r="I24" i="1"/>
  <c r="I23" i="1" s="1"/>
  <c r="J24" i="1"/>
  <c r="J23" i="1" s="1"/>
  <c r="F24" i="1"/>
  <c r="F23" i="1" s="1"/>
  <c r="M12" i="1"/>
  <c r="M10" i="1"/>
  <c r="F22" i="1" l="1"/>
  <c r="M24" i="1" l="1"/>
  <c r="M14" i="1"/>
  <c r="M26" i="1" s="1"/>
  <c r="M23" i="1" l="1"/>
</calcChain>
</file>

<file path=xl/sharedStrings.xml><?xml version="1.0" encoding="utf-8"?>
<sst xmlns="http://schemas.openxmlformats.org/spreadsheetml/2006/main" count="161" uniqueCount="85">
  <si>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</si>
  <si>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</si>
  <si>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</si>
  <si>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</si>
  <si>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</si>
  <si>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</si>
  <si>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</si>
  <si>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</si>
  <si>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</si>
  <si>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</si>
  <si>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</si>
  <si>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</si>
  <si>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</si>
  <si>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</si>
  <si>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</si>
  <si>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</si>
  <si>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</si>
  <si>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</si>
  <si>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</si>
  <si>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</si>
  <si>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</si>
  <si>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</si>
  <si>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</si>
  <si>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</si>
  <si>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</si>
  <si>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</si>
  <si>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</si>
  <si>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</si>
  <si>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</si>
  <si>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</si>
  <si>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</si>
  <si>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</si>
  <si>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</si>
  <si>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</si>
  <si>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</si>
  <si>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</si>
  <si>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</si>
  <si>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</si>
  <si>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</si>
  <si>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</si>
  <si>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</si>
  <si>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</si>
  <si>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Пилот</t>
  </si>
  <si>
    <t>Эврика</t>
  </si>
  <si>
    <t>Катран 2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</si>
  <si>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</si>
  <si>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</si>
  <si>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</si>
  <si>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</si>
  <si>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</si>
  <si>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</si>
  <si>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</si>
  <si>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</si>
  <si>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</si>
  <si>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</si>
  <si>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</si>
  <si>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ОС Windows Server</t>
  </si>
  <si>
    <t>server</t>
  </si>
  <si>
    <t>Hewlett Packard 1200</t>
  </si>
  <si>
    <t>1 –  8</t>
  </si>
  <si>
    <t>9 - 17</t>
  </si>
  <si>
    <t>18 - 23</t>
  </si>
  <si>
    <t>24 - 32</t>
  </si>
  <si>
    <t>33 - 39</t>
  </si>
  <si>
    <t>40 - 43</t>
  </si>
  <si>
    <t>1С:Предприятие, XML</t>
  </si>
  <si>
    <t>Oracle</t>
  </si>
  <si>
    <t>9-13</t>
  </si>
  <si>
    <t>14-15</t>
  </si>
  <si>
    <t>16-20</t>
  </si>
  <si>
    <t>21-23</t>
  </si>
  <si>
    <t>24-25</t>
  </si>
  <si>
    <t>О1</t>
  </si>
  <si>
    <t>О2</t>
  </si>
  <si>
    <t>О3</t>
  </si>
  <si>
    <t>П0</t>
  </si>
  <si>
    <t>Сумма</t>
  </si>
  <si>
    <t>Разница</t>
  </si>
  <si>
    <t>Процент</t>
  </si>
  <si>
    <t>РС(С, П6,1,2)</t>
  </si>
  <si>
    <t>ПП1-4</t>
  </si>
  <si>
    <t>РС(П3,4)</t>
  </si>
  <si>
    <t>ФТД, ФАД</t>
  </si>
  <si>
    <t>РС(П5)</t>
  </si>
  <si>
    <t>Фад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</si>
</sst>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A15" workbookViewId="0">
      <selection activeCell="G41" sqref="G41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12" customWidth="1"/>
    <col min="7" max="8" width="8.140625" customWidth="1"/>
    <col min="9" max="9" width="8.85546875" customWidth="1"/>
    <col min="10" max="10" width="8.5703125" customWidth="1"/>
    <col min="11" max="11" width="7.5703125" customWidth="1"/>
    <col min="12" max="12" width="12.140625" customWidth="1"/>
    <col min="13" max="13" width="9" customWidth="1"/>
  </cols>
  <sheetData>
    <row r="1" spans="1:19" ht="39" customHeight="1" thickBot="1" x14ac:dyDescent="0.3">
      <c r="A1" s="28" t="s">
        <v>0</v>
      </c>
      <c r="B1" s="16" t="s">
        <v>4</v>
      </c>
      <c r="C1" s="17"/>
      <c r="D1" s="17"/>
      <c r="E1" s="18"/>
      <c r="F1" s="13" t="s">
        <v>1</v>
      </c>
      <c r="G1" s="14"/>
      <c r="H1" s="14"/>
      <c r="I1" s="14"/>
      <c r="J1" s="14"/>
      <c r="K1" s="15"/>
      <c r="L1" s="11" t="s">
        <v>2</v>
      </c>
      <c r="M1" s="11" t="s">
        <v>3</v>
      </c>
    </row>
    <row r="2" spans="1:19" ht="15.75" customHeight="1" thickBot="1" x14ac:dyDescent="0.3">
      <c r="A2" s="29"/>
      <c r="B2" s="19"/>
      <c r="C2" s="20"/>
      <c r="D2" s="20"/>
      <c r="E2" s="2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1"/>
      <c r="M2" s="31"/>
    </row>
    <row r="3" spans="1:19" ht="15.75" thickBot="1" x14ac:dyDescent="0.3">
      <c r="A3" s="29"/>
      <c r="B3" s="19"/>
      <c r="C3" s="20"/>
      <c r="D3" s="20"/>
      <c r="E3" s="21"/>
      <c r="F3" s="38" t="s">
        <v>11</v>
      </c>
      <c r="G3" s="39"/>
      <c r="H3" s="39"/>
      <c r="I3" s="39"/>
      <c r="J3" s="39"/>
      <c r="K3" s="40"/>
      <c r="L3" s="12"/>
      <c r="M3" s="12"/>
    </row>
    <row r="4" spans="1:19" ht="15.75" thickBot="1" x14ac:dyDescent="0.3">
      <c r="A4" s="30"/>
      <c r="B4" s="22"/>
      <c r="C4" s="23"/>
      <c r="D4" s="23"/>
      <c r="E4" s="24"/>
      <c r="F4" s="9" t="s">
        <v>59</v>
      </c>
      <c r="G4" s="9" t="s">
        <v>60</v>
      </c>
      <c r="H4" s="9" t="s">
        <v>61</v>
      </c>
      <c r="I4" s="9" t="s">
        <v>62</v>
      </c>
      <c r="J4" s="9" t="s">
        <v>63</v>
      </c>
      <c r="K4" s="9" t="s">
        <v>64</v>
      </c>
      <c r="L4" s="1">
        <v>44</v>
      </c>
      <c r="M4" s="1">
        <v>44</v>
      </c>
      <c r="N4">
        <v>8</v>
      </c>
      <c r="O4">
        <v>9</v>
      </c>
      <c r="P4">
        <v>6</v>
      </c>
      <c r="Q4">
        <v>9</v>
      </c>
      <c r="R4">
        <v>7</v>
      </c>
      <c r="S4">
        <v>4</v>
      </c>
    </row>
    <row r="5" spans="1:19" ht="15.75" thickBot="1" x14ac:dyDescent="0.3">
      <c r="A5" s="2">
        <v>1</v>
      </c>
      <c r="B5" s="35" t="s">
        <v>12</v>
      </c>
      <c r="C5" s="36"/>
      <c r="D5" s="36"/>
      <c r="E5" s="37"/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>
        <v>849</v>
      </c>
      <c r="O5">
        <v>752</v>
      </c>
      <c r="P5">
        <v>849</v>
      </c>
      <c r="Q5">
        <v>1048</v>
      </c>
      <c r="R5">
        <v>849</v>
      </c>
      <c r="S5">
        <v>849</v>
      </c>
    </row>
    <row r="6" spans="1:19" ht="15.75" thickBot="1" x14ac:dyDescent="0.3">
      <c r="A6" s="2">
        <v>2</v>
      </c>
      <c r="B6" s="35" t="s">
        <v>12</v>
      </c>
      <c r="C6" s="36"/>
      <c r="D6" s="36"/>
      <c r="E6" s="37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  <c r="N6">
        <v>8</v>
      </c>
      <c r="O6">
        <v>5</v>
      </c>
      <c r="P6">
        <v>2</v>
      </c>
      <c r="Q6">
        <v>5</v>
      </c>
      <c r="R6">
        <v>3</v>
      </c>
      <c r="S6">
        <v>2</v>
      </c>
    </row>
    <row r="7" spans="1:19" ht="15.75" thickBot="1" x14ac:dyDescent="0.3">
      <c r="A7" s="2">
        <v>3</v>
      </c>
      <c r="B7" s="35" t="s">
        <v>14</v>
      </c>
      <c r="C7" s="36"/>
      <c r="D7" s="36"/>
      <c r="E7" s="37"/>
      <c r="F7" s="9" t="s">
        <v>59</v>
      </c>
      <c r="G7" s="9" t="s">
        <v>67</v>
      </c>
      <c r="H7" s="9" t="s">
        <v>68</v>
      </c>
      <c r="I7" s="9" t="s">
        <v>69</v>
      </c>
      <c r="J7" s="9" t="s">
        <v>70</v>
      </c>
      <c r="K7" s="9" t="s">
        <v>71</v>
      </c>
      <c r="L7" s="1">
        <v>26</v>
      </c>
      <c r="M7" s="1" t="s">
        <v>15</v>
      </c>
    </row>
    <row r="8" spans="1:19" ht="15.75" customHeight="1" thickBot="1" x14ac:dyDescent="0.3">
      <c r="A8" s="2">
        <v>4</v>
      </c>
      <c r="B8" s="35" t="s">
        <v>53</v>
      </c>
      <c r="C8" s="36"/>
      <c r="D8" s="36"/>
      <c r="E8" s="37"/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3">
        <v>1</v>
      </c>
      <c r="M8" s="1" t="s">
        <v>15</v>
      </c>
    </row>
    <row r="9" spans="1:19" ht="15.75" thickBot="1" x14ac:dyDescent="0.3">
      <c r="A9" s="2">
        <v>5</v>
      </c>
      <c r="B9" s="16" t="s">
        <v>16</v>
      </c>
      <c r="C9" s="18"/>
      <c r="D9" s="28" t="s">
        <v>18</v>
      </c>
      <c r="E9" s="3" t="s">
        <v>17</v>
      </c>
      <c r="F9" s="38" t="s">
        <v>56</v>
      </c>
      <c r="G9" s="39"/>
      <c r="H9" s="39"/>
      <c r="I9" s="39"/>
      <c r="J9" s="39"/>
      <c r="K9" s="39"/>
      <c r="L9" s="40"/>
      <c r="M9" s="4" t="s">
        <v>15</v>
      </c>
    </row>
    <row r="10" spans="1:19" ht="15.75" thickBot="1" x14ac:dyDescent="0.3">
      <c r="A10" s="2">
        <v>6</v>
      </c>
      <c r="B10" s="19"/>
      <c r="C10" s="21"/>
      <c r="D10" s="30"/>
      <c r="E10" s="4" t="s">
        <v>19</v>
      </c>
      <c r="F10" s="38">
        <v>423</v>
      </c>
      <c r="G10" s="39"/>
      <c r="H10" s="39"/>
      <c r="I10" s="39"/>
      <c r="J10" s="39"/>
      <c r="K10" s="39"/>
      <c r="L10" s="40"/>
      <c r="M10" s="1">
        <f>SUM(F10)</f>
        <v>423</v>
      </c>
    </row>
    <row r="11" spans="1:19" ht="15.75" thickBot="1" x14ac:dyDescent="0.3">
      <c r="A11" s="2">
        <v>7</v>
      </c>
      <c r="B11" s="19"/>
      <c r="C11" s="21"/>
      <c r="D11" s="28" t="s">
        <v>21</v>
      </c>
      <c r="E11" s="4" t="s">
        <v>20</v>
      </c>
      <c r="F11" s="38" t="s">
        <v>65</v>
      </c>
      <c r="G11" s="39"/>
      <c r="H11" s="39"/>
      <c r="I11" s="39"/>
      <c r="J11" s="39"/>
      <c r="K11" s="39"/>
      <c r="L11" s="10" t="s">
        <v>66</v>
      </c>
      <c r="M11" s="1" t="s">
        <v>15</v>
      </c>
    </row>
    <row r="12" spans="1:19" ht="20.25" customHeight="1" thickBot="1" x14ac:dyDescent="0.3">
      <c r="A12" s="2">
        <v>8</v>
      </c>
      <c r="B12" s="19"/>
      <c r="C12" s="21"/>
      <c r="D12" s="30"/>
      <c r="E12" s="4" t="s">
        <v>22</v>
      </c>
      <c r="F12" s="38">
        <v>800</v>
      </c>
      <c r="G12" s="39"/>
      <c r="H12" s="39"/>
      <c r="I12" s="39"/>
      <c r="J12" s="39"/>
      <c r="K12" s="40"/>
      <c r="L12" s="5">
        <v>1200</v>
      </c>
      <c r="M12" s="1">
        <f>SUM(F12:L12)</f>
        <v>2000</v>
      </c>
    </row>
    <row r="13" spans="1:19" ht="27" customHeight="1" thickBot="1" x14ac:dyDescent="0.3">
      <c r="A13" s="2">
        <v>9</v>
      </c>
      <c r="B13" s="19"/>
      <c r="C13" s="21"/>
      <c r="D13" s="28" t="s">
        <v>30</v>
      </c>
      <c r="E13" s="4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13</v>
      </c>
      <c r="M13" s="1" t="s">
        <v>13</v>
      </c>
    </row>
    <row r="14" spans="1:19" ht="26.25" thickBot="1" x14ac:dyDescent="0.3">
      <c r="A14" s="2">
        <v>10</v>
      </c>
      <c r="B14" s="22"/>
      <c r="C14" s="24"/>
      <c r="D14" s="30"/>
      <c r="E14" s="4" t="s">
        <v>31</v>
      </c>
      <c r="F14" s="1">
        <v>9660</v>
      </c>
      <c r="G14" s="1">
        <v>9310</v>
      </c>
      <c r="H14" s="1">
        <v>8890</v>
      </c>
      <c r="I14" s="1">
        <v>9600</v>
      </c>
      <c r="J14" s="1">
        <v>17990</v>
      </c>
      <c r="K14" s="1">
        <v>8715</v>
      </c>
      <c r="L14" s="1" t="s">
        <v>13</v>
      </c>
      <c r="M14" s="1">
        <f>SUM(F14:K14)</f>
        <v>64165</v>
      </c>
    </row>
    <row r="15" spans="1:19" ht="20.25" customHeight="1" thickBot="1" x14ac:dyDescent="0.3">
      <c r="A15" s="2">
        <v>11</v>
      </c>
      <c r="B15" s="16" t="s">
        <v>32</v>
      </c>
      <c r="C15" s="18"/>
      <c r="D15" s="28" t="s">
        <v>33</v>
      </c>
      <c r="E15" s="4" t="s">
        <v>54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57</v>
      </c>
      <c r="M15" s="1" t="s">
        <v>15</v>
      </c>
    </row>
    <row r="16" spans="1:19" ht="26.25" thickBot="1" x14ac:dyDescent="0.3">
      <c r="A16" s="2">
        <v>12</v>
      </c>
      <c r="B16" s="19"/>
      <c r="C16" s="21"/>
      <c r="D16" s="30"/>
      <c r="E16" s="4" t="s">
        <v>34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>
        <v>10450</v>
      </c>
      <c r="M16" s="1">
        <f>SUM(F16:L16)</f>
        <v>10450</v>
      </c>
    </row>
    <row r="17" spans="1:13" ht="26.25" thickBot="1" x14ac:dyDescent="0.3">
      <c r="A17" s="2">
        <v>13</v>
      </c>
      <c r="B17" s="19"/>
      <c r="C17" s="21"/>
      <c r="D17" s="4" t="s">
        <v>35</v>
      </c>
      <c r="E17" s="4" t="s">
        <v>36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>
        <v>30325</v>
      </c>
      <c r="M17" s="1">
        <f t="shared" ref="M17:M18" si="0">SUM(F17:L17)</f>
        <v>30325</v>
      </c>
    </row>
    <row r="18" spans="1:13" ht="28.5" customHeight="1" thickBot="1" x14ac:dyDescent="0.3">
      <c r="A18" s="2">
        <v>14</v>
      </c>
      <c r="B18" s="22"/>
      <c r="C18" s="24"/>
      <c r="D18" s="4" t="s">
        <v>37</v>
      </c>
      <c r="E18" s="4" t="s">
        <v>38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>
        <v>18930</v>
      </c>
      <c r="M18" s="1">
        <f t="shared" si="0"/>
        <v>18930</v>
      </c>
    </row>
    <row r="19" spans="1:13" ht="15.75" thickBot="1" x14ac:dyDescent="0.3">
      <c r="A19" s="2">
        <v>15</v>
      </c>
      <c r="B19" s="16" t="s">
        <v>39</v>
      </c>
      <c r="C19" s="18"/>
      <c r="D19" s="28" t="s">
        <v>45</v>
      </c>
      <c r="E19" s="4" t="s">
        <v>40</v>
      </c>
      <c r="F19" s="3" t="s">
        <v>41</v>
      </c>
      <c r="G19" s="3" t="s">
        <v>42</v>
      </c>
      <c r="H19" s="3" t="s">
        <v>41</v>
      </c>
      <c r="I19" s="1" t="s">
        <v>42</v>
      </c>
      <c r="J19" s="3" t="s">
        <v>41</v>
      </c>
      <c r="K19" s="1" t="s">
        <v>43</v>
      </c>
      <c r="L19" s="6" t="s">
        <v>44</v>
      </c>
      <c r="M19" s="1" t="s">
        <v>15</v>
      </c>
    </row>
    <row r="20" spans="1:13" ht="26.25" thickBot="1" x14ac:dyDescent="0.3">
      <c r="A20" s="2">
        <v>16</v>
      </c>
      <c r="B20" s="19"/>
      <c r="C20" s="21"/>
      <c r="D20" s="30"/>
      <c r="E20" s="4" t="s">
        <v>46</v>
      </c>
      <c r="F20" s="1">
        <f>N6*N5</f>
        <v>6792</v>
      </c>
      <c r="G20" s="1">
        <f t="shared" ref="G20:K20" si="1">O6*O5</f>
        <v>3760</v>
      </c>
      <c r="H20" s="1">
        <f t="shared" si="1"/>
        <v>1698</v>
      </c>
      <c r="I20" s="1">
        <f t="shared" si="1"/>
        <v>5240</v>
      </c>
      <c r="J20" s="1">
        <f t="shared" si="1"/>
        <v>2547</v>
      </c>
      <c r="K20" s="1">
        <f t="shared" si="1"/>
        <v>1698</v>
      </c>
      <c r="L20" s="3">
        <v>1418</v>
      </c>
      <c r="M20" s="1">
        <f>SUM(F20:K20)+L20</f>
        <v>23153</v>
      </c>
    </row>
    <row r="21" spans="1:13" ht="26.25" thickBot="1" x14ac:dyDescent="0.3">
      <c r="A21" s="2">
        <v>17</v>
      </c>
      <c r="B21" s="19"/>
      <c r="C21" s="21"/>
      <c r="D21" s="28" t="s">
        <v>48</v>
      </c>
      <c r="E21" s="4" t="s">
        <v>47</v>
      </c>
      <c r="F21" s="32" t="s">
        <v>58</v>
      </c>
      <c r="G21" s="33"/>
      <c r="H21" s="33"/>
      <c r="I21" s="33"/>
      <c r="J21" s="33"/>
      <c r="K21" s="34"/>
      <c r="L21" s="1" t="s">
        <v>15</v>
      </c>
      <c r="M21" s="1" t="s">
        <v>15</v>
      </c>
    </row>
    <row r="22" spans="1:13" ht="26.25" thickBot="1" x14ac:dyDescent="0.3">
      <c r="A22" s="2">
        <v>18</v>
      </c>
      <c r="B22" s="22"/>
      <c r="C22" s="24"/>
      <c r="D22" s="30"/>
      <c r="E22" s="4" t="s">
        <v>49</v>
      </c>
      <c r="F22" s="1">
        <f>360* 8</f>
        <v>2880</v>
      </c>
      <c r="G22" s="1">
        <f>360*2</f>
        <v>720</v>
      </c>
      <c r="H22" s="1">
        <f>360 *1</f>
        <v>360</v>
      </c>
      <c r="I22" s="1">
        <f>360 *2</f>
        <v>720</v>
      </c>
      <c r="J22" s="1">
        <f>360 *1</f>
        <v>360</v>
      </c>
      <c r="K22" s="1">
        <f>360 *1</f>
        <v>360</v>
      </c>
      <c r="L22" s="1" t="s">
        <v>15</v>
      </c>
      <c r="M22" s="1">
        <f>SUM(F22:K22)</f>
        <v>5400</v>
      </c>
    </row>
    <row r="23" spans="1:13" ht="15.75" customHeight="1" thickBot="1" x14ac:dyDescent="0.3">
      <c r="A23" s="3">
        <v>19</v>
      </c>
      <c r="B23" s="13" t="s">
        <v>50</v>
      </c>
      <c r="C23" s="14"/>
      <c r="D23" s="14"/>
      <c r="E23" s="15"/>
      <c r="F23" s="1">
        <f>F24/N4</f>
        <v>2440.7202380952381</v>
      </c>
      <c r="G23" s="1">
        <f t="shared" ref="G23:J23" si="2">G24/O4</f>
        <v>1553.7513227513227</v>
      </c>
      <c r="H23" s="1">
        <f t="shared" si="2"/>
        <v>1856.9603174603174</v>
      </c>
      <c r="I23" s="1">
        <f t="shared" si="2"/>
        <v>1750.4179894179895</v>
      </c>
      <c r="J23" s="1">
        <f t="shared" si="2"/>
        <v>3012.9659863945576</v>
      </c>
      <c r="K23" s="1">
        <f>K24/S4</f>
        <v>2741.6904761904761</v>
      </c>
      <c r="L23" s="1"/>
      <c r="M23" s="1">
        <f>SUM(F23:K23)</f>
        <v>13356.506330309901</v>
      </c>
    </row>
    <row r="24" spans="1:13" ht="38.25" customHeight="1" thickBot="1" x14ac:dyDescent="0.3">
      <c r="A24" s="3">
        <v>20</v>
      </c>
      <c r="B24" s="13" t="s">
        <v>55</v>
      </c>
      <c r="C24" s="14"/>
      <c r="D24" s="14"/>
      <c r="E24" s="15"/>
      <c r="F24" s="1">
        <f>$F$10/7+$F$12/6+F14+F20+F22</f>
        <v>19525.761904761905</v>
      </c>
      <c r="G24" s="1">
        <f t="shared" ref="G24:J24" si="3">$F$10/7+$F$12/6+G14+G20+G22</f>
        <v>13983.761904761905</v>
      </c>
      <c r="H24" s="1">
        <f t="shared" si="3"/>
        <v>11141.761904761905</v>
      </c>
      <c r="I24" s="1">
        <f t="shared" si="3"/>
        <v>15753.761904761905</v>
      </c>
      <c r="J24" s="1">
        <f t="shared" si="3"/>
        <v>21090.761904761905</v>
      </c>
      <c r="K24" s="1">
        <f>$F$10/7+$F$12/6+K14+K20+K22</f>
        <v>10966.761904761905</v>
      </c>
      <c r="L24" s="7"/>
      <c r="M24" s="11">
        <f>SUM(F24:K24)+L25</f>
        <v>154846</v>
      </c>
    </row>
    <row r="25" spans="1:13" ht="19.5" customHeight="1" thickBot="1" x14ac:dyDescent="0.3">
      <c r="A25" s="8">
        <v>21</v>
      </c>
      <c r="B25" s="25" t="s">
        <v>51</v>
      </c>
      <c r="C25" s="26"/>
      <c r="D25" s="26"/>
      <c r="E25" s="26"/>
      <c r="F25" s="26"/>
      <c r="G25" s="26"/>
      <c r="H25" s="26"/>
      <c r="I25" s="26"/>
      <c r="J25" s="26"/>
      <c r="K25" s="27"/>
      <c r="L25" s="1">
        <f>F10/7+L12+L16+L17+L18+L20</f>
        <v>62383.428571428572</v>
      </c>
      <c r="M25" s="12"/>
    </row>
    <row r="26" spans="1:13" ht="15.75" thickBot="1" x14ac:dyDescent="0.3">
      <c r="A26" s="1">
        <v>22</v>
      </c>
      <c r="B26" s="25" t="s">
        <v>52</v>
      </c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1">
        <f>M18+M17+M16+M14+M12+M10+M22+M20</f>
        <v>154846</v>
      </c>
    </row>
    <row r="28" spans="1:13" x14ac:dyDescent="0.25">
      <c r="E28">
        <f>M26*1.2</f>
        <v>185815.19999999998</v>
      </c>
    </row>
    <row r="29" spans="1:13" x14ac:dyDescent="0.25">
      <c r="F29" t="s">
        <v>72</v>
      </c>
      <c r="G29">
        <f>E28*0.25</f>
        <v>46453.799999999996</v>
      </c>
      <c r="I29" t="s">
        <v>73</v>
      </c>
      <c r="J29">
        <f>E28*0.3 +G37</f>
        <v>55139.159999999989</v>
      </c>
      <c r="L29" t="s">
        <v>74</v>
      </c>
      <c r="M29">
        <f>E28*0.45 +J37</f>
        <v>84182.399999999994</v>
      </c>
    </row>
    <row r="31" spans="1:13" x14ac:dyDescent="0.25">
      <c r="F31" t="s">
        <v>75</v>
      </c>
      <c r="G31">
        <f>(M10+M12)*1.2</f>
        <v>2907.6</v>
      </c>
      <c r="I31" t="s">
        <v>75</v>
      </c>
      <c r="J31" t="s">
        <v>15</v>
      </c>
      <c r="L31" t="s">
        <v>75</v>
      </c>
      <c r="M31" t="s">
        <v>15</v>
      </c>
    </row>
    <row r="32" spans="1:13" x14ac:dyDescent="0.25">
      <c r="F32" t="s">
        <v>33</v>
      </c>
      <c r="G32">
        <f>(M16)*1.2</f>
        <v>12540</v>
      </c>
      <c r="I32" t="s">
        <v>33</v>
      </c>
      <c r="J32" t="s">
        <v>15</v>
      </c>
      <c r="L32" t="s">
        <v>82</v>
      </c>
      <c r="M32">
        <f>(M17+M18)*1.2</f>
        <v>59106</v>
      </c>
    </row>
    <row r="33" spans="4:13" x14ac:dyDescent="0.25">
      <c r="F33" t="s">
        <v>79</v>
      </c>
      <c r="G33">
        <f>(L20+K20+K22+F20+F22+G20+G22)*1.2</f>
        <v>21153.599999999999</v>
      </c>
      <c r="I33" t="s">
        <v>81</v>
      </c>
      <c r="J33">
        <f>(H20+H22+I20+I22)*1.2</f>
        <v>9621.6</v>
      </c>
      <c r="L33" t="s">
        <v>83</v>
      </c>
      <c r="M33">
        <f>(J20+J22)*1.2</f>
        <v>3488.4</v>
      </c>
    </row>
    <row r="34" spans="4:13" x14ac:dyDescent="0.25">
      <c r="F34" t="s">
        <v>29</v>
      </c>
      <c r="G34">
        <f>(K14)*1.2</f>
        <v>10458</v>
      </c>
      <c r="I34" t="s">
        <v>80</v>
      </c>
      <c r="J34">
        <f>(F14+G14+H14+I14)*1.2</f>
        <v>44952</v>
      </c>
      <c r="L34" t="s">
        <v>28</v>
      </c>
      <c r="M34">
        <f>J14*1.2</f>
        <v>21588</v>
      </c>
    </row>
    <row r="35" spans="4:13" x14ac:dyDescent="0.25">
      <c r="D35">
        <v>100</v>
      </c>
      <c r="F35" t="s">
        <v>76</v>
      </c>
      <c r="G35">
        <f>SUM(G31:G34)</f>
        <v>47059.199999999997</v>
      </c>
      <c r="I35" t="s">
        <v>76</v>
      </c>
      <c r="J35">
        <f>SUM(J31:J34)</f>
        <v>54573.599999999999</v>
      </c>
      <c r="L35" t="s">
        <v>76</v>
      </c>
      <c r="M35">
        <f>SUM(M31:M34)</f>
        <v>84182.399999999994</v>
      </c>
    </row>
    <row r="37" spans="4:13" x14ac:dyDescent="0.25">
      <c r="F37" t="s">
        <v>77</v>
      </c>
      <c r="G37">
        <f>G29-G35</f>
        <v>-605.40000000000146</v>
      </c>
      <c r="I37" t="s">
        <v>77</v>
      </c>
      <c r="J37">
        <f>J29-J35</f>
        <v>565.5599999999904</v>
      </c>
      <c r="L37" t="s">
        <v>77</v>
      </c>
      <c r="M37">
        <f>M29-M35</f>
        <v>0</v>
      </c>
    </row>
    <row r="38" spans="4:13" x14ac:dyDescent="0.25">
      <c r="F38" t="s">
        <v>78</v>
      </c>
      <c r="G38">
        <f>G37*$D$35/G35</f>
        <v>-1.2864647082823368</v>
      </c>
      <c r="I38" t="s">
        <v>78</v>
      </c>
      <c r="J38">
        <f>J37*$D$35/J35</f>
        <v>1.0363252561677998</v>
      </c>
      <c r="L38" t="s">
        <v>78</v>
      </c>
      <c r="M38">
        <f>M37*$D$35/M35</f>
        <v>0</v>
      </c>
    </row>
    <row r="40" spans="4:13" x14ac:dyDescent="0.25">
      <c r="F40" t="s">
        <v>16</v>
      </c>
      <c r="G40">
        <f>G34+G31</f>
        <v>13365.6</v>
      </c>
      <c r="I40" t="s">
        <v>5</v>
      </c>
      <c r="J40">
        <f>F14*1.2</f>
        <v>11592</v>
      </c>
      <c r="L40" t="s">
        <v>35</v>
      </c>
      <c r="M40">
        <f>L17*1.2</f>
        <v>36390</v>
      </c>
    </row>
    <row r="41" spans="4:13" x14ac:dyDescent="0.25">
      <c r="I41" t="s">
        <v>6</v>
      </c>
      <c r="J41">
        <f>G14*1.2</f>
        <v>11172</v>
      </c>
      <c r="L41" t="s">
        <v>84</v>
      </c>
      <c r="M41">
        <f>L18*1.2</f>
        <v>22716</v>
      </c>
    </row>
    <row r="42" spans="4:13" x14ac:dyDescent="0.25">
      <c r="I42" t="s">
        <v>7</v>
      </c>
      <c r="J42">
        <f>H14*1.2</f>
        <v>10668</v>
      </c>
    </row>
    <row r="43" spans="4:13" x14ac:dyDescent="0.25">
      <c r="I43" t="s">
        <v>8</v>
      </c>
      <c r="J43">
        <f>I14*1.2</f>
        <v>11520</v>
      </c>
    </row>
  </sheetData>
  <mergeCells count="29"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  <mergeCell ref="F10:L10"/>
    <mergeCell ref="F11:K11"/>
    <mergeCell ref="A1:A4"/>
    <mergeCell ref="L1:L3"/>
    <mergeCell ref="M1:M3"/>
    <mergeCell ref="B15:C18"/>
    <mergeCell ref="B19:C22"/>
    <mergeCell ref="F21:K21"/>
    <mergeCell ref="B6:E6"/>
    <mergeCell ref="B7:E7"/>
    <mergeCell ref="B8:E8"/>
    <mergeCell ref="B9:C14"/>
    <mergeCell ref="F3:K3"/>
    <mergeCell ref="B5:E5"/>
    <mergeCell ref="M24:M25"/>
    <mergeCell ref="F1:K1"/>
    <mergeCell ref="B1:E4"/>
    <mergeCell ref="B23:E23"/>
    <mergeCell ref="B24:E24"/>
    <mergeCell ref="B25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2022-12-13T10:31:13Z</dcterms:modified>
</cp:coreProperties>
</file>