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Daywise - Bankwise"/>
    <sheet r:id="rId2" sheetId="2" name="CashBank"/>
    <sheet r:id="rId3" sheetId="3" name="Daywise - Bankwise "/>
    <sheet r:id="rId4" sheetId="4" name="Sheet2"/>
    <sheet r:id="rId5" sheetId="5" name="Sheet1"/>
  </sheets>
  <definedNames>
    <definedName name="_xlnm.Print_Area" localSheetId="1">'CASH &amp; BANK'!#REF!</definedName>
    <definedName name="_xlnm.Print_Area" localSheetId="2">'Daywise - Bankwise '!$A$1:$D$51</definedName>
  </definedNames>
  <calcPr fullCalcOnLoad="1"/>
</workbook>
</file>

<file path=xl/sharedStrings.xml><?xml version="1.0" encoding="utf-8"?>
<sst xmlns="http://schemas.openxmlformats.org/spreadsheetml/2006/main" count="369" uniqueCount="116">
  <si>
    <t>Cheques returned during Covid-19 outbreak:</t>
  </si>
  <si>
    <t>S No.</t>
  </si>
  <si>
    <t>Cheque date</t>
  </si>
  <si>
    <t>Ch No.</t>
  </si>
  <si>
    <t>Particulars</t>
  </si>
  <si>
    <t>Cheque Amount</t>
  </si>
  <si>
    <t>008178</t>
  </si>
  <si>
    <t>RTA Cheque</t>
  </si>
  <si>
    <t>Al Futtaim Previa 2 Nos. (deferment applied)</t>
  </si>
  <si>
    <t>Galadari 12th cheque (deferment applied)</t>
  </si>
  <si>
    <t>Millennium insurance - Medical</t>
  </si>
  <si>
    <t>RAK Cheque (deferment applied)</t>
  </si>
  <si>
    <t>Galadari cheque (deferment applied)</t>
  </si>
  <si>
    <t>Jafza rental</t>
  </si>
  <si>
    <t>RAK DDS loan (deferment applied)</t>
  </si>
  <si>
    <t>Arabian Automobiles (hold on april and produced on May)</t>
  </si>
  <si>
    <t>Total</t>
  </si>
  <si>
    <t>Cheques on hold during Covid-19 outbreak:</t>
  </si>
  <si>
    <t>008369</t>
  </si>
  <si>
    <t>Al Futtaim Motors</t>
  </si>
  <si>
    <t>008374</t>
  </si>
  <si>
    <t>008329</t>
  </si>
  <si>
    <t>Siraj Bhai</t>
  </si>
  <si>
    <t>008334</t>
  </si>
  <si>
    <t>Al Futtaim Lexus</t>
  </si>
  <si>
    <t>Arabian Automobiles</t>
  </si>
  <si>
    <t>008179</t>
  </si>
  <si>
    <t>Anil Sanghai</t>
  </si>
  <si>
    <t>Anil Sanghai (Loan payback cheque)</t>
  </si>
  <si>
    <t xml:space="preserve"> </t>
  </si>
  <si>
    <t>Classic Luxury Transport LLC</t>
  </si>
  <si>
    <t>Classic Luxury Passenger Transport LLC</t>
  </si>
  <si>
    <t>Classic Riders Car Rental LLC</t>
  </si>
  <si>
    <t>30-Apr-2023 to 04-Jun-2023</t>
  </si>
  <si>
    <t>26-Mar-2023 to 30-Apr-2023</t>
  </si>
  <si>
    <t>Emirates NBD-Classic Luxury Transport</t>
  </si>
  <si>
    <t>Emirates NBD-Classic Luxury Passenger Transport</t>
  </si>
  <si>
    <t>Emirates NBD - Classic Riders Car Rental LLC</t>
  </si>
  <si>
    <t>Emirates Islamic Bank</t>
  </si>
  <si>
    <t>Transactions</t>
  </si>
  <si>
    <t>Closing</t>
  </si>
  <si>
    <t>Debit</t>
  </si>
  <si>
    <t>Credit</t>
  </si>
  <si>
    <t>Balance</t>
  </si>
  <si>
    <t>Opening Balance</t>
  </si>
  <si>
    <t>Grand Total</t>
  </si>
  <si>
    <t>Salary</t>
  </si>
  <si>
    <t>RAK Bank</t>
  </si>
  <si>
    <t>CBD Bank</t>
  </si>
  <si>
    <t>Jafza</t>
  </si>
  <si>
    <t>Passenger</t>
  </si>
  <si>
    <t>Online Luxury Transport LLC</t>
  </si>
  <si>
    <t>RAK Bank-Classic Luxury Transport</t>
  </si>
  <si>
    <t>CBD Bank-Classic Luxury Transport</t>
  </si>
  <si>
    <t>EIB Bank - Online Luxury Transport LLC</t>
  </si>
  <si>
    <t>CLT - ADCB</t>
  </si>
  <si>
    <t>CLT DAILY SHEET</t>
  </si>
  <si>
    <t>Description</t>
  </si>
  <si>
    <t>Remarks</t>
  </si>
  <si>
    <t>BANK</t>
  </si>
  <si>
    <t>Emirates NBD-Classic Luxury-Main</t>
  </si>
  <si>
    <t>Cheques Deposited / Inward Remittance</t>
  </si>
  <si>
    <t>Bounced / Returned cheque/DDR</t>
  </si>
  <si>
    <t>Cash Deposited / Internal transfer</t>
  </si>
  <si>
    <t>Credit card payment</t>
  </si>
  <si>
    <t>Cheques issued / Bank Charges</t>
  </si>
  <si>
    <t>Cash Withdrawn</t>
  </si>
  <si>
    <t>Closing Balance</t>
  </si>
  <si>
    <t>Emirates NBD-Classic Passenger</t>
  </si>
  <si>
    <t>Internal Deposits/Transfers/Salary</t>
  </si>
  <si>
    <t>Cash Deposited/INTERNAL TRANSFER</t>
  </si>
  <si>
    <t>Cheques issued /BANK CHARGES</t>
  </si>
  <si>
    <t>Rak Bank-Classic Luxury</t>
  </si>
  <si>
    <t>Cash Deposited</t>
  </si>
  <si>
    <t>Cheques issued &amp; Bank Charges</t>
  </si>
  <si>
    <t>EIB - Loan account</t>
  </si>
  <si>
    <t>Internal Transfers</t>
  </si>
  <si>
    <t>ENBD - Classic Riders</t>
  </si>
  <si>
    <t>OLT - Emirates Islamic Bank</t>
  </si>
  <si>
    <t>Total Bank Closing Balances as on 05/05/2023</t>
  </si>
  <si>
    <t>A</t>
  </si>
  <si>
    <t xml:space="preserve">Total Chq issue &amp; Instalment </t>
  </si>
  <si>
    <t>Up to 31/05/2023</t>
  </si>
  <si>
    <t>NBD-Luxury</t>
  </si>
  <si>
    <t>NBD-Passenger</t>
  </si>
  <si>
    <t>NBD - Riders</t>
  </si>
  <si>
    <t>RAK</t>
  </si>
  <si>
    <t>CBD-Luxury</t>
  </si>
  <si>
    <t>OLT - EIB</t>
  </si>
  <si>
    <t>Total due of all banks (A)</t>
  </si>
  <si>
    <t>B</t>
  </si>
  <si>
    <t>Receipts expected before 31st May'23</t>
  </si>
  <si>
    <t>CBD - Luxury</t>
  </si>
  <si>
    <t>C</t>
  </si>
  <si>
    <r>
      <t/>
    </r>
    <r>
      <rPr>
        <b/>
        <sz val="14"/>
        <color rgb="FF00ff00"/>
        <rFont val="Calibri"/>
        <family val="2"/>
        <scheme val="minor"/>
      </rPr>
      <t>Expected surplus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rgb="FFffffff"/>
        <rFont val="Calibri"/>
        <family val="2"/>
        <scheme val="minor"/>
      </rPr>
      <t xml:space="preserve">/ </t>
    </r>
    <r>
      <rPr>
        <b/>
        <sz val="14"/>
        <color rgb="FFff0000"/>
        <rFont val="Calibri"/>
        <family val="2"/>
        <scheme val="minor"/>
      </rPr>
      <t>(Shortfall) on 31st May'23</t>
    </r>
  </si>
  <si>
    <t>A-B+C</t>
  </si>
  <si>
    <t>P.O.Box - 124797</t>
  </si>
  <si>
    <t>Dubai - U.A.E.</t>
  </si>
  <si>
    <t>Emirates NBD (CLT)</t>
  </si>
  <si>
    <t>Emirates Bank-Passenger A/c</t>
  </si>
  <si>
    <t>ADIB-Passenger A/C</t>
  </si>
  <si>
    <t>Mashreq Bank - Luxury</t>
  </si>
  <si>
    <t>Daily Summary</t>
  </si>
  <si>
    <t>01-Oct-2016 to 05-Nov-2016</t>
  </si>
  <si>
    <t>05-Feb-2016 to 07-Mar-2016</t>
  </si>
  <si>
    <t>01-Sep-2016 to 05-Nov-2016</t>
  </si>
  <si>
    <t>Emirates NBD</t>
  </si>
  <si>
    <t>Mashreq bank</t>
  </si>
  <si>
    <t>Classic Luxury Transport</t>
  </si>
  <si>
    <t>Classic Luxury Passenger Transport</t>
  </si>
  <si>
    <t>CLT (2014 Onwards)</t>
  </si>
  <si>
    <t>Emirates Jafza-Classic Transport</t>
  </si>
  <si>
    <t>RAK BANK</t>
  </si>
  <si>
    <t>ADIB - Luxury</t>
  </si>
  <si>
    <t>Classic Transport</t>
  </si>
  <si>
    <t>Check 30st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</si>
</sst>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d/mmm"/>
    <numFmt numFmtId="165" formatCode="#,##0.0"/>
    <numFmt numFmtId="166" formatCode="#,##0.0000000000"/>
  </numFmts>
  <fonts count="1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6d9f1"/>
      </patternFill>
    </fill>
    <fill>
      <patternFill patternType="solid">
        <fgColor rgb="FF92d050"/>
      </patternFill>
    </fill>
    <fill>
      <patternFill patternType="solid">
        <fgColor rgb="FF9bbb59"/>
      </patternFill>
    </fill>
    <fill>
      <patternFill patternType="solid">
        <fgColor rgb="FFebf1de"/>
      </patternFill>
    </fill>
    <fill>
      <patternFill patternType="solid">
        <fgColor rgb="FF00b0f0"/>
      </patternFill>
    </fill>
    <fill>
      <patternFill patternType="solid">
        <fgColor rgb="FFe46c0a"/>
      </patternFill>
    </fill>
    <fill>
      <patternFill patternType="solid">
        <fgColor rgb="FFfdeada"/>
      </patternFill>
    </fill>
    <fill>
      <patternFill patternType="solid">
        <fgColor rgb="FFd99694"/>
      </patternFill>
    </fill>
    <fill>
      <patternFill patternType="solid">
        <fgColor rgb="FFf2dcdb"/>
      </patternFill>
    </fill>
    <fill>
      <patternFill patternType="solid">
        <fgColor rgb="FFc3d69b"/>
      </patternFill>
    </fill>
    <fill>
      <patternFill patternType="solid">
        <fgColor rgb="FF93cddd"/>
      </patternFill>
    </fill>
    <fill>
      <patternFill patternType="solid">
        <fgColor rgb="FFdbeef4"/>
      </patternFill>
    </fill>
    <fill>
      <patternFill patternType="solid">
        <fgColor rgb="FFc4bd97"/>
      </patternFill>
    </fill>
    <fill>
      <patternFill patternType="solid">
        <fgColor rgb="FFeeece1"/>
      </patternFill>
    </fill>
    <fill>
      <patternFill patternType="solid">
        <fgColor rgb="FFa6a6a6"/>
      </patternFill>
    </fill>
    <fill>
      <patternFill patternType="solid">
        <fgColor rgb="FFf2f2f2"/>
      </patternFill>
    </fill>
    <fill>
      <patternFill patternType="solid">
        <fgColor rgb="FFffc000"/>
      </patternFill>
    </fill>
    <fill>
      <patternFill patternType="solid">
        <fgColor rgb="FF0d0d0d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7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center"/>
    </xf>
    <xf xfId="0" numFmtId="14" applyNumberFormat="1" borderId="2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" applyNumberFormat="1" borderId="3" applyBorder="1" fontId="4" applyFont="1" fillId="0" applyAlignment="1">
      <alignment horizontal="center"/>
    </xf>
    <xf xfId="0" numFmtId="3" applyNumberFormat="1" borderId="4" applyBorder="1" fontId="4" applyFont="1" fillId="0" applyAlignment="1">
      <alignment horizontal="center"/>
    </xf>
    <xf xfId="0" numFmtId="3" applyNumberFormat="1" borderId="5" applyBorder="1" fontId="4" applyFont="1" fillId="0" applyAlignment="1">
      <alignment horizontal="center"/>
    </xf>
    <xf xfId="0" numFmtId="0" borderId="0" fontId="0" fillId="0" applyAlignment="1">
      <alignment horizontal="general"/>
    </xf>
    <xf xfId="0" numFmtId="1" applyNumberFormat="1" borderId="6" applyBorder="1" fontId="4" applyFont="1" fillId="0" applyAlignment="1">
      <alignment horizontal="center"/>
    </xf>
    <xf xfId="0" numFmtId="3" applyNumberFormat="1" borderId="7" applyBorder="1" fontId="4" applyFont="1" fillId="0" applyAlignment="1">
      <alignment horizontal="center"/>
    </xf>
    <xf xfId="0" numFmtId="3" applyNumberFormat="1" borderId="8" applyBorder="1" fontId="4" applyFont="1" fillId="0" applyAlignment="1">
      <alignment horizontal="center"/>
    </xf>
    <xf xfId="0" numFmtId="1" applyNumberFormat="1" borderId="9" applyBorder="1" fontId="4" applyFont="1" fillId="0" applyAlignment="1">
      <alignment horizontal="center"/>
    </xf>
    <xf xfId="0" numFmtId="3" applyNumberFormat="1" borderId="10" applyBorder="1" fontId="4" applyFont="1" fillId="0" applyAlignment="1">
      <alignment horizontal="center"/>
    </xf>
    <xf xfId="0" numFmtId="3" applyNumberFormat="1" borderId="11" applyBorder="1" fontId="4" applyFont="1" fillId="0" applyAlignment="1">
      <alignment horizontal="center"/>
    </xf>
    <xf xfId="0" numFmtId="1" applyNumberFormat="1" borderId="12" applyBorder="1" fontId="5" applyFont="1" fillId="0" applyAlignment="1">
      <alignment horizontal="center"/>
    </xf>
    <xf xfId="0" numFmtId="3" applyNumberFormat="1" borderId="13" applyBorder="1" fontId="5" applyFont="1" fillId="0" applyAlignment="1">
      <alignment horizontal="center"/>
    </xf>
    <xf xfId="0" numFmtId="3" applyNumberFormat="1" borderId="14" applyBorder="1" fontId="5" applyFont="1" fillId="0" applyAlignment="1">
      <alignment horizontal="center"/>
    </xf>
    <xf xfId="0" numFmtId="1" applyNumberFormat="1" borderId="15" applyBorder="1" fontId="6" applyFont="1" fillId="2" applyFill="1" applyAlignment="1">
      <alignment horizontal="center"/>
    </xf>
    <xf xfId="0" numFmtId="3" applyNumberFormat="1" borderId="2" applyBorder="1" fontId="6" applyFont="1" fillId="2" applyFill="1" applyAlignment="1">
      <alignment horizontal="center"/>
    </xf>
    <xf xfId="0" numFmtId="3" applyNumberFormat="1" borderId="16" applyBorder="1" fontId="6" applyFont="1" fillId="2" applyFill="1" applyAlignment="1">
      <alignment horizontal="center"/>
    </xf>
    <xf xfId="0" numFmtId="1" applyNumberFormat="1" borderId="17" applyBorder="1" fontId="6" applyFont="1" fillId="2" applyFill="1" applyAlignment="1">
      <alignment horizontal="center"/>
    </xf>
    <xf xfId="0" numFmtId="3" applyNumberFormat="1" borderId="18" applyBorder="1" fontId="6" applyFont="1" fillId="2" applyFill="1" applyAlignment="1">
      <alignment horizontal="center"/>
    </xf>
    <xf xfId="0" numFmtId="3" applyNumberFormat="1" borderId="19" applyBorder="1" fontId="6" applyFont="1" fillId="2" applyFill="1" applyAlignment="1">
      <alignment horizontal="center"/>
    </xf>
    <xf xfId="0" numFmtId="1" applyNumberFormat="1" borderId="15" applyBorder="1" fontId="6" applyFont="1" fillId="0" applyAlignment="1">
      <alignment horizontal="left" vertical="top"/>
    </xf>
    <xf xfId="0" numFmtId="3" applyNumberFormat="1" borderId="2" applyBorder="1" fontId="6" applyFont="1" fillId="0" applyAlignment="1">
      <alignment horizontal="center"/>
    </xf>
    <xf xfId="0" numFmtId="3" applyNumberFormat="1" borderId="16" applyBorder="1" fontId="6" applyFont="1" fillId="0" applyAlignment="1">
      <alignment horizontal="center"/>
    </xf>
    <xf xfId="0" numFmtId="3" applyNumberFormat="1" borderId="15" applyBorder="1" fontId="6" applyFont="1" fillId="0" applyAlignment="1">
      <alignment horizontal="left"/>
    </xf>
    <xf xfId="0" numFmtId="3" applyNumberFormat="1" borderId="20" applyBorder="1" fontId="7" applyFont="1" fillId="0" applyAlignment="1">
      <alignment horizontal="center"/>
    </xf>
    <xf xfId="0" numFmtId="3" applyNumberFormat="1" borderId="2" applyBorder="1" fontId="7" applyFont="1" fillId="0" applyAlignment="1">
      <alignment horizontal="center"/>
    </xf>
    <xf xfId="0" numFmtId="1" applyNumberFormat="1" borderId="21" applyBorder="1" fontId="7" applyFont="1" fillId="0" applyAlignment="1">
      <alignment horizontal="left"/>
    </xf>
    <xf xfId="0" numFmtId="3" applyNumberFormat="1" borderId="20" applyBorder="1" fontId="7" applyFont="1" fillId="0" applyAlignment="1">
      <alignment horizontal="right"/>
    </xf>
    <xf xfId="0" numFmtId="3" applyNumberFormat="1" borderId="22" applyBorder="1" fontId="7" applyFont="1" fillId="0" applyAlignment="1">
      <alignment horizontal="right"/>
    </xf>
    <xf xfId="0" numFmtId="3" applyNumberFormat="1" borderId="23" applyBorder="1" fontId="7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" applyNumberFormat="1" borderId="24" applyBorder="1" fontId="8" applyFont="1" fillId="0" applyAlignment="1">
      <alignment horizontal="left"/>
    </xf>
    <xf xfId="0" numFmtId="3" applyNumberFormat="1" borderId="25" applyBorder="1" fontId="7" applyFont="1" fillId="0" applyAlignment="1">
      <alignment horizontal="right"/>
    </xf>
    <xf xfId="0" numFmtId="3" applyNumberFormat="1" borderId="26" applyBorder="1" fontId="7" applyFont="1" fillId="0" applyAlignment="1">
      <alignment horizontal="right"/>
    </xf>
    <xf xfId="0" numFmtId="3" applyNumberFormat="1" borderId="27" applyBorder="1" fontId="7" applyFont="1" fillId="0" applyAlignment="1">
      <alignment horizontal="right"/>
    </xf>
    <xf xfId="0" numFmtId="164" applyNumberFormat="1" borderId="28" applyBorder="1" fontId="7" applyFont="1" fillId="0" applyAlignment="1">
      <alignment horizontal="left"/>
    </xf>
    <xf xfId="0" numFmtId="3" applyNumberFormat="1" borderId="29" applyBorder="1" fontId="7" applyFont="1" fillId="0" applyAlignment="1">
      <alignment horizontal="right"/>
    </xf>
    <xf xfId="0" numFmtId="3" applyNumberFormat="1" borderId="30" applyBorder="1" fontId="7" applyFont="1" fillId="0" applyAlignment="1">
      <alignment horizontal="right"/>
    </xf>
    <xf xfId="0" numFmtId="3" applyNumberFormat="1" borderId="31" applyBorder="1" fontId="7" applyFont="1" fillId="0" applyAlignment="1">
      <alignment horizontal="right"/>
    </xf>
    <xf xfId="0" numFmtId="3" applyNumberFormat="1" borderId="32" applyBorder="1" fontId="7" applyFont="1" fillId="0" applyAlignment="1">
      <alignment horizontal="right"/>
    </xf>
    <xf xfId="0" numFmtId="3" applyNumberFormat="1" borderId="33" applyBorder="1" fontId="7" applyFont="1" fillId="0" applyAlignment="1">
      <alignment horizontal="right"/>
    </xf>
    <xf xfId="0" numFmtId="3" applyNumberFormat="1" borderId="1" applyBorder="1" fontId="7" applyFont="1" fillId="0" applyAlignment="1">
      <alignment horizontal="right"/>
    </xf>
    <xf xfId="0" numFmtId="3" applyNumberFormat="1" borderId="1" applyBorder="1" fontId="5" applyFont="1" fillId="0" applyAlignment="1">
      <alignment horizontal="right" wrapText="1"/>
    </xf>
    <xf xfId="0" numFmtId="3" applyNumberFormat="1" borderId="1" applyBorder="1" fontId="9" applyFont="1" fillId="0" applyAlignment="1">
      <alignment horizontal="right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5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4" applyNumberFormat="1" borderId="29" applyBorder="1" fontId="7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3" applyNumberFormat="1" borderId="34" applyBorder="1" fontId="7" applyFont="1" fillId="0" applyAlignment="1">
      <alignment horizontal="right"/>
    </xf>
    <xf xfId="0" numFmtId="4" applyNumberFormat="1" borderId="35" applyBorder="1" fontId="7" applyFont="1" fillId="0" applyAlignment="1">
      <alignment horizontal="right"/>
    </xf>
    <xf xfId="0" numFmtId="1" applyNumberFormat="1" borderId="36" applyBorder="1" fontId="6" applyFont="1" fillId="0" applyAlignment="1">
      <alignment horizontal="left"/>
    </xf>
    <xf xfId="0" numFmtId="3" applyNumberFormat="1" borderId="37" applyBorder="1" fontId="11" applyFont="1" fillId="0" applyAlignment="1">
      <alignment horizontal="right"/>
    </xf>
    <xf xfId="0" numFmtId="3" applyNumberFormat="1" borderId="38" applyBorder="1" fontId="10" applyFont="1" fillId="0" applyAlignment="1">
      <alignment horizontal="right"/>
    </xf>
    <xf xfId="0" numFmtId="1" applyNumberFormat="1" borderId="1" applyBorder="1" fontId="5" applyFont="1" fillId="0" applyAlignment="1">
      <alignment horizontal="center"/>
    </xf>
    <xf xfId="0" numFmtId="3" applyNumberFormat="1" borderId="1" applyBorder="1" fontId="12" applyFont="1" fillId="0" applyAlignment="1">
      <alignment horizontal="right"/>
    </xf>
    <xf xfId="0" numFmtId="1" applyNumberFormat="1" borderId="1" applyBorder="1" fontId="1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center"/>
    </xf>
    <xf xfId="0" numFmtId="1" applyNumberFormat="1" borderId="1" applyBorder="1" fontId="10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39" applyBorder="1" fontId="10" applyFont="1" fillId="0" applyAlignment="1">
      <alignment horizontal="right"/>
    </xf>
    <xf xfId="0" numFmtId="3" applyNumberFormat="1" borderId="40" applyBorder="1" fontId="6" applyFont="1" fillId="0" applyAlignment="1">
      <alignment horizontal="center"/>
    </xf>
    <xf xfId="0" numFmtId="3" applyNumberFormat="1" borderId="22" applyBorder="1" fontId="7" applyFont="1" fillId="0" applyAlignment="1">
      <alignment horizontal="center"/>
    </xf>
    <xf xfId="0" numFmtId="1" applyNumberFormat="1" borderId="21" applyBorder="1" fontId="8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4" applyNumberFormat="1" borderId="30" applyBorder="1" fontId="7" applyFont="1" fillId="0" applyAlignment="1">
      <alignment horizontal="right"/>
    </xf>
    <xf xfId="0" numFmtId="4" applyNumberFormat="1" borderId="1" applyBorder="1" fontId="7" applyFont="1" fillId="0" applyAlignment="1">
      <alignment horizontal="right"/>
    </xf>
    <xf xfId="0" numFmtId="3" applyNumberFormat="1" borderId="41" applyBorder="1" fontId="7" applyFont="1" fillId="3" applyFill="1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1" applyBorder="1" fontId="12" applyFont="1" fillId="0" applyAlignment="1">
      <alignment horizontal="left"/>
    </xf>
    <xf xfId="0" numFmtId="14" applyNumberFormat="1" borderId="42" applyBorder="1" fontId="13" applyFont="1" fillId="4" applyFill="1" applyAlignment="1">
      <alignment horizontal="center"/>
    </xf>
    <xf xfId="0" numFmtId="3" applyNumberFormat="1" borderId="43" applyBorder="1" fontId="13" applyFont="1" fillId="4" applyFill="1" applyAlignment="1">
      <alignment horizontal="center"/>
    </xf>
    <xf xfId="0" numFmtId="3" applyNumberFormat="1" borderId="44" applyBorder="1" fontId="13" applyFont="1" fillId="4" applyFill="1" applyAlignment="1">
      <alignment horizontal="center"/>
    </xf>
    <xf xfId="0" numFmtId="14" applyNumberFormat="1" borderId="45" applyBorder="1" fontId="14" applyFont="1" fillId="5" applyFill="1" applyAlignment="1">
      <alignment horizontal="center"/>
    </xf>
    <xf xfId="0" numFmtId="3" applyNumberFormat="1" borderId="46" applyBorder="1" fontId="14" applyFont="1" fillId="5" applyFill="1" applyAlignment="1">
      <alignment horizontal="center"/>
    </xf>
    <xf xfId="0" numFmtId="3" applyNumberFormat="1" borderId="47" applyBorder="1" fontId="14" applyFont="1" fillId="5" applyFill="1" applyAlignment="1">
      <alignment horizontal="center"/>
    </xf>
    <xf xfId="0" numFmtId="14" applyNumberFormat="1" borderId="48" applyBorder="1" fontId="14" applyFont="1" fillId="4" applyFill="1" applyAlignment="1">
      <alignment horizontal="left"/>
    </xf>
    <xf xfId="0" numFmtId="3" applyNumberFormat="1" borderId="48" applyBorder="1" fontId="14" applyFont="1" fillId="4" applyFill="1" applyAlignment="1">
      <alignment horizontal="center"/>
    </xf>
    <xf xfId="0" numFmtId="4" applyNumberFormat="1" borderId="48" applyBorder="1" fontId="14" applyFont="1" fillId="4" applyFill="1" applyAlignment="1">
      <alignment horizontal="center"/>
    </xf>
    <xf xfId="0" numFmtId="14" applyNumberFormat="1" borderId="12" applyBorder="1" fontId="14" applyFont="1" fillId="0" applyAlignment="1">
      <alignment horizontal="center"/>
    </xf>
    <xf xfId="0" numFmtId="3" applyNumberFormat="1" borderId="13" applyBorder="1" fontId="14" applyFont="1" fillId="0" applyAlignment="1">
      <alignment horizontal="center"/>
    </xf>
    <xf xfId="0" numFmtId="3" applyNumberFormat="1" borderId="14" applyBorder="1" fontId="14" applyFont="1" fillId="0" applyAlignment="1">
      <alignment horizontal="center"/>
    </xf>
    <xf xfId="0" numFmtId="14" applyNumberFormat="1" borderId="49" applyBorder="1" fontId="15" applyFont="1" fillId="0" applyAlignment="1">
      <alignment horizontal="left"/>
    </xf>
    <xf xfId="0" numFmtId="3" applyNumberFormat="1" borderId="49" applyBorder="1" fontId="14" applyFont="1" fillId="0" applyAlignment="1">
      <alignment horizontal="center"/>
    </xf>
    <xf xfId="0" numFmtId="3" applyNumberFormat="1" borderId="49" applyBorder="1" fontId="14" applyFont="1" fillId="0" applyAlignment="1">
      <alignment horizontal="left"/>
    </xf>
    <xf xfId="0" numFmtId="14" applyNumberFormat="1" borderId="49" applyBorder="1" fontId="16" applyFont="1" fillId="6" applyFill="1" applyAlignment="1">
      <alignment horizontal="left"/>
    </xf>
    <xf xfId="0" numFmtId="4" applyNumberFormat="1" borderId="49" applyBorder="1" fontId="16" applyFont="1" fillId="6" applyFill="1" applyAlignment="1">
      <alignment horizontal="center"/>
    </xf>
    <xf xfId="0" numFmtId="3" applyNumberFormat="1" borderId="49" applyBorder="1" fontId="16" applyFont="1" fillId="6" applyFill="1" applyAlignment="1">
      <alignment horizontal="left"/>
    </xf>
    <xf xfId="0" numFmtId="14" applyNumberFormat="1" borderId="49" applyBorder="1" fontId="16" applyFont="1" fillId="2" applyFill="1" applyAlignment="1">
      <alignment horizontal="left"/>
    </xf>
    <xf xfId="0" numFmtId="3" applyNumberFormat="1" borderId="49" applyBorder="1" fontId="16" applyFont="1" fillId="2" applyFill="1" applyAlignment="1">
      <alignment horizontal="center"/>
    </xf>
    <xf xfId="0" numFmtId="3" applyNumberFormat="1" borderId="49" applyBorder="1" fontId="16" applyFont="1" fillId="2" applyFill="1" applyAlignment="1">
      <alignment horizontal="left"/>
    </xf>
    <xf xfId="0" numFmtId="3" applyNumberFormat="1" borderId="49" applyBorder="1" fontId="16" applyFont="1" fillId="6" applyFill="1" applyAlignment="1">
      <alignment horizontal="center"/>
    </xf>
    <xf xfId="0" numFmtId="3" applyNumberFormat="1" borderId="49" applyBorder="1" fontId="16" applyFont="1" fillId="6" applyFill="1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14" applyNumberFormat="1" borderId="21" applyBorder="1" fontId="16" applyFont="1" fillId="0" applyAlignment="1">
      <alignment horizontal="center" vertical="top"/>
    </xf>
    <xf xfId="0" numFmtId="3" applyNumberFormat="1" borderId="27" applyBorder="1" fontId="16" applyFont="1" fillId="0" applyAlignment="1">
      <alignment horizontal="center"/>
    </xf>
    <xf xfId="0" numFmtId="3" applyNumberFormat="1" borderId="23" applyBorder="1" fontId="16" applyFont="1" fillId="0" applyAlignment="1">
      <alignment horizontal="center"/>
    </xf>
    <xf xfId="0" numFmtId="14" applyNumberFormat="1" borderId="50" applyBorder="1" fontId="16" applyFont="1" fillId="0" applyAlignment="1">
      <alignment horizontal="center"/>
    </xf>
    <xf xfId="0" numFmtId="3" applyNumberFormat="1" borderId="51" applyBorder="1" fontId="16" applyFont="1" fillId="0" applyAlignment="1">
      <alignment horizontal="center"/>
    </xf>
    <xf xfId="0" numFmtId="3" applyNumberFormat="1" borderId="52" applyBorder="1" fontId="16" applyFont="1" fillId="0" applyAlignment="1">
      <alignment horizontal="center"/>
    </xf>
    <xf xfId="0" numFmtId="14" applyNumberFormat="1" borderId="49" applyBorder="1" fontId="14" applyFont="1" fillId="7" applyFill="1" applyAlignment="1">
      <alignment horizontal="left"/>
    </xf>
    <xf xfId="0" numFmtId="3" applyNumberFormat="1" borderId="49" applyBorder="1" fontId="16" applyFont="1" fillId="7" applyFill="1" applyAlignment="1">
      <alignment horizontal="center"/>
    </xf>
    <xf xfId="0" numFmtId="3" applyNumberFormat="1" borderId="49" applyBorder="1" fontId="16" applyFont="1" fillId="7" applyFill="1" applyAlignment="1">
      <alignment horizontal="left"/>
    </xf>
    <xf xfId="0" numFmtId="14" applyNumberFormat="1" borderId="49" applyBorder="1" fontId="16" applyFont="1" fillId="8" applyFill="1" applyAlignment="1">
      <alignment horizontal="left"/>
    </xf>
    <xf xfId="0" numFmtId="3" applyNumberFormat="1" borderId="49" applyBorder="1" fontId="16" applyFont="1" fillId="8" applyFill="1" applyAlignment="1">
      <alignment horizontal="center"/>
    </xf>
    <xf xfId="0" numFmtId="3" applyNumberFormat="1" borderId="49" applyBorder="1" fontId="16" applyFont="1" fillId="8" applyFill="1" applyAlignment="1">
      <alignment horizontal="left"/>
    </xf>
    <xf xfId="0" numFmtId="14" applyNumberFormat="1" borderId="49" applyBorder="1" fontId="16" applyFont="1" fillId="7" applyFill="1" applyAlignment="1">
      <alignment horizontal="left"/>
    </xf>
    <xf xfId="0" numFmtId="14" applyNumberFormat="1" borderId="49" applyBorder="1" fontId="14" applyFont="1" fillId="9" applyFill="1" applyAlignment="1">
      <alignment horizontal="left"/>
    </xf>
    <xf xfId="0" numFmtId="4" applyNumberFormat="1" borderId="49" applyBorder="1" fontId="16" applyFont="1" fillId="9" applyFill="1" applyAlignment="1">
      <alignment horizontal="center"/>
    </xf>
    <xf xfId="0" numFmtId="3" applyNumberFormat="1" borderId="49" applyBorder="1" fontId="16" applyFont="1" fillId="9" applyFill="1" applyAlignment="1">
      <alignment horizontal="left"/>
    </xf>
    <xf xfId="0" numFmtId="14" applyNumberFormat="1" borderId="49" applyBorder="1" fontId="16" applyFont="1" fillId="10" applyFill="1" applyAlignment="1">
      <alignment horizontal="left"/>
    </xf>
    <xf xfId="0" numFmtId="3" applyNumberFormat="1" borderId="49" applyBorder="1" fontId="16" applyFont="1" fillId="10" applyFill="1" applyAlignment="1">
      <alignment horizontal="center"/>
    </xf>
    <xf xfId="0" numFmtId="3" applyNumberFormat="1" borderId="49" applyBorder="1" fontId="16" applyFont="1" fillId="10" applyFill="1" applyAlignment="1">
      <alignment horizontal="left"/>
    </xf>
    <xf xfId="0" numFmtId="14" applyNumberFormat="1" borderId="49" applyBorder="1" fontId="16" applyFont="1" fillId="9" applyFill="1" applyAlignment="1">
      <alignment horizontal="left"/>
    </xf>
    <xf xfId="0" numFmtId="3" applyNumberFormat="1" borderId="49" applyBorder="1" fontId="16" applyFont="1" fillId="9" applyFill="1" applyAlignment="1">
      <alignment horizontal="right"/>
    </xf>
    <xf xfId="0" numFmtId="14" applyNumberFormat="1" borderId="12" applyBorder="1" fontId="16" applyFont="1" fillId="0" applyAlignment="1">
      <alignment horizontal="center"/>
    </xf>
    <xf xfId="0" numFmtId="3" applyNumberFormat="1" borderId="13" applyBorder="1" fontId="16" applyFont="1" fillId="0" applyAlignment="1">
      <alignment horizontal="center"/>
    </xf>
    <xf xfId="0" numFmtId="3" applyNumberFormat="1" borderId="14" applyBorder="1" fontId="16" applyFont="1" fillId="0" applyAlignment="1">
      <alignment horizontal="center"/>
    </xf>
    <xf xfId="0" numFmtId="14" applyNumberFormat="1" borderId="49" applyBorder="1" fontId="14" applyFont="1" fillId="11" applyFill="1" applyAlignment="1">
      <alignment horizontal="left"/>
    </xf>
    <xf xfId="0" numFmtId="4" applyNumberFormat="1" borderId="49" applyBorder="1" fontId="16" applyFont="1" fillId="11" applyFill="1" applyAlignment="1">
      <alignment horizontal="center"/>
    </xf>
    <xf xfId="0" numFmtId="3" applyNumberFormat="1" borderId="49" applyBorder="1" fontId="16" applyFont="1" fillId="11" applyFill="1" applyAlignment="1">
      <alignment horizontal="left"/>
    </xf>
    <xf xfId="0" numFmtId="14" applyNumberFormat="1" borderId="49" applyBorder="1" fontId="16" applyFont="1" fillId="5" applyFill="1" applyAlignment="1">
      <alignment horizontal="left"/>
    </xf>
    <xf xfId="0" numFmtId="3" applyNumberFormat="1" borderId="49" applyBorder="1" fontId="16" applyFont="1" fillId="5" applyFill="1" applyAlignment="1">
      <alignment horizontal="center"/>
    </xf>
    <xf xfId="0" numFmtId="3" applyNumberFormat="1" borderId="49" applyBorder="1" fontId="16" applyFont="1" fillId="5" applyFill="1" applyAlignment="1">
      <alignment horizontal="left"/>
    </xf>
    <xf xfId="0" numFmtId="14" applyNumberFormat="1" borderId="49" applyBorder="1" fontId="16" applyFont="1" fillId="11" applyFill="1" applyAlignment="1">
      <alignment horizontal="left"/>
    </xf>
    <xf xfId="0" numFmtId="3" applyNumberFormat="1" borderId="49" applyBorder="1" fontId="16" applyFont="1" fillId="11" applyFill="1" applyAlignment="1">
      <alignment horizontal="right"/>
    </xf>
    <xf xfId="0" numFmtId="14" applyNumberFormat="1" borderId="49" applyBorder="1" fontId="14" applyFont="1" fillId="12" applyFill="1" applyAlignment="1">
      <alignment horizontal="left"/>
    </xf>
    <xf xfId="0" numFmtId="4" applyNumberFormat="1" borderId="49" applyBorder="1" fontId="16" applyFont="1" fillId="12" applyFill="1" applyAlignment="1">
      <alignment horizontal="center"/>
    </xf>
    <xf xfId="0" numFmtId="3" applyNumberFormat="1" borderId="49" applyBorder="1" fontId="16" applyFont="1" fillId="12" applyFill="1" applyAlignment="1">
      <alignment horizontal="left"/>
    </xf>
    <xf xfId="0" numFmtId="14" applyNumberFormat="1" borderId="49" applyBorder="1" fontId="16" applyFont="1" fillId="13" applyFill="1" applyAlignment="1">
      <alignment horizontal="left"/>
    </xf>
    <xf xfId="0" numFmtId="3" applyNumberFormat="1" borderId="49" applyBorder="1" fontId="16" applyFont="1" fillId="13" applyFill="1" applyAlignment="1">
      <alignment horizontal="center"/>
    </xf>
    <xf xfId="0" numFmtId="3" applyNumberFormat="1" borderId="49" applyBorder="1" fontId="16" applyFont="1" fillId="13" applyFill="1" applyAlignment="1">
      <alignment horizontal="left"/>
    </xf>
    <xf xfId="0" numFmtId="14" applyNumberFormat="1" borderId="53" applyBorder="1" fontId="16" applyFont="1" fillId="12" applyFill="1" applyAlignment="1">
      <alignment horizontal="left"/>
    </xf>
    <xf xfId="0" numFmtId="3" applyNumberFormat="1" borderId="53" applyBorder="1" fontId="16" applyFont="1" fillId="12" applyFill="1" applyAlignment="1">
      <alignment horizontal="center"/>
    </xf>
    <xf xfId="0" numFmtId="3" applyNumberFormat="1" borderId="53" applyBorder="1" fontId="16" applyFont="1" fillId="12" applyFill="1" applyAlignment="1">
      <alignment horizontal="left"/>
    </xf>
    <xf xfId="0" numFmtId="14" applyNumberFormat="1" borderId="28" applyBorder="1" fontId="16" applyFont="1" fillId="0" applyAlignment="1">
      <alignment horizontal="center" vertical="top"/>
    </xf>
    <xf xfId="0" numFmtId="3" applyNumberFormat="1" borderId="1" applyBorder="1" fontId="16" applyFont="1" fillId="0" applyAlignment="1">
      <alignment horizontal="center"/>
    </xf>
    <xf xfId="0" numFmtId="3" applyNumberFormat="1" borderId="31" applyBorder="1" fontId="16" applyFont="1" fillId="0" applyAlignment="1">
      <alignment horizontal="center"/>
    </xf>
    <xf xfId="0" numFmtId="14" applyNumberFormat="1" borderId="28" applyBorder="1" fontId="16" applyFont="1" fillId="0" applyAlignment="1">
      <alignment horizontal="center"/>
    </xf>
    <xf xfId="0" numFmtId="14" applyNumberFormat="1" borderId="54" applyBorder="1" fontId="14" applyFont="1" fillId="14" applyFill="1" applyAlignment="1">
      <alignment horizontal="left"/>
    </xf>
    <xf xfId="0" numFmtId="4" applyNumberFormat="1" borderId="54" applyBorder="1" fontId="16" applyFont="1" fillId="14" applyFill="1" applyAlignment="1">
      <alignment horizontal="center"/>
    </xf>
    <xf xfId="0" numFmtId="3" applyNumberFormat="1" borderId="54" applyBorder="1" fontId="16" applyFont="1" fillId="14" applyFill="1" applyAlignment="1">
      <alignment horizontal="left"/>
    </xf>
    <xf xfId="0" numFmtId="14" applyNumberFormat="1" borderId="49" applyBorder="1" fontId="16" applyFont="1" fillId="15" applyFill="1" applyAlignment="1">
      <alignment horizontal="left"/>
    </xf>
    <xf xfId="0" numFmtId="3" applyNumberFormat="1" borderId="49" applyBorder="1" fontId="16" applyFont="1" fillId="15" applyFill="1" applyAlignment="1">
      <alignment horizontal="center"/>
    </xf>
    <xf xfId="0" numFmtId="3" applyNumberFormat="1" borderId="49" applyBorder="1" fontId="16" applyFont="1" fillId="15" applyFill="1" applyAlignment="1">
      <alignment horizontal="left"/>
    </xf>
    <xf xfId="0" numFmtId="14" applyNumberFormat="1" borderId="49" applyBorder="1" fontId="16" applyFont="1" fillId="14" applyFill="1" applyAlignment="1">
      <alignment horizontal="left"/>
    </xf>
    <xf xfId="0" numFmtId="3" applyNumberFormat="1" borderId="49" applyBorder="1" fontId="16" applyFont="1" fillId="14" applyFill="1" applyAlignment="1">
      <alignment horizontal="center"/>
    </xf>
    <xf xfId="0" numFmtId="3" applyNumberFormat="1" borderId="49" applyBorder="1" fontId="16" applyFont="1" fillId="14" applyFill="1" applyAlignment="1">
      <alignment horizontal="left"/>
    </xf>
    <xf xfId="0" numFmtId="14" applyNumberFormat="1" borderId="54" applyBorder="1" fontId="14" applyFont="1" fillId="16" applyFill="1" applyAlignment="1">
      <alignment horizontal="left"/>
    </xf>
    <xf xfId="0" numFmtId="4" applyNumberFormat="1" borderId="54" applyBorder="1" fontId="16" applyFont="1" fillId="16" applyFill="1" applyAlignment="1">
      <alignment horizontal="center"/>
    </xf>
    <xf xfId="0" numFmtId="3" applyNumberFormat="1" borderId="54" applyBorder="1" fontId="16" applyFont="1" fillId="16" applyFill="1" applyAlignment="1">
      <alignment horizontal="left"/>
    </xf>
    <xf xfId="0" numFmtId="14" applyNumberFormat="1" borderId="49" applyBorder="1" fontId="16" applyFont="1" fillId="17" applyFill="1" applyAlignment="1">
      <alignment horizontal="left"/>
    </xf>
    <xf xfId="0" numFmtId="3" applyNumberFormat="1" borderId="49" applyBorder="1" fontId="16" applyFont="1" fillId="17" applyFill="1" applyAlignment="1">
      <alignment horizontal="center"/>
    </xf>
    <xf xfId="0" numFmtId="3" applyNumberFormat="1" borderId="49" applyBorder="1" fontId="16" applyFont="1" fillId="17" applyFill="1" applyAlignment="1">
      <alignment horizontal="left"/>
    </xf>
    <xf xfId="0" numFmtId="14" applyNumberFormat="1" borderId="49" applyBorder="1" fontId="16" applyFont="1" fillId="16" applyFill="1" applyAlignment="1">
      <alignment horizontal="left"/>
    </xf>
    <xf xfId="0" numFmtId="3" applyNumberFormat="1" borderId="49" applyBorder="1" fontId="16" applyFont="1" fillId="16" applyFill="1" applyAlignment="1">
      <alignment horizontal="center"/>
    </xf>
    <xf xfId="0" numFmtId="3" applyNumberFormat="1" borderId="49" applyBorder="1" fontId="16" applyFont="1" fillId="16" applyFill="1" applyAlignment="1">
      <alignment horizontal="left"/>
    </xf>
    <xf xfId="0" numFmtId="14" applyNumberFormat="1" borderId="55" applyBorder="1" fontId="16" applyFont="1" fillId="0" applyAlignment="1">
      <alignment horizontal="center"/>
    </xf>
    <xf xfId="0" numFmtId="3" applyNumberFormat="1" borderId="56" applyBorder="1" fontId="16" applyFont="1" fillId="0" applyAlignment="1">
      <alignment horizontal="center"/>
    </xf>
    <xf xfId="0" numFmtId="3" applyNumberFormat="1" borderId="57" applyBorder="1" fontId="16" applyFont="1" fillId="0" applyAlignment="1">
      <alignment horizontal="center"/>
    </xf>
    <xf xfId="0" numFmtId="14" applyNumberFormat="1" borderId="58" applyBorder="1" fontId="14" applyFont="1" fillId="18" applyFill="1" applyAlignment="1">
      <alignment horizontal="left"/>
    </xf>
    <xf xfId="0" numFmtId="3" applyNumberFormat="1" borderId="58" applyBorder="1" fontId="14" applyFont="1" fillId="18" applyFill="1" applyAlignment="1">
      <alignment horizontal="center"/>
    </xf>
    <xf xfId="0" numFmtId="3" applyNumberFormat="1" borderId="58" applyBorder="1" fontId="16" applyFont="1" fillId="18" applyFill="1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14" applyNumberFormat="1" borderId="59" applyBorder="1" fontId="16" applyFont="1" fillId="0" applyAlignment="1">
      <alignment horizontal="center"/>
    </xf>
    <xf xfId="0" numFmtId="3" applyNumberFormat="1" borderId="40" applyBorder="1" fontId="16" applyFont="1" fillId="0" applyAlignment="1">
      <alignment horizontal="center"/>
    </xf>
    <xf xfId="0" numFmtId="14" applyNumberFormat="1" borderId="2" applyBorder="1" fontId="14" applyFont="1" fillId="18" applyFill="1" applyAlignment="1">
      <alignment horizontal="left"/>
    </xf>
    <xf xfId="0" numFmtId="3" applyNumberFormat="1" borderId="2" applyBorder="1" fontId="14" applyFont="1" fillId="18" applyFill="1" applyAlignment="1">
      <alignment horizontal="center"/>
    </xf>
    <xf xfId="0" numFmtId="14" applyNumberFormat="1" borderId="2" applyBorder="1" fontId="16" applyFont="1" fillId="8" applyFill="1" applyAlignment="1">
      <alignment horizontal="left"/>
    </xf>
    <xf xfId="0" numFmtId="3" applyNumberFormat="1" borderId="2" applyBorder="1" fontId="16" applyFont="1" fillId="8" applyFill="1" applyAlignment="1">
      <alignment horizontal="center"/>
    </xf>
    <xf xfId="0" numFmtId="14" applyNumberFormat="1" borderId="2" applyBorder="1" fontId="14" applyFont="1" fillId="18" applyFill="1" applyAlignment="1">
      <alignment horizontal="center"/>
    </xf>
    <xf xfId="0" numFmtId="3" applyNumberFormat="1" borderId="2" applyBorder="1" fontId="14" applyFont="1" fillId="18" applyFill="1" applyAlignment="1">
      <alignment horizontal="right"/>
    </xf>
    <xf xfId="0" numFmtId="14" applyNumberFormat="1" borderId="25" applyBorder="1" fontId="2" applyFont="1" fillId="0" applyAlignment="1">
      <alignment horizontal="center" vertical="top"/>
    </xf>
    <xf xfId="0" numFmtId="3" applyNumberFormat="1" borderId="27" applyBorder="1" fontId="2" applyFont="1" fillId="0" applyAlignment="1">
      <alignment horizontal="center"/>
    </xf>
    <xf xfId="0" numFmtId="3" applyNumberFormat="1" borderId="22" applyBorder="1" fontId="2" applyFont="1" fillId="0" applyAlignment="1">
      <alignment horizontal="center"/>
    </xf>
    <xf xfId="0" numFmtId="14" applyNumberFormat="1" borderId="60" applyBorder="1" fontId="2" applyFont="1" fillId="0" applyAlignment="1">
      <alignment horizontal="center"/>
    </xf>
    <xf xfId="0" numFmtId="3" applyNumberFormat="1" borderId="51" applyBorder="1" fontId="2" applyFont="1" fillId="0" applyAlignment="1">
      <alignment horizontal="center"/>
    </xf>
    <xf xfId="0" numFmtId="3" applyNumberFormat="1" borderId="61" applyBorder="1" fontId="2" applyFont="1" fillId="0" applyAlignment="1">
      <alignment horizontal="center"/>
    </xf>
    <xf xfId="0" numFmtId="14" applyNumberFormat="1" borderId="62" applyBorder="1" fontId="1" applyFont="1" fillId="18" applyFill="1" applyAlignment="1">
      <alignment horizontal="center"/>
    </xf>
    <xf xfId="0" numFmtId="3" applyNumberFormat="1" borderId="63" applyBorder="1" fontId="1" applyFont="1" fillId="18" applyFill="1" applyAlignment="1">
      <alignment horizontal="center"/>
    </xf>
    <xf xfId="0" numFmtId="3" applyNumberFormat="1" borderId="64" applyBorder="1" fontId="1" applyFont="1" fillId="18" applyFill="1" applyAlignment="1">
      <alignment horizontal="center"/>
    </xf>
    <xf xfId="0" numFmtId="3" applyNumberFormat="1" borderId="62" applyBorder="1" fontId="16" applyFont="1" fillId="8" applyFill="1" applyAlignment="1">
      <alignment horizontal="center"/>
    </xf>
    <xf xfId="0" numFmtId="3" applyNumberFormat="1" borderId="64" applyBorder="1" fontId="16" applyFont="1" fillId="8" applyFill="1" applyAlignment="1">
      <alignment horizontal="center"/>
    </xf>
    <xf xfId="0" numFmtId="14" applyNumberFormat="1" borderId="2" applyBorder="1" fontId="3" applyFont="1" fillId="18" applyFill="1" applyAlignment="1">
      <alignment horizontal="left"/>
    </xf>
    <xf xfId="0" numFmtId="3" applyNumberFormat="1" borderId="62" applyBorder="1" fontId="14" applyFont="1" fillId="18" applyFill="1" applyAlignment="1">
      <alignment horizontal="center"/>
    </xf>
    <xf xfId="0" numFmtId="3" applyNumberFormat="1" borderId="64" applyBorder="1" fontId="14" applyFont="1" fillId="18" applyFill="1" applyAlignment="1">
      <alignment horizontal="center"/>
    </xf>
    <xf xfId="0" numFmtId="14" applyNumberFormat="1" borderId="1" applyBorder="1" fontId="3" applyFont="1" fillId="0" applyAlignment="1">
      <alignment horizontal="left"/>
    </xf>
    <xf xfId="0" numFmtId="4" applyNumberFormat="1" borderId="1" applyBorder="1" fontId="14" applyFont="1" fillId="0" applyAlignment="1">
      <alignment horizontal="right"/>
    </xf>
    <xf xfId="0" numFmtId="14" applyNumberFormat="1" borderId="65" applyBorder="1" fontId="1" applyFont="1" fillId="19" applyFill="1" applyAlignment="1">
      <alignment horizontal="left"/>
    </xf>
    <xf xfId="0" numFmtId="3" applyNumberFormat="1" borderId="65" applyBorder="1" fontId="1" applyFont="1" fillId="19" applyFill="1" applyAlignment="1">
      <alignment horizontal="center"/>
    </xf>
    <xf xfId="0" numFmtId="3" applyNumberFormat="1" borderId="66" applyBorder="1" fontId="1" applyFont="1" fillId="19" applyFill="1" applyAlignment="1">
      <alignment horizontal="center"/>
    </xf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center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" applyNumberFormat="1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3" applyNumberFormat="1" borderId="8" applyBorder="1" fontId="5" applyFont="1" fillId="0" applyAlignment="1">
      <alignment horizontal="left"/>
    </xf>
    <xf xfId="0" numFmtId="4" applyNumberFormat="1" borderId="8" applyBorder="1" fontId="5" applyFont="1" fillId="0" applyAlignment="1">
      <alignment horizontal="left"/>
    </xf>
    <xf xfId="0" numFmtId="1" applyNumberFormat="1" borderId="28" applyBorder="1" fontId="5" applyFont="1" fillId="0" applyAlignment="1">
      <alignment horizontal="left"/>
    </xf>
    <xf xfId="0" numFmtId="3" applyNumberFormat="1" borderId="31" applyBorder="1" fontId="5" applyFont="1" fillId="0" applyAlignment="1">
      <alignment horizontal="left"/>
    </xf>
    <xf xfId="0" numFmtId="4" applyNumberFormat="1" borderId="31" applyBorder="1" fontId="5" applyFont="1" fillId="0" applyAlignment="1">
      <alignment horizontal="left"/>
    </xf>
    <xf xfId="0" numFmtId="1" applyNumberFormat="1" borderId="50" applyBorder="1" fontId="5" applyFont="1" fillId="0" applyAlignment="1">
      <alignment horizontal="left"/>
    </xf>
    <xf xfId="0" numFmtId="3" applyNumberFormat="1" borderId="51" applyBorder="1" fontId="5" applyFont="1" fillId="0" applyAlignment="1">
      <alignment horizontal="right"/>
    </xf>
    <xf xfId="0" numFmtId="1" applyNumberFormat="1" borderId="21" applyBorder="1" fontId="4" applyFont="1" fillId="0" applyAlignment="1">
      <alignment horizontal="left"/>
    </xf>
    <xf xfId="0" numFmtId="3" applyNumberFormat="1" borderId="27" applyBorder="1" fontId="4" applyFont="1" fillId="0" applyAlignment="1">
      <alignment horizontal="right"/>
    </xf>
    <xf xfId="0" numFmtId="3" applyNumberFormat="1" borderId="28" applyBorder="1" fontId="5" applyFont="1" fillId="0" applyAlignment="1">
      <alignment horizontal="right"/>
    </xf>
    <xf xfId="0" numFmtId="3" applyNumberFormat="1" borderId="50" applyBorder="1" fontId="5" applyFont="1" fillId="0" applyAlignment="1">
      <alignment horizontal="right"/>
    </xf>
    <xf xfId="0" numFmtId="3" applyNumberFormat="1" borderId="24" applyBorder="1" fontId="6" applyFont="1" fillId="0" applyAlignment="1">
      <alignment horizontal="center"/>
    </xf>
    <xf xfId="0" numFmtId="3" applyNumberFormat="1" borderId="25" applyBorder="1" fontId="8" applyFont="1" fillId="0" applyAlignment="1">
      <alignment horizontal="center" wrapText="1"/>
    </xf>
    <xf xfId="0" numFmtId="3" applyNumberFormat="1" borderId="27" applyBorder="1" fontId="8" applyFont="1" fillId="0" applyAlignment="1">
      <alignment horizontal="center" wrapText="1"/>
    </xf>
    <xf xfId="0" numFmtId="3" applyNumberFormat="1" borderId="23" applyBorder="1" fontId="5" applyFont="1" fillId="0" applyAlignment="1">
      <alignment horizontal="left"/>
    </xf>
    <xf xfId="0" numFmtId="1" applyNumberFormat="1" borderId="27" applyBorder="1" fontId="8" applyFont="1" fillId="0" applyAlignment="1">
      <alignment horizontal="center" wrapText="1"/>
    </xf>
    <xf xfId="0" numFmtId="4" applyNumberFormat="1" borderId="23" applyBorder="1" fontId="5" applyFont="1" fillId="0" applyAlignment="1">
      <alignment horizontal="left"/>
    </xf>
    <xf xfId="0" numFmtId="3" applyNumberFormat="1" borderId="28" applyBorder="1" fontId="6" applyFont="1" fillId="0" applyAlignment="1">
      <alignment horizontal="center"/>
    </xf>
    <xf xfId="0" numFmtId="3" applyNumberFormat="1" borderId="33" applyBorder="1" fontId="6" applyFont="1" fillId="0" applyAlignment="1">
      <alignment horizontal="center" wrapText="1"/>
    </xf>
    <xf xfId="0" numFmtId="3" applyNumberFormat="1" borderId="1" applyBorder="1" fontId="6" applyFont="1" fillId="0" applyAlignment="1">
      <alignment horizontal="center" wrapText="1"/>
    </xf>
    <xf xfId="0" numFmtId="1" applyNumberFormat="1" borderId="33" applyBorder="1" fontId="6" applyFont="1" fillId="0" applyAlignment="1">
      <alignment horizontal="center" wrapText="1"/>
    </xf>
    <xf xfId="0" numFmtId="1" applyNumberFormat="1" borderId="28" applyBorder="1" fontId="6" applyFont="1" fillId="0" applyAlignment="1">
      <alignment horizontal="center"/>
    </xf>
    <xf xfId="0" numFmtId="3" applyNumberFormat="1" borderId="60" applyBorder="1" fontId="7" applyFont="1" fillId="0" applyAlignment="1">
      <alignment horizontal="center" wrapText="1"/>
    </xf>
    <xf xfId="0" numFmtId="3" applyNumberFormat="1" borderId="51" applyBorder="1" fontId="7" applyFont="1" fillId="0" applyAlignment="1">
      <alignment horizontal="center" wrapText="1"/>
    </xf>
    <xf xfId="0" numFmtId="3" applyNumberFormat="1" borderId="33" applyBorder="1" fontId="7" applyFont="1" fillId="0" applyAlignment="1">
      <alignment horizontal="center" wrapText="1"/>
    </xf>
    <xf xfId="0" numFmtId="3" applyNumberFormat="1" borderId="1" applyBorder="1" fontId="7" applyFont="1" fillId="0" applyAlignment="1">
      <alignment horizontal="center" wrapText="1"/>
    </xf>
    <xf xfId="0" numFmtId="3" applyNumberFormat="1" borderId="59" applyBorder="1" fontId="6" applyFont="1" fillId="0" applyAlignment="1">
      <alignment horizontal="center"/>
    </xf>
    <xf xfId="0" numFmtId="3" applyNumberFormat="1" borderId="26" applyBorder="1" fontId="6" applyFont="1" fillId="0" applyAlignment="1">
      <alignment horizontal="center"/>
    </xf>
    <xf xfId="0" numFmtId="1" applyNumberFormat="1" borderId="25" applyBorder="1" fontId="6" applyFont="1" fillId="0" applyAlignment="1">
      <alignment horizontal="center"/>
    </xf>
    <xf xfId="0" numFmtId="3" applyNumberFormat="1" borderId="27" applyBorder="1" fontId="6" applyFont="1" fillId="0" applyAlignment="1">
      <alignment horizontal="center"/>
    </xf>
    <xf xfId="0" numFmtId="4" applyNumberFormat="1" borderId="26" applyBorder="1" fontId="6" applyFont="1" fillId="0" applyAlignment="1">
      <alignment horizontal="center"/>
    </xf>
    <xf xfId="0" numFmtId="3" applyNumberFormat="1" borderId="50" applyBorder="1" fontId="6" applyFont="1" fillId="0" applyAlignment="1">
      <alignment horizontal="center"/>
    </xf>
    <xf xfId="0" numFmtId="3" applyNumberFormat="1" borderId="67" applyBorder="1" fontId="6" applyFont="1" fillId="0" applyAlignment="1">
      <alignment horizontal="center"/>
    </xf>
    <xf xfId="0" numFmtId="4" applyNumberFormat="1" borderId="2" applyBorder="1" fontId="7" applyFont="1" fillId="0" applyAlignment="1">
      <alignment horizontal="center"/>
    </xf>
    <xf xfId="0" numFmtId="1" applyNumberFormat="1" borderId="2" applyBorder="1" fontId="7" applyFont="1" fillId="0" applyAlignment="1">
      <alignment horizontal="center"/>
    </xf>
    <xf xfId="0" numFmtId="4" applyNumberFormat="1" borderId="67" applyBorder="1" fontId="6" applyFont="1" fillId="0" applyAlignment="1">
      <alignment horizontal="center"/>
    </xf>
    <xf xfId="0" numFmtId="1" applyNumberFormat="1" borderId="28" applyBorder="1" fontId="8" applyFont="1" fillId="0" applyAlignment="1">
      <alignment horizontal="left"/>
    </xf>
    <xf xfId="0" numFmtId="1" applyNumberFormat="1" borderId="28" applyBorder="1" fontId="8" applyFont="1" fillId="0" applyAlignment="1">
      <alignment horizontal="center"/>
    </xf>
    <xf xfId="0" numFmtId="3" applyNumberFormat="1" borderId="1" applyBorder="1" fontId="8" applyFont="1" fillId="0" applyAlignment="1">
      <alignment horizontal="right"/>
    </xf>
    <xf xfId="0" numFmtId="1" applyNumberFormat="1" borderId="27" applyBorder="1" fontId="8" applyFont="1" fillId="0" applyAlignment="1">
      <alignment horizontal="right"/>
    </xf>
    <xf xfId="0" numFmtId="4" applyNumberFormat="1" borderId="31" applyBorder="1" fontId="7" applyFont="1" fillId="0" applyAlignment="1">
      <alignment horizontal="right"/>
    </xf>
    <xf xfId="0" numFmtId="3" applyNumberFormat="1" borderId="27" applyBorder="1" fontId="8" applyFont="1" fillId="0" applyAlignment="1">
      <alignment horizontal="right"/>
    </xf>
    <xf xfId="0" numFmtId="3" applyNumberFormat="1" borderId="28" applyBorder="1" fontId="8" applyFont="1" fillId="0" applyAlignment="1">
      <alignment horizontal="right"/>
    </xf>
    <xf xfId="0" numFmtId="1" applyNumberFormat="1" borderId="1" applyBorder="1" fontId="8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1" applyNumberFormat="1" borderId="68" applyBorder="1" fontId="6" applyFont="1" fillId="0" applyAlignment="1">
      <alignment horizontal="center"/>
    </xf>
    <xf xfId="0" numFmtId="3" applyNumberFormat="1" borderId="37" applyBorder="1" fontId="6" applyFont="1" fillId="0" applyAlignment="1">
      <alignment horizontal="right"/>
    </xf>
    <xf xfId="0" numFmtId="1" applyNumberFormat="1" borderId="12" applyBorder="1" fontId="6" applyFont="1" fillId="0" applyAlignment="1">
      <alignment horizontal="center"/>
    </xf>
    <xf xfId="0" numFmtId="4" applyNumberFormat="1" borderId="13" applyBorder="1" fontId="11" applyFont="1" fillId="0" applyAlignment="1">
      <alignment horizontal="right"/>
    </xf>
    <xf xfId="0" numFmtId="4" applyNumberFormat="1" borderId="14" applyBorder="1" fontId="10" applyFont="1" fillId="0" applyAlignment="1">
      <alignment horizontal="right"/>
    </xf>
    <xf xfId="0" numFmtId="1" applyNumberFormat="1" borderId="55" applyBorder="1" fontId="2" applyFont="1" fillId="0" applyAlignment="1">
      <alignment horizontal="center"/>
    </xf>
    <xf xfId="0" numFmtId="4" applyNumberFormat="1" borderId="56" applyBorder="1" fontId="2" applyFont="1" fillId="0" applyAlignment="1">
      <alignment horizontal="left"/>
    </xf>
    <xf xfId="0" numFmtId="3" applyNumberFormat="1" borderId="56" applyBorder="1" fontId="5" applyFont="1" fillId="0" applyAlignment="1">
      <alignment horizontal="left"/>
    </xf>
    <xf xfId="0" numFmtId="3" applyNumberFormat="1" borderId="57" applyBorder="1" fontId="2" applyFont="1" fillId="0" applyAlignment="1">
      <alignment horizontal="left"/>
    </xf>
    <xf xfId="0" numFmtId="3" applyNumberFormat="1" borderId="56" applyBorder="1" fontId="2" applyFont="1" fillId="0" applyAlignment="1">
      <alignment horizontal="left"/>
    </xf>
    <xf xfId="0" numFmtId="4" applyNumberFormat="1" borderId="57" applyBorder="1" fontId="2" applyFont="1" fillId="0" applyAlignment="1">
      <alignment horizontal="left"/>
    </xf>
    <xf xfId="0" numFmtId="3" applyNumberFormat="1" borderId="57" applyBorder="1" fontId="2" applyFont="1" fillId="0" applyAlignment="1">
      <alignment horizontal="right"/>
    </xf>
    <xf xfId="0" numFmtId="4" applyNumberFormat="1" borderId="1" applyBorder="1" fontId="12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1" applyNumberFormat="1" borderId="59" applyBorder="1" fontId="6" applyFont="1" fillId="0" applyAlignment="1">
      <alignment horizontal="center"/>
    </xf>
    <xf xfId="0" numFmtId="4" applyNumberFormat="1" borderId="1" applyBorder="1" fontId="8" applyFont="1" fillId="0" applyAlignment="1">
      <alignment horizontal="right"/>
    </xf>
    <xf xfId="0" numFmtId="1" applyNumberFormat="1" borderId="1" applyBorder="1" fontId="7" applyFont="1" fillId="0" applyAlignment="1">
      <alignment horizontal="right"/>
    </xf>
    <xf xfId="0" numFmtId="3" applyNumberFormat="1" borderId="13" applyBorder="1" fontId="11" applyFont="1" fillId="0" applyAlignment="1">
      <alignment horizontal="right"/>
    </xf>
    <xf xfId="0" numFmtId="3" applyNumberFormat="1" borderId="14" applyBorder="1" fontId="10" applyFont="1" fillId="0" applyAlignment="1">
      <alignment horizontal="right"/>
    </xf>
    <xf xfId="0" numFmtId="3" applyNumberFormat="1" borderId="56" applyBorder="1" fontId="2" applyFont="1" fillId="0" applyAlignment="1">
      <alignment horizontal="right"/>
    </xf>
    <xf xfId="0" numFmtId="4" applyNumberFormat="1" borderId="1" applyBorder="1" fontId="7" applyFont="1" fillId="0" applyAlignment="1">
      <alignment horizontal="left"/>
    </xf>
    <xf xfId="0" numFmtId="4" applyNumberFormat="1" borderId="1" applyBorder="1" fontId="6" applyFont="1" fillId="0" applyAlignment="1">
      <alignment horizontal="left"/>
    </xf>
    <xf xfId="0" numFmtId="4" applyNumberFormat="1" borderId="1" applyBorder="1" fontId="10" applyFont="1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27"/>
  <sheetViews>
    <sheetView workbookViewId="0"/>
  </sheetViews>
  <sheetFormatPr defaultRowHeight="15" x14ac:dyDescent="0.25"/>
  <cols>
    <col min="1" max="1" style="85" width="11.290714285714287" customWidth="1" bestFit="1"/>
    <col min="2" max="2" style="86" width="16.576428571428572" customWidth="1" bestFit="1"/>
    <col min="3" max="3" style="12" width="11.576428571428572" customWidth="1" bestFit="1"/>
    <col min="4" max="4" style="87" width="11.005" customWidth="1" bestFit="1"/>
    <col min="5" max="5" style="88" width="12.290714285714287" customWidth="1" bestFit="1"/>
    <col min="6" max="6" style="85" width="15.43357142857143" customWidth="1" bestFit="1"/>
    <col min="7" max="7" style="87" width="8.576428571428572" customWidth="1" bestFit="1"/>
    <col min="8" max="8" style="286" width="11.005" customWidth="1" bestFit="1"/>
    <col min="9" max="9" style="87" width="10.43357142857143" customWidth="1" bestFit="1"/>
    <col min="10" max="10" style="88" width="10.43357142857143" customWidth="1" bestFit="1"/>
    <col min="11" max="11" style="85" width="13.576428571428572" customWidth="1" bestFit="1" hidden="1"/>
    <col min="12" max="12" style="85" width="13.576428571428572" customWidth="1" bestFit="1" hidden="1"/>
    <col min="13" max="13" style="85" width="13.576428571428572" customWidth="1" bestFit="1" hidden="1"/>
    <col min="14" max="14" style="286" width="13.576428571428572" customWidth="1" bestFit="1" hidden="1"/>
    <col min="15" max="15" style="85" width="15.290714285714287" customWidth="1" bestFit="1"/>
    <col min="16" max="16" style="87" width="10.719285714285713" customWidth="1" bestFit="1"/>
    <col min="17" max="17" style="87" width="12.43357142857143" customWidth="1" bestFit="1"/>
    <col min="18" max="18" style="87" width="10.005" customWidth="1" bestFit="1"/>
  </cols>
  <sheetData>
    <row x14ac:dyDescent="0.25" r="1" customHeight="1" ht="18.75">
      <c r="A1" s="216" t="s">
        <v>30</v>
      </c>
      <c r="B1" s="217"/>
      <c r="C1" s="217"/>
      <c r="D1" s="218"/>
      <c r="E1" s="18"/>
      <c r="F1" s="216" t="s">
        <v>30</v>
      </c>
      <c r="G1" s="217"/>
      <c r="H1" s="217"/>
      <c r="I1" s="218"/>
      <c r="J1" s="18"/>
      <c r="K1" s="216" t="s">
        <v>30</v>
      </c>
      <c r="L1" s="217"/>
      <c r="M1" s="217"/>
      <c r="N1" s="219"/>
      <c r="O1" s="216" t="s">
        <v>30</v>
      </c>
      <c r="P1" s="217"/>
      <c r="Q1" s="217"/>
      <c r="R1" s="218"/>
    </row>
    <row x14ac:dyDescent="0.25" r="2" customHeight="1" ht="18.75">
      <c r="A2" s="220" t="s">
        <v>96</v>
      </c>
      <c r="B2" s="59"/>
      <c r="C2" s="59"/>
      <c r="D2" s="221"/>
      <c r="E2" s="18"/>
      <c r="F2" s="220" t="s">
        <v>96</v>
      </c>
      <c r="G2" s="59"/>
      <c r="H2" s="59"/>
      <c r="I2" s="221"/>
      <c r="J2" s="18"/>
      <c r="K2" s="220" t="s">
        <v>96</v>
      </c>
      <c r="L2" s="59"/>
      <c r="M2" s="59"/>
      <c r="N2" s="222"/>
      <c r="O2" s="220" t="s">
        <v>96</v>
      </c>
      <c r="P2" s="59"/>
      <c r="Q2" s="59"/>
      <c r="R2" s="221"/>
    </row>
    <row x14ac:dyDescent="0.25" r="3" customHeight="1" ht="18.75">
      <c r="A3" s="223" t="s">
        <v>97</v>
      </c>
      <c r="B3" s="224"/>
      <c r="C3" s="224"/>
      <c r="D3" s="221"/>
      <c r="E3" s="18"/>
      <c r="F3" s="223" t="s">
        <v>97</v>
      </c>
      <c r="G3" s="224"/>
      <c r="H3" s="224"/>
      <c r="I3" s="221"/>
      <c r="J3" s="18"/>
      <c r="K3" s="223" t="s">
        <v>97</v>
      </c>
      <c r="L3" s="224"/>
      <c r="M3" s="224"/>
      <c r="N3" s="222"/>
      <c r="O3" s="223" t="s">
        <v>97</v>
      </c>
      <c r="P3" s="224"/>
      <c r="Q3" s="224"/>
      <c r="R3" s="221"/>
    </row>
    <row x14ac:dyDescent="0.25" r="4" customHeight="1" ht="18.75">
      <c r="A4" s="225" t="s">
        <v>98</v>
      </c>
      <c r="B4" s="226"/>
      <c r="C4" s="226"/>
      <c r="D4" s="221"/>
      <c r="E4" s="18"/>
      <c r="F4" s="225" t="s">
        <v>99</v>
      </c>
      <c r="G4" s="226"/>
      <c r="H4" s="226"/>
      <c r="I4" s="221"/>
      <c r="J4" s="18"/>
      <c r="K4" s="225" t="s">
        <v>100</v>
      </c>
      <c r="L4" s="226"/>
      <c r="M4" s="226"/>
      <c r="N4" s="222"/>
      <c r="O4" s="225" t="s">
        <v>101</v>
      </c>
      <c r="P4" s="226"/>
      <c r="Q4" s="226"/>
      <c r="R4" s="221"/>
    </row>
    <row x14ac:dyDescent="0.25" r="5" customHeight="1" ht="18.75">
      <c r="A5" s="220" t="s">
        <v>102</v>
      </c>
      <c r="B5" s="59"/>
      <c r="C5" s="59"/>
      <c r="D5" s="221"/>
      <c r="E5" s="18"/>
      <c r="F5" s="220" t="s">
        <v>102</v>
      </c>
      <c r="G5" s="59"/>
      <c r="H5" s="59"/>
      <c r="I5" s="221"/>
      <c r="J5" s="18"/>
      <c r="K5" s="220" t="s">
        <v>102</v>
      </c>
      <c r="L5" s="59"/>
      <c r="M5" s="59"/>
      <c r="N5" s="222"/>
      <c r="O5" s="220" t="s">
        <v>102</v>
      </c>
      <c r="P5" s="59"/>
      <c r="Q5" s="59"/>
      <c r="R5" s="221"/>
    </row>
    <row x14ac:dyDescent="0.25" r="6" customHeight="1" ht="18.75">
      <c r="A6" s="227"/>
      <c r="B6" s="59"/>
      <c r="C6" s="59"/>
      <c r="D6" s="221"/>
      <c r="E6" s="18"/>
      <c r="F6" s="227"/>
      <c r="G6" s="59"/>
      <c r="H6" s="59"/>
      <c r="I6" s="221"/>
      <c r="J6" s="18"/>
      <c r="K6" s="227"/>
      <c r="L6" s="59"/>
      <c r="M6" s="59"/>
      <c r="N6" s="222"/>
      <c r="O6" s="227"/>
      <c r="P6" s="59"/>
      <c r="Q6" s="59"/>
      <c r="R6" s="221"/>
    </row>
    <row x14ac:dyDescent="0.25" r="7" customHeight="1" ht="18.75">
      <c r="A7" s="227"/>
      <c r="B7" s="59"/>
      <c r="C7" s="59"/>
      <c r="D7" s="221"/>
      <c r="E7" s="18"/>
      <c r="F7" s="227"/>
      <c r="G7" s="59"/>
      <c r="H7" s="59"/>
      <c r="I7" s="221"/>
      <c r="J7" s="18"/>
      <c r="K7" s="228"/>
      <c r="L7" s="224"/>
      <c r="M7" s="224"/>
      <c r="N7" s="222"/>
      <c r="O7" s="227"/>
      <c r="P7" s="59"/>
      <c r="Q7" s="59"/>
      <c r="R7" s="221"/>
    </row>
    <row x14ac:dyDescent="0.25" r="8" customHeight="1" ht="18.75">
      <c r="A8" s="223" t="s">
        <v>103</v>
      </c>
      <c r="B8" s="224"/>
      <c r="C8" s="224"/>
      <c r="D8" s="221"/>
      <c r="E8" s="18"/>
      <c r="F8" s="223" t="s">
        <v>103</v>
      </c>
      <c r="G8" s="224"/>
      <c r="H8" s="224"/>
      <c r="I8" s="221"/>
      <c r="J8" s="18"/>
      <c r="K8" s="223" t="s">
        <v>104</v>
      </c>
      <c r="L8" s="224"/>
      <c r="M8" s="224"/>
      <c r="N8" s="222"/>
      <c r="O8" s="223" t="s">
        <v>105</v>
      </c>
      <c r="P8" s="224"/>
      <c r="Q8" s="224"/>
      <c r="R8" s="221"/>
    </row>
    <row x14ac:dyDescent="0.25" r="9" customHeight="1" ht="12.75">
      <c r="A9" s="229"/>
      <c r="B9" s="230" t="s">
        <v>106</v>
      </c>
      <c r="C9" s="231"/>
      <c r="D9" s="232"/>
      <c r="E9" s="18"/>
      <c r="F9" s="229"/>
      <c r="G9" s="230" t="s">
        <v>99</v>
      </c>
      <c r="H9" s="231"/>
      <c r="I9" s="232"/>
      <c r="J9" s="18"/>
      <c r="K9" s="229"/>
      <c r="L9" s="233" t="s">
        <v>100</v>
      </c>
      <c r="M9" s="231"/>
      <c r="N9" s="234"/>
      <c r="O9" s="229"/>
      <c r="P9" s="230" t="s">
        <v>107</v>
      </c>
      <c r="Q9" s="231"/>
      <c r="R9" s="232"/>
    </row>
    <row x14ac:dyDescent="0.25" r="10" customHeight="1" ht="27.75">
      <c r="A10" s="235"/>
      <c r="B10" s="236" t="s">
        <v>108</v>
      </c>
      <c r="C10" s="237"/>
      <c r="D10" s="221"/>
      <c r="E10" s="18"/>
      <c r="F10" s="235"/>
      <c r="G10" s="236" t="s">
        <v>109</v>
      </c>
      <c r="H10" s="237"/>
      <c r="I10" s="221"/>
      <c r="J10" s="18"/>
      <c r="K10" s="235"/>
      <c r="L10" s="238" t="s">
        <v>110</v>
      </c>
      <c r="M10" s="237"/>
      <c r="N10" s="222"/>
      <c r="O10" s="235"/>
      <c r="P10" s="236" t="s">
        <v>108</v>
      </c>
      <c r="Q10" s="237"/>
      <c r="R10" s="221"/>
    </row>
    <row x14ac:dyDescent="0.25" r="11" customHeight="1" ht="12.75">
      <c r="A11" s="239" t="s">
        <v>4</v>
      </c>
      <c r="B11" s="240"/>
      <c r="C11" s="241"/>
      <c r="D11" s="221"/>
      <c r="E11" s="18"/>
      <c r="F11" s="239" t="s">
        <v>4</v>
      </c>
      <c r="G11" s="240"/>
      <c r="H11" s="241"/>
      <c r="I11" s="221"/>
      <c r="J11" s="18"/>
      <c r="K11" s="239" t="s">
        <v>4</v>
      </c>
      <c r="L11" s="242"/>
      <c r="M11" s="243"/>
      <c r="N11" s="222"/>
      <c r="O11" s="239" t="s">
        <v>4</v>
      </c>
      <c r="P11" s="240"/>
      <c r="Q11" s="241"/>
      <c r="R11" s="221"/>
    </row>
    <row x14ac:dyDescent="0.25" r="12" customHeight="1" ht="18.75">
      <c r="A12" s="235"/>
      <c r="B12" s="244" t="s">
        <v>39</v>
      </c>
      <c r="C12" s="77"/>
      <c r="D12" s="245" t="s">
        <v>40</v>
      </c>
      <c r="E12" s="18"/>
      <c r="F12" s="235"/>
      <c r="G12" s="244" t="s">
        <v>39</v>
      </c>
      <c r="H12" s="77"/>
      <c r="I12" s="245" t="s">
        <v>40</v>
      </c>
      <c r="J12" s="18"/>
      <c r="K12" s="235"/>
      <c r="L12" s="246" t="s">
        <v>39</v>
      </c>
      <c r="M12" s="247"/>
      <c r="N12" s="248" t="s">
        <v>40</v>
      </c>
      <c r="O12" s="235"/>
      <c r="P12" s="244" t="s">
        <v>39</v>
      </c>
      <c r="Q12" s="77"/>
      <c r="R12" s="245" t="s">
        <v>40</v>
      </c>
    </row>
    <row x14ac:dyDescent="0.25" r="13" customHeight="1" ht="18.75">
      <c r="A13" s="249"/>
      <c r="B13" s="39" t="s">
        <v>41</v>
      </c>
      <c r="C13" s="39" t="s">
        <v>42</v>
      </c>
      <c r="D13" s="250" t="s">
        <v>43</v>
      </c>
      <c r="E13" s="18"/>
      <c r="F13" s="249"/>
      <c r="G13" s="39" t="s">
        <v>41</v>
      </c>
      <c r="H13" s="251" t="s">
        <v>42</v>
      </c>
      <c r="I13" s="250" t="s">
        <v>43</v>
      </c>
      <c r="J13" s="18"/>
      <c r="K13" s="249"/>
      <c r="L13" s="252" t="s">
        <v>41</v>
      </c>
      <c r="M13" s="252" t="s">
        <v>42</v>
      </c>
      <c r="N13" s="253" t="s">
        <v>43</v>
      </c>
      <c r="O13" s="249"/>
      <c r="P13" s="39" t="s">
        <v>41</v>
      </c>
      <c r="Q13" s="39" t="s">
        <v>42</v>
      </c>
      <c r="R13" s="250" t="s">
        <v>43</v>
      </c>
    </row>
    <row x14ac:dyDescent="0.25" r="14" customHeight="1" ht="12">
      <c r="A14" s="254" t="s">
        <v>44</v>
      </c>
      <c r="B14" s="55"/>
      <c r="C14" s="55"/>
      <c r="D14" s="52">
        <v>262161.29</v>
      </c>
      <c r="E14" s="18"/>
      <c r="F14" s="255" t="s">
        <v>44</v>
      </c>
      <c r="G14" s="256"/>
      <c r="H14" s="256"/>
      <c r="I14" s="52">
        <v>36694.5</v>
      </c>
      <c r="J14" s="18"/>
      <c r="K14" s="79" t="s">
        <v>44</v>
      </c>
      <c r="L14" s="257"/>
      <c r="M14" s="257"/>
      <c r="N14" s="258">
        <v>1932.6</v>
      </c>
      <c r="O14" s="254" t="s">
        <v>44</v>
      </c>
      <c r="P14" s="259"/>
      <c r="Q14" s="259"/>
      <c r="R14" s="52">
        <v>10310</v>
      </c>
    </row>
    <row x14ac:dyDescent="0.25" r="15" customHeight="1" ht="12">
      <c r="A15" s="49">
        <v>42644</v>
      </c>
      <c r="B15" s="55">
        <f>140425+24990</f>
      </c>
      <c r="C15" s="55">
        <v>81127.8</v>
      </c>
      <c r="D15" s="52">
        <f>+B15+D14-C15</f>
      </c>
      <c r="E15" s="18"/>
      <c r="F15" s="49">
        <v>42644</v>
      </c>
      <c r="G15" s="55">
        <v>2007.9</v>
      </c>
      <c r="H15" s="55">
        <v>2000</v>
      </c>
      <c r="I15" s="52">
        <f>+I14+G15-H15</f>
      </c>
      <c r="J15" s="44"/>
      <c r="K15" s="260"/>
      <c r="L15" s="261"/>
      <c r="M15" s="261"/>
      <c r="N15" s="258"/>
      <c r="O15" s="49">
        <v>42644</v>
      </c>
      <c r="P15" s="256"/>
      <c r="Q15" s="256"/>
      <c r="R15" s="52">
        <f>+P15+R14-Q15</f>
      </c>
    </row>
    <row x14ac:dyDescent="0.25" r="16" customHeight="1" ht="12">
      <c r="A16" s="49">
        <f>+A15+1</f>
        <v>25569.229166666668</v>
      </c>
      <c r="B16" s="55"/>
      <c r="C16" s="55">
        <v>1500</v>
      </c>
      <c r="D16" s="52">
        <f>+B16+D15-C16</f>
      </c>
      <c r="E16" s="18"/>
      <c r="F16" s="49">
        <f>+F15+1</f>
        <v>25569.229166666668</v>
      </c>
      <c r="G16" s="55"/>
      <c r="H16" s="55">
        <v>7007.85</v>
      </c>
      <c r="I16" s="52">
        <f>+I15+G16-H16</f>
      </c>
      <c r="J16" s="18"/>
      <c r="K16" s="260"/>
      <c r="L16" s="261"/>
      <c r="M16" s="261"/>
      <c r="N16" s="258"/>
      <c r="O16" s="49">
        <f>+O15+1</f>
        <v>25569.229166666668</v>
      </c>
      <c r="P16" s="256"/>
      <c r="Q16" s="256"/>
      <c r="R16" s="52">
        <f>+P16+R15-Q16</f>
      </c>
    </row>
    <row x14ac:dyDescent="0.25" r="17" customHeight="1" ht="12">
      <c r="A17" s="49">
        <f>+A16+1</f>
        <v>25569.229166666668</v>
      </c>
      <c r="B17" s="55"/>
      <c r="C17" s="55">
        <v>45294</v>
      </c>
      <c r="D17" s="52">
        <f>+B17+D16-C17</f>
      </c>
      <c r="E17" s="18"/>
      <c r="F17" s="49">
        <f>+F16+1</f>
        <v>25569.229166666668</v>
      </c>
      <c r="G17" s="55"/>
      <c r="H17" s="55">
        <v>13576</v>
      </c>
      <c r="I17" s="52">
        <f>+I16+G17-H17</f>
      </c>
      <c r="J17" s="18"/>
      <c r="K17" s="260"/>
      <c r="L17" s="261"/>
      <c r="M17" s="261"/>
      <c r="N17" s="258"/>
      <c r="O17" s="49">
        <f>+O16+1</f>
        <v>25569.229166666668</v>
      </c>
      <c r="P17" s="256"/>
      <c r="Q17" s="55"/>
      <c r="R17" s="52">
        <f>+P17+R16-Q17</f>
      </c>
    </row>
    <row x14ac:dyDescent="0.25" r="18" customHeight="1" ht="12">
      <c r="A18" s="49">
        <f>+A17+1</f>
        <v>25569.229166666668</v>
      </c>
      <c r="B18" s="55"/>
      <c r="C18" s="55">
        <f>7418+28500</f>
      </c>
      <c r="D18" s="52">
        <f>+B18+D17-C18</f>
      </c>
      <c r="E18" s="18"/>
      <c r="F18" s="49">
        <f>+F17+1</f>
        <v>25569.229166666668</v>
      </c>
      <c r="G18" s="55"/>
      <c r="H18" s="55"/>
      <c r="I18" s="52">
        <f>+I17+G18-H18</f>
      </c>
      <c r="J18" s="18"/>
      <c r="K18" s="260"/>
      <c r="L18" s="261"/>
      <c r="M18" s="261"/>
      <c r="N18" s="258"/>
      <c r="O18" s="49">
        <f>+O17+1</f>
        <v>25569.229166666668</v>
      </c>
      <c r="P18" s="256"/>
      <c r="Q18" s="55"/>
      <c r="R18" s="52">
        <f>+P18+R17-Q18</f>
      </c>
    </row>
    <row x14ac:dyDescent="0.25" r="19" customHeight="1" ht="12">
      <c r="A19" s="49">
        <f>+A18+1</f>
        <v>25569.229166666668</v>
      </c>
      <c r="B19" s="55"/>
      <c r="C19" s="55">
        <f>96750+188400</f>
      </c>
      <c r="D19" s="52">
        <f>+B19+D18-C19</f>
      </c>
      <c r="E19" s="44"/>
      <c r="F19" s="49">
        <f>+F18+1</f>
        <v>25569.229166666668</v>
      </c>
      <c r="G19" s="55"/>
      <c r="H19" s="55"/>
      <c r="I19" s="52">
        <f>+I18+G19-H19</f>
      </c>
      <c r="J19" s="18"/>
      <c r="K19" s="260"/>
      <c r="L19" s="261"/>
      <c r="M19" s="261"/>
      <c r="N19" s="258"/>
      <c r="O19" s="49">
        <f>+O18+1</f>
        <v>25569.229166666668</v>
      </c>
      <c r="P19" s="55"/>
      <c r="Q19" s="55"/>
      <c r="R19" s="52">
        <f>+P19+R18-Q19</f>
      </c>
    </row>
    <row x14ac:dyDescent="0.25" r="20" customHeight="1" ht="18.75">
      <c r="A20" s="49">
        <f>+A19+1</f>
        <v>25569.229166666668</v>
      </c>
      <c r="B20" s="55">
        <v>2905</v>
      </c>
      <c r="C20" s="55">
        <f>556681.94-500000</f>
      </c>
      <c r="D20" s="52">
        <f>+B20+D19-C20</f>
      </c>
      <c r="E20" s="18"/>
      <c r="F20" s="49">
        <f>+F19+1</f>
        <v>25569.229166666668</v>
      </c>
      <c r="G20" s="55"/>
      <c r="H20" s="55"/>
      <c r="I20" s="52">
        <f>+I19+G20-H20</f>
      </c>
      <c r="J20" s="18"/>
      <c r="K20" s="49">
        <v>42406</v>
      </c>
      <c r="L20" s="261"/>
      <c r="M20" s="261"/>
      <c r="N20" s="258">
        <f>+#REF!+L20-M20</f>
      </c>
      <c r="O20" s="49">
        <f>+O19+1</f>
        <v>25569.229166666668</v>
      </c>
      <c r="P20" s="55"/>
      <c r="Q20" s="55"/>
      <c r="R20" s="52">
        <f>+P20+R19-Q20</f>
      </c>
    </row>
    <row x14ac:dyDescent="0.25" r="21" customHeight="1" ht="18.75">
      <c r="A21" s="49">
        <f>+A20+1</f>
        <v>25569.229166666668</v>
      </c>
      <c r="B21" s="55"/>
      <c r="C21" s="55">
        <f>33418+28000</f>
      </c>
      <c r="D21" s="52">
        <f>+B21+D20-C21</f>
      </c>
      <c r="E21" s="18"/>
      <c r="F21" s="49">
        <f>+F20+1</f>
        <v>25569.229166666668</v>
      </c>
      <c r="G21" s="55"/>
      <c r="H21" s="55">
        <v>9213</v>
      </c>
      <c r="I21" s="52">
        <f>+I20+G21-H21</f>
      </c>
      <c r="J21" s="18"/>
      <c r="K21" s="49">
        <v>42407</v>
      </c>
      <c r="L21" s="261"/>
      <c r="M21" s="261"/>
      <c r="N21" s="258">
        <f>+N20+L21-M21</f>
      </c>
      <c r="O21" s="49">
        <f>+O20+1</f>
        <v>25569.229166666668</v>
      </c>
      <c r="P21" s="55"/>
      <c r="Q21" s="55"/>
      <c r="R21" s="52">
        <f>+P21+R20-Q21</f>
      </c>
    </row>
    <row x14ac:dyDescent="0.25" r="22" customHeight="1" ht="18.75">
      <c r="A22" s="49">
        <f>+A21+1</f>
        <v>25569.229166666668</v>
      </c>
      <c r="B22" s="55"/>
      <c r="C22" s="55">
        <v>10573</v>
      </c>
      <c r="D22" s="52">
        <f>+B22+D21-C22</f>
      </c>
      <c r="E22" s="11"/>
      <c r="F22" s="49">
        <f>+F21+1</f>
        <v>25569.229166666668</v>
      </c>
      <c r="G22" s="55"/>
      <c r="H22" s="55"/>
      <c r="I22" s="52">
        <f>+I21+G22-H22</f>
      </c>
      <c r="J22" s="18"/>
      <c r="K22" s="49">
        <v>42408</v>
      </c>
      <c r="L22" s="261">
        <v>5000</v>
      </c>
      <c r="M22" s="261"/>
      <c r="N22" s="258">
        <f>+N21+L22-M22</f>
      </c>
      <c r="O22" s="49">
        <f>+O21+1</f>
        <v>25569.229166666668</v>
      </c>
      <c r="P22" s="55"/>
      <c r="Q22" s="55"/>
      <c r="R22" s="52">
        <f>+P22+R21-Q22</f>
      </c>
    </row>
    <row x14ac:dyDescent="0.25" r="23" customHeight="1" ht="18.75">
      <c r="A23" s="49">
        <f>+A22+1</f>
        <v>25569.229166666668</v>
      </c>
      <c r="B23" s="55"/>
      <c r="C23" s="55"/>
      <c r="D23" s="52">
        <f>+B23+D22-C23</f>
      </c>
      <c r="E23" s="18"/>
      <c r="F23" s="49">
        <f>+F22+1</f>
        <v>25569.229166666668</v>
      </c>
      <c r="G23" s="55"/>
      <c r="H23" s="55">
        <v>3309</v>
      </c>
      <c r="I23" s="52">
        <f>+I22+G23-H23</f>
      </c>
      <c r="J23" s="18"/>
      <c r="K23" s="49">
        <v>42409</v>
      </c>
      <c r="L23" s="261"/>
      <c r="M23" s="261"/>
      <c r="N23" s="258">
        <f>+N22+L23-M23</f>
      </c>
      <c r="O23" s="49">
        <f>+O22+1</f>
        <v>25569.229166666668</v>
      </c>
      <c r="P23" s="55"/>
      <c r="Q23" s="55"/>
      <c r="R23" s="52">
        <f>+P23+R22-Q23</f>
      </c>
    </row>
    <row x14ac:dyDescent="0.25" r="24" customHeight="1" ht="18.75">
      <c r="A24" s="49">
        <f>+A23+1</f>
        <v>25569.229166666668</v>
      </c>
      <c r="B24" s="55"/>
      <c r="C24" s="55">
        <v>193138.9</v>
      </c>
      <c r="D24" s="52">
        <f>+B24+D23-C24</f>
      </c>
      <c r="E24" s="44"/>
      <c r="F24" s="49">
        <f>+F23+1</f>
        <v>25569.229166666668</v>
      </c>
      <c r="G24" s="55"/>
      <c r="H24" s="55"/>
      <c r="I24" s="52">
        <f>+I23+G24-H24</f>
      </c>
      <c r="J24" s="18"/>
      <c r="K24" s="49">
        <v>42410</v>
      </c>
      <c r="L24" s="261"/>
      <c r="M24" s="261"/>
      <c r="N24" s="258">
        <f>+N23+L24-M24</f>
      </c>
      <c r="O24" s="49">
        <f>+O23+1</f>
        <v>25569.229166666668</v>
      </c>
      <c r="P24" s="55"/>
      <c r="Q24" s="55"/>
      <c r="R24" s="52">
        <f>+P24+R23-Q24</f>
      </c>
    </row>
    <row x14ac:dyDescent="0.25" r="25" customHeight="1" ht="18.75">
      <c r="A25" s="49">
        <f>+A24+1</f>
        <v>25569.229166666668</v>
      </c>
      <c r="B25" s="55"/>
      <c r="C25" s="55"/>
      <c r="D25" s="52">
        <f>+B25+D24-C25</f>
      </c>
      <c r="E25" s="44"/>
      <c r="F25" s="49">
        <f>+F24+1</f>
        <v>25569.229166666668</v>
      </c>
      <c r="G25" s="55"/>
      <c r="H25" s="55">
        <v>21053.35</v>
      </c>
      <c r="I25" s="52">
        <f>+I24+G25-H25</f>
      </c>
      <c r="J25" s="18"/>
      <c r="K25" s="49">
        <v>42411</v>
      </c>
      <c r="L25" s="261"/>
      <c r="M25" s="261"/>
      <c r="N25" s="258">
        <f>+N24+L25-M25</f>
      </c>
      <c r="O25" s="49">
        <f>+O24+1</f>
        <v>25569.229166666668</v>
      </c>
      <c r="P25" s="55"/>
      <c r="Q25" s="55"/>
      <c r="R25" s="52">
        <f>+P25+R24-Q25</f>
      </c>
    </row>
    <row x14ac:dyDescent="0.25" r="26" customHeight="1" ht="18.75">
      <c r="A26" s="49">
        <f>+A25+1</f>
        <v>25569.229166666668</v>
      </c>
      <c r="B26" s="55"/>
      <c r="C26" s="55">
        <v>39511.67</v>
      </c>
      <c r="D26" s="52">
        <f>+B26+D25-C26</f>
      </c>
      <c r="E26" s="18"/>
      <c r="F26" s="49">
        <f>+F25+1</f>
        <v>25569.229166666668</v>
      </c>
      <c r="G26" s="55"/>
      <c r="H26" s="55"/>
      <c r="I26" s="52">
        <f>+I25+G26-H26</f>
      </c>
      <c r="J26" s="18"/>
      <c r="K26" s="49">
        <v>42412</v>
      </c>
      <c r="L26" s="261"/>
      <c r="M26" s="261"/>
      <c r="N26" s="258">
        <f>+N25+L26-M26</f>
      </c>
      <c r="O26" s="49">
        <f>+O25+1</f>
        <v>25569.229166666668</v>
      </c>
      <c r="P26" s="55"/>
      <c r="Q26" s="55"/>
      <c r="R26" s="52">
        <f>+P26+R25-Q26</f>
      </c>
    </row>
    <row x14ac:dyDescent="0.25" r="27" customHeight="1" ht="18.75">
      <c r="A27" s="49">
        <f>+A26+1</f>
        <v>25569.229166666668</v>
      </c>
      <c r="B27" s="55"/>
      <c r="C27" s="55">
        <v>49500</v>
      </c>
      <c r="D27" s="52">
        <f>+B27+D26-C27</f>
      </c>
      <c r="E27" s="60"/>
      <c r="F27" s="49">
        <f>+F26+1</f>
        <v>25569.229166666668</v>
      </c>
      <c r="G27" s="55"/>
      <c r="H27" s="55">
        <v>29923.47</v>
      </c>
      <c r="I27" s="52">
        <f>+I26+G27-H27</f>
      </c>
      <c r="J27" s="18"/>
      <c r="K27" s="49">
        <v>42413</v>
      </c>
      <c r="L27" s="261"/>
      <c r="M27" s="261"/>
      <c r="N27" s="258">
        <f>+N26+L27-M27</f>
      </c>
      <c r="O27" s="49">
        <f>+O26+1</f>
        <v>25569.229166666668</v>
      </c>
      <c r="P27" s="55"/>
      <c r="Q27" s="55"/>
      <c r="R27" s="52">
        <f>+P27+R26-Q27</f>
      </c>
    </row>
    <row x14ac:dyDescent="0.25" r="28" customHeight="1" ht="18.75">
      <c r="A28" s="49">
        <f>+A27+1</f>
        <v>25569.229166666668</v>
      </c>
      <c r="B28" s="55"/>
      <c r="C28" s="55"/>
      <c r="D28" s="52">
        <f>+B28+D27-C28</f>
      </c>
      <c r="E28" s="18"/>
      <c r="F28" s="49">
        <f>+F27+1</f>
        <v>25569.229166666668</v>
      </c>
      <c r="G28" s="55"/>
      <c r="H28" s="55">
        <v>6709.24</v>
      </c>
      <c r="I28" s="52">
        <f>+I27+G28-H28</f>
      </c>
      <c r="J28" s="18"/>
      <c r="K28" s="49">
        <v>42414</v>
      </c>
      <c r="L28" s="261"/>
      <c r="M28" s="261"/>
      <c r="N28" s="258">
        <f>+N27+L28-M28</f>
      </c>
      <c r="O28" s="49">
        <f>+O27+1</f>
        <v>25569.229166666668</v>
      </c>
      <c r="P28" s="55"/>
      <c r="Q28" s="55"/>
      <c r="R28" s="52">
        <f>+P28+R27-Q28</f>
      </c>
    </row>
    <row x14ac:dyDescent="0.25" r="29" customHeight="1" ht="18.75">
      <c r="A29" s="49">
        <f>+A28+1</f>
        <v>25569.229166666668</v>
      </c>
      <c r="B29" s="55"/>
      <c r="C29" s="55"/>
      <c r="D29" s="52">
        <f>+B29+D28-C29</f>
      </c>
      <c r="E29" s="11"/>
      <c r="F29" s="49">
        <f>+F28+1</f>
        <v>25569.229166666668</v>
      </c>
      <c r="G29" s="55"/>
      <c r="H29" s="55">
        <v>14358</v>
      </c>
      <c r="I29" s="52">
        <f>+I28+G29-H29</f>
      </c>
      <c r="J29" s="18"/>
      <c r="K29" s="49">
        <v>42415</v>
      </c>
      <c r="L29" s="261"/>
      <c r="M29" s="261"/>
      <c r="N29" s="258">
        <f>+N28+L29-M29</f>
      </c>
      <c r="O29" s="49">
        <f>+O28+1</f>
        <v>25569.229166666668</v>
      </c>
      <c r="P29" s="55"/>
      <c r="Q29" s="55"/>
      <c r="R29" s="52">
        <f>+P29+R28-Q29</f>
      </c>
    </row>
    <row x14ac:dyDescent="0.25" r="30" customHeight="1" ht="18.75">
      <c r="A30" s="49">
        <f>+A29+1</f>
        <v>25569.229166666668</v>
      </c>
      <c r="B30" s="55"/>
      <c r="C30" s="55"/>
      <c r="D30" s="52">
        <f>+B30+D29-C30</f>
      </c>
      <c r="E30" s="18"/>
      <c r="F30" s="49">
        <f>+F29+1</f>
        <v>25569.229166666668</v>
      </c>
      <c r="G30" s="55"/>
      <c r="H30" s="55"/>
      <c r="I30" s="52">
        <f>+I29+G30-H30</f>
      </c>
      <c r="J30" s="18"/>
      <c r="K30" s="49">
        <v>42416</v>
      </c>
      <c r="L30" s="261"/>
      <c r="M30" s="261"/>
      <c r="N30" s="258">
        <f>+N29+L30-M30</f>
      </c>
      <c r="O30" s="49">
        <f>+O29+1</f>
        <v>25569.229166666668</v>
      </c>
      <c r="P30" s="55"/>
      <c r="Q30" s="55"/>
      <c r="R30" s="52">
        <f>+P30+R29-Q30</f>
      </c>
    </row>
    <row x14ac:dyDescent="0.25" r="31" customHeight="1" ht="18.75">
      <c r="A31" s="49">
        <f>+A30+1</f>
        <v>25569.229166666668</v>
      </c>
      <c r="B31" s="55"/>
      <c r="C31" s="55"/>
      <c r="D31" s="52">
        <f>+B31+D30-C31</f>
      </c>
      <c r="E31" s="18"/>
      <c r="F31" s="49">
        <f>+F30+1</f>
        <v>25569.229166666668</v>
      </c>
      <c r="G31" s="55"/>
      <c r="H31" s="55">
        <v>7309.34</v>
      </c>
      <c r="I31" s="52">
        <f>+I30+G31-H31</f>
      </c>
      <c r="J31" s="18"/>
      <c r="K31" s="49">
        <v>42417</v>
      </c>
      <c r="L31" s="261"/>
      <c r="M31" s="261"/>
      <c r="N31" s="258">
        <f>+N30+L31-M31</f>
      </c>
      <c r="O31" s="49">
        <f>+O30+1</f>
        <v>25569.229166666668</v>
      </c>
      <c r="P31" s="55"/>
      <c r="Q31" s="55"/>
      <c r="R31" s="52">
        <f>+P31+R30-Q31</f>
      </c>
    </row>
    <row x14ac:dyDescent="0.25" r="32" customHeight="1" ht="18.75">
      <c r="A32" s="49">
        <f>+A31+1</f>
        <v>25569.229166666668</v>
      </c>
      <c r="B32" s="55"/>
      <c r="C32" s="55"/>
      <c r="D32" s="52">
        <f>+B32+D31-C32</f>
      </c>
      <c r="E32" s="262"/>
      <c r="F32" s="49">
        <f>+F31+1</f>
        <v>25569.229166666668</v>
      </c>
      <c r="G32" s="55"/>
      <c r="H32" s="55"/>
      <c r="I32" s="52">
        <f>+I31+G32-H32</f>
      </c>
      <c r="J32" s="18"/>
      <c r="K32" s="49">
        <v>42418</v>
      </c>
      <c r="L32" s="261"/>
      <c r="M32" s="261"/>
      <c r="N32" s="258">
        <f>+N31+L32-M32</f>
      </c>
      <c r="O32" s="49">
        <f>+O31+1</f>
        <v>25569.229166666668</v>
      </c>
      <c r="P32" s="55"/>
      <c r="Q32" s="55"/>
      <c r="R32" s="52">
        <f>+P32+R31-Q32</f>
      </c>
    </row>
    <row x14ac:dyDescent="0.25" r="33" customHeight="1" ht="18.75">
      <c r="A33" s="49">
        <f>+A32+1</f>
        <v>25569.229166666668</v>
      </c>
      <c r="B33" s="55"/>
      <c r="C33" s="55">
        <v>26880</v>
      </c>
      <c r="D33" s="52">
        <f>+B33+D32-C33</f>
      </c>
      <c r="E33" s="11"/>
      <c r="F33" s="49">
        <f>+F32+1</f>
        <v>25569.229166666668</v>
      </c>
      <c r="G33" s="55"/>
      <c r="H33" s="55"/>
      <c r="I33" s="52">
        <f>+I32+G33-H33</f>
      </c>
      <c r="J33" s="18"/>
      <c r="K33" s="49">
        <v>42419</v>
      </c>
      <c r="L33" s="261"/>
      <c r="M33" s="261"/>
      <c r="N33" s="258">
        <f>+N32+L33-M33</f>
      </c>
      <c r="O33" s="49">
        <f>+O32+1</f>
        <v>25569.229166666668</v>
      </c>
      <c r="P33" s="55"/>
      <c r="Q33" s="55"/>
      <c r="R33" s="52">
        <f>+P33+R32-Q33</f>
      </c>
    </row>
    <row x14ac:dyDescent="0.25" r="34" customHeight="1" ht="18.75">
      <c r="A34" s="49">
        <f>+A33+1</f>
        <v>25569.229166666668</v>
      </c>
      <c r="B34" s="55"/>
      <c r="C34" s="55">
        <f>42368+188400</f>
      </c>
      <c r="D34" s="52">
        <f>+B34+D33-C34</f>
      </c>
      <c r="E34" s="18"/>
      <c r="F34" s="49">
        <f>+F33+1</f>
        <v>25569.229166666668</v>
      </c>
      <c r="G34" s="55"/>
      <c r="H34" s="55">
        <v>11763</v>
      </c>
      <c r="I34" s="52">
        <f>+I33+G34-H34</f>
      </c>
      <c r="J34" s="18"/>
      <c r="K34" s="49">
        <v>42420</v>
      </c>
      <c r="L34" s="261"/>
      <c r="M34" s="261"/>
      <c r="N34" s="258">
        <f>+N33+L34-M34</f>
      </c>
      <c r="O34" s="49">
        <f>+O33+1</f>
        <v>25569.229166666668</v>
      </c>
      <c r="P34" s="55"/>
      <c r="Q34" s="55"/>
      <c r="R34" s="52">
        <f>+P34+R33-Q34</f>
      </c>
    </row>
    <row x14ac:dyDescent="0.25" r="35" customHeight="1" ht="18.75">
      <c r="A35" s="49">
        <f>+A34+1</f>
        <v>25569.229166666668</v>
      </c>
      <c r="B35" s="55"/>
      <c r="C35" s="55">
        <v>21117.35</v>
      </c>
      <c r="D35" s="52">
        <f>+B35+D34-C35</f>
      </c>
      <c r="E35" s="18"/>
      <c r="F35" s="49">
        <f>+F34+1</f>
        <v>25569.229166666668</v>
      </c>
      <c r="G35" s="55"/>
      <c r="H35" s="55"/>
      <c r="I35" s="52">
        <f>+I34+G35-H35</f>
      </c>
      <c r="J35" s="18"/>
      <c r="K35" s="49">
        <v>42421</v>
      </c>
      <c r="L35" s="261"/>
      <c r="M35" s="261"/>
      <c r="N35" s="258">
        <f>+N34+L35-M35</f>
      </c>
      <c r="O35" s="49">
        <f>+O34+1</f>
        <v>25569.229166666668</v>
      </c>
      <c r="P35" s="55"/>
      <c r="Q35" s="55"/>
      <c r="R35" s="52">
        <f>+P35+R34-Q35</f>
      </c>
    </row>
    <row x14ac:dyDescent="0.25" r="36" customHeight="1" ht="18.75">
      <c r="A36" s="49">
        <f>+A35+1</f>
        <v>25569.229166666668</v>
      </c>
      <c r="B36" s="55"/>
      <c r="C36" s="55"/>
      <c r="D36" s="52">
        <f>+B36+D35-C36</f>
      </c>
      <c r="E36" s="18"/>
      <c r="F36" s="49">
        <f>+F35+1</f>
        <v>25569.229166666668</v>
      </c>
      <c r="G36" s="55"/>
      <c r="H36" s="55"/>
      <c r="I36" s="52">
        <f>+I35+G36-H36</f>
      </c>
      <c r="J36" s="18"/>
      <c r="K36" s="49">
        <v>42422</v>
      </c>
      <c r="L36" s="261"/>
      <c r="M36" s="261"/>
      <c r="N36" s="258">
        <f>+N35+L36-M36</f>
      </c>
      <c r="O36" s="49">
        <f>+O35+1</f>
        <v>25569.229166666668</v>
      </c>
      <c r="P36" s="55"/>
      <c r="Q36" s="55"/>
      <c r="R36" s="52">
        <f>+P36+R35-Q36</f>
      </c>
    </row>
    <row x14ac:dyDescent="0.25" r="37" customHeight="1" ht="18.75">
      <c r="A37" s="49">
        <f>+A36+1</f>
        <v>25569.229166666668</v>
      </c>
      <c r="B37" s="55"/>
      <c r="C37" s="55">
        <v>6335</v>
      </c>
      <c r="D37" s="52">
        <f>+B37+D36-C37</f>
      </c>
      <c r="E37" s="18"/>
      <c r="F37" s="49">
        <f>+F36+1</f>
        <v>25569.229166666668</v>
      </c>
      <c r="G37" s="55"/>
      <c r="H37" s="55">
        <v>11366</v>
      </c>
      <c r="I37" s="52">
        <f>+I36+G37-H37</f>
      </c>
      <c r="J37" s="18"/>
      <c r="K37" s="49">
        <v>42423</v>
      </c>
      <c r="L37" s="261"/>
      <c r="M37" s="261"/>
      <c r="N37" s="258">
        <f>+N36+L37-M37</f>
      </c>
      <c r="O37" s="49">
        <f>+O36+1</f>
        <v>25569.229166666668</v>
      </c>
      <c r="P37" s="55"/>
      <c r="Q37" s="55"/>
      <c r="R37" s="52">
        <f>+P37+R36-Q37</f>
      </c>
    </row>
    <row x14ac:dyDescent="0.25" r="38" customHeight="1" ht="18.75">
      <c r="A38" s="49">
        <f>+A37+1</f>
        <v>25569.229166666668</v>
      </c>
      <c r="B38" s="55"/>
      <c r="C38" s="55">
        <v>3467</v>
      </c>
      <c r="D38" s="52">
        <f>+B38+D37-C38</f>
      </c>
      <c r="E38" s="18"/>
      <c r="F38" s="49">
        <f>+F37+1</f>
        <v>25569.229166666668</v>
      </c>
      <c r="G38" s="55"/>
      <c r="H38" s="55"/>
      <c r="I38" s="52">
        <f>+I37+G38-H38</f>
      </c>
      <c r="J38" s="18"/>
      <c r="K38" s="49">
        <v>42424</v>
      </c>
      <c r="L38" s="261"/>
      <c r="M38" s="261"/>
      <c r="N38" s="258">
        <f>+N37+L38-M38</f>
      </c>
      <c r="O38" s="49">
        <f>+O37+1</f>
        <v>25569.229166666668</v>
      </c>
      <c r="P38" s="55"/>
      <c r="Q38" s="55"/>
      <c r="R38" s="52">
        <f>+P38+R37-Q38</f>
      </c>
    </row>
    <row x14ac:dyDescent="0.25" r="39" customHeight="1" ht="18.75">
      <c r="A39" s="49">
        <f>+A38+1</f>
        <v>25569.229166666668</v>
      </c>
      <c r="B39" s="55"/>
      <c r="C39" s="55">
        <v>55178</v>
      </c>
      <c r="D39" s="52">
        <f>+B39+D38-C39</f>
      </c>
      <c r="E39" s="18"/>
      <c r="F39" s="49">
        <f>+F38+1</f>
        <v>25569.229166666668</v>
      </c>
      <c r="G39" s="55"/>
      <c r="H39" s="55">
        <v>17511</v>
      </c>
      <c r="I39" s="52">
        <f>+I38+G39-H39</f>
      </c>
      <c r="J39" s="18"/>
      <c r="K39" s="49">
        <v>42425</v>
      </c>
      <c r="L39" s="261"/>
      <c r="M39" s="261"/>
      <c r="N39" s="258">
        <f>+N38+L39-M39</f>
      </c>
      <c r="O39" s="49">
        <f>+O38+1</f>
        <v>25569.229166666668</v>
      </c>
      <c r="P39" s="55"/>
      <c r="Q39" s="69"/>
      <c r="R39" s="52">
        <f>+P39+R38-Q39</f>
      </c>
    </row>
    <row x14ac:dyDescent="0.25" r="40" customHeight="1" ht="18.75">
      <c r="A40" s="49">
        <f>+A39+1</f>
        <v>25569.229166666668</v>
      </c>
      <c r="B40" s="55"/>
      <c r="C40" s="55">
        <v>20910</v>
      </c>
      <c r="D40" s="52">
        <f>+B40+D39-C40</f>
      </c>
      <c r="E40" s="11"/>
      <c r="F40" s="49">
        <f>+F39+1</f>
        <v>25569.229166666668</v>
      </c>
      <c r="G40" s="55"/>
      <c r="H40" s="55">
        <v>9396</v>
      </c>
      <c r="I40" s="52">
        <f>+I39+G40-H40</f>
      </c>
      <c r="J40" s="18"/>
      <c r="K40" s="49">
        <v>42426</v>
      </c>
      <c r="L40" s="261"/>
      <c r="M40" s="261"/>
      <c r="N40" s="258">
        <f>+N39+L40-M40</f>
      </c>
      <c r="O40" s="49">
        <f>+O39+1</f>
        <v>25569.229166666668</v>
      </c>
      <c r="P40" s="55"/>
      <c r="Q40" s="55"/>
      <c r="R40" s="52">
        <f>+P40+R39-Q40</f>
      </c>
    </row>
    <row x14ac:dyDescent="0.25" r="41" customHeight="1" ht="18.75">
      <c r="A41" s="49">
        <f>+A40+1</f>
        <v>25569.229166666668</v>
      </c>
      <c r="B41" s="55"/>
      <c r="C41" s="55">
        <f>17078+10000</f>
      </c>
      <c r="D41" s="52">
        <f>+B41+D40-C41</f>
      </c>
      <c r="E41" s="18"/>
      <c r="F41" s="49">
        <f>+F40+1</f>
        <v>25569.229166666668</v>
      </c>
      <c r="G41" s="55"/>
      <c r="H41" s="55"/>
      <c r="I41" s="52">
        <f>+I40+G41-H41</f>
      </c>
      <c r="J41" s="18"/>
      <c r="K41" s="49">
        <v>42427</v>
      </c>
      <c r="L41" s="261"/>
      <c r="M41" s="261"/>
      <c r="N41" s="258">
        <f>+N40+L41-M41</f>
      </c>
      <c r="O41" s="49">
        <f>+O40+1</f>
        <v>25569.229166666668</v>
      </c>
      <c r="P41" s="55"/>
      <c r="Q41" s="55"/>
      <c r="R41" s="52">
        <f>+P41+R40-Q41</f>
      </c>
    </row>
    <row x14ac:dyDescent="0.25" r="42" customHeight="1" ht="18.75">
      <c r="A42" s="49">
        <f>+A41+1</f>
        <v>25569.229166666668</v>
      </c>
      <c r="B42" s="55"/>
      <c r="C42" s="55">
        <v>29124.09</v>
      </c>
      <c r="D42" s="52">
        <f>+B42+D41-C42</f>
      </c>
      <c r="E42" s="11"/>
      <c r="F42" s="49">
        <f>+F41+1</f>
        <v>25569.229166666668</v>
      </c>
      <c r="G42" s="55"/>
      <c r="H42" s="55"/>
      <c r="I42" s="52">
        <f>+I41+G42-H42</f>
      </c>
      <c r="J42" s="44"/>
      <c r="K42" s="49">
        <v>42428</v>
      </c>
      <c r="L42" s="261"/>
      <c r="M42" s="261"/>
      <c r="N42" s="258">
        <f>+N41+L42-M42</f>
      </c>
      <c r="O42" s="49">
        <f>+O41+1</f>
        <v>25569.229166666668</v>
      </c>
      <c r="P42" s="55"/>
      <c r="Q42" s="55"/>
      <c r="R42" s="52">
        <f>+P42+R41-Q42</f>
      </c>
    </row>
    <row x14ac:dyDescent="0.25" r="43" customHeight="1" ht="18.75">
      <c r="A43" s="49">
        <f>+A42+1</f>
        <v>25569.229166666668</v>
      </c>
      <c r="B43" s="55"/>
      <c r="C43" s="55"/>
      <c r="D43" s="52">
        <f>+B43+D42-C43</f>
      </c>
      <c r="E43" s="18"/>
      <c r="F43" s="49">
        <f>+F42+1</f>
        <v>25569.229166666668</v>
      </c>
      <c r="G43" s="55"/>
      <c r="H43" s="55">
        <v>8293.66</v>
      </c>
      <c r="I43" s="52">
        <f>+I42+G43-H43</f>
      </c>
      <c r="J43" s="18"/>
      <c r="K43" s="49">
        <v>42429</v>
      </c>
      <c r="L43" s="261"/>
      <c r="M43" s="261"/>
      <c r="N43" s="258">
        <f>+N42+L43-M43</f>
      </c>
      <c r="O43" s="49">
        <f>+O42+1</f>
        <v>25569.229166666668</v>
      </c>
      <c r="P43" s="55"/>
      <c r="Q43" s="55"/>
      <c r="R43" s="52">
        <f>+P43+R42-Q43</f>
      </c>
    </row>
    <row x14ac:dyDescent="0.25" r="44" customHeight="1" ht="18.75">
      <c r="A44" s="49">
        <f>+A43+1</f>
        <v>25569.229166666668</v>
      </c>
      <c r="B44" s="55"/>
      <c r="C44" s="55"/>
      <c r="D44" s="52">
        <f>+B44+D43-C44</f>
      </c>
      <c r="E44" s="11"/>
      <c r="F44" s="49">
        <f>+F43+1</f>
        <v>25569.229166666668</v>
      </c>
      <c r="G44" s="55"/>
      <c r="H44" s="55">
        <v>13972.24</v>
      </c>
      <c r="I44" s="52">
        <f>+I43+G44-H44</f>
      </c>
      <c r="J44" s="18"/>
      <c r="K44" s="49">
        <v>42430</v>
      </c>
      <c r="L44" s="261"/>
      <c r="M44" s="261"/>
      <c r="N44" s="258">
        <f>+N43+L44-M44</f>
      </c>
      <c r="O44" s="49">
        <f>+O43+1</f>
        <v>25569.229166666668</v>
      </c>
      <c r="P44" s="55"/>
      <c r="Q44" s="55"/>
      <c r="R44" s="52">
        <f>+P44+R43-Q44</f>
      </c>
    </row>
    <row x14ac:dyDescent="0.25" r="45" customHeight="1" ht="18.75">
      <c r="A45" s="49">
        <f>+A44+1</f>
        <v>25569.229166666668</v>
      </c>
      <c r="B45" s="55"/>
      <c r="C45" s="55">
        <v>30000</v>
      </c>
      <c r="D45" s="52">
        <f>+B45+D44-C45</f>
      </c>
      <c r="E45" s="18"/>
      <c r="F45" s="49">
        <f>+F44+1</f>
        <v>25569.229166666668</v>
      </c>
      <c r="G45" s="55"/>
      <c r="H45" s="55"/>
      <c r="I45" s="52">
        <f>+I44+G45-H45</f>
      </c>
      <c r="J45" s="18"/>
      <c r="K45" s="49">
        <v>42431</v>
      </c>
      <c r="L45" s="261"/>
      <c r="M45" s="261"/>
      <c r="N45" s="258">
        <f>+N44+L45-M45</f>
      </c>
      <c r="O45" s="49">
        <f>+O44+1</f>
        <v>25569.229166666668</v>
      </c>
      <c r="P45" s="55"/>
      <c r="Q45" s="69"/>
      <c r="R45" s="52">
        <f>+P45+R44-Q45</f>
      </c>
    </row>
    <row x14ac:dyDescent="0.25" r="46" customHeight="1" ht="18.75">
      <c r="A46" s="49">
        <f>+A45+1</f>
        <v>25569.229166666668</v>
      </c>
      <c r="B46" s="55"/>
      <c r="C46" s="55">
        <v>12749</v>
      </c>
      <c r="D46" s="52">
        <f>+B46+D45-C46</f>
      </c>
      <c r="E46" s="18"/>
      <c r="F46" s="49">
        <f>+F45+1</f>
        <v>25569.229166666668</v>
      </c>
      <c r="G46" s="55">
        <v>2000</v>
      </c>
      <c r="H46" s="55"/>
      <c r="I46" s="52">
        <f>+I45+G46-H46</f>
      </c>
      <c r="J46" s="18"/>
      <c r="K46" s="49"/>
      <c r="L46" s="261"/>
      <c r="M46" s="261"/>
      <c r="N46" s="258"/>
      <c r="O46" s="49">
        <f>+O45+1</f>
        <v>25569.229166666668</v>
      </c>
      <c r="P46" s="55"/>
      <c r="Q46" s="55"/>
      <c r="R46" s="52">
        <f>+P46+R45-Q46</f>
      </c>
    </row>
    <row x14ac:dyDescent="0.25" r="47" customHeight="1" ht="18.75">
      <c r="A47" s="49">
        <f>+A46+1</f>
        <v>25569.229166666668</v>
      </c>
      <c r="B47" s="55"/>
      <c r="C47" s="55"/>
      <c r="D47" s="52">
        <f>+B47+D46-C47</f>
      </c>
      <c r="E47" s="18"/>
      <c r="F47" s="49">
        <f>+F46+1</f>
        <v>25569.229166666668</v>
      </c>
      <c r="G47" s="55"/>
      <c r="H47" s="55">
        <v>7007.85</v>
      </c>
      <c r="I47" s="52">
        <f>+I46+G47-H47</f>
      </c>
      <c r="J47" s="18"/>
      <c r="K47" s="49"/>
      <c r="L47" s="261"/>
      <c r="M47" s="261"/>
      <c r="N47" s="258"/>
      <c r="O47" s="49">
        <f>+O46+1</f>
        <v>25569.229166666668</v>
      </c>
      <c r="P47" s="55"/>
      <c r="Q47" s="55"/>
      <c r="R47" s="52">
        <f>+P47+R46-Q47</f>
      </c>
    </row>
    <row x14ac:dyDescent="0.25" r="48" customHeight="1" ht="18.75">
      <c r="A48" s="49">
        <f>+A47+1</f>
        <v>25569.229166666668</v>
      </c>
      <c r="B48" s="55"/>
      <c r="C48" s="55">
        <v>45294</v>
      </c>
      <c r="D48" s="52">
        <f>+B48+D47-C48</f>
      </c>
      <c r="E48" s="18"/>
      <c r="F48" s="49">
        <f>+F47+1</f>
        <v>25569.229166666668</v>
      </c>
      <c r="G48" s="55"/>
      <c r="H48" s="55">
        <v>13576</v>
      </c>
      <c r="I48" s="52">
        <f>+I47+G48-H48</f>
      </c>
      <c r="J48" s="18"/>
      <c r="K48" s="49"/>
      <c r="L48" s="261"/>
      <c r="M48" s="261"/>
      <c r="N48" s="258"/>
      <c r="O48" s="49">
        <f>+O47+1</f>
        <v>25569.229166666668</v>
      </c>
      <c r="P48" s="55"/>
      <c r="Q48" s="55">
        <v>188400</v>
      </c>
      <c r="R48" s="52">
        <f>+P48+R47-Q48</f>
      </c>
    </row>
    <row x14ac:dyDescent="0.25" r="49" customHeight="1" ht="18.75">
      <c r="A49" s="49">
        <f>+A48+1</f>
        <v>25569.229166666668</v>
      </c>
      <c r="B49" s="55"/>
      <c r="C49" s="55">
        <v>7418</v>
      </c>
      <c r="D49" s="52">
        <f>+B49+D48-C49</f>
      </c>
      <c r="E49" s="18"/>
      <c r="F49" s="49">
        <f>+F48+1</f>
        <v>25569.229166666668</v>
      </c>
      <c r="G49" s="55"/>
      <c r="H49" s="55"/>
      <c r="I49" s="52">
        <f>+I48+G49-H49</f>
      </c>
      <c r="J49" s="18"/>
      <c r="K49" s="49"/>
      <c r="L49" s="261"/>
      <c r="M49" s="261"/>
      <c r="N49" s="258"/>
      <c r="O49" s="49">
        <f>+O48+1</f>
        <v>25569.229166666668</v>
      </c>
      <c r="P49" s="55"/>
      <c r="Q49" s="55"/>
      <c r="R49" s="52">
        <f>+P49+R48-Q49</f>
      </c>
    </row>
    <row x14ac:dyDescent="0.25" r="50" customHeight="1" ht="18.75">
      <c r="A50" s="49">
        <f>+A49+1</f>
        <v>25569.229166666668</v>
      </c>
      <c r="B50" s="55"/>
      <c r="C50" s="55">
        <v>61753.92</v>
      </c>
      <c r="D50" s="52">
        <f>+B50+D49-C50</f>
      </c>
      <c r="E50" s="18"/>
      <c r="F50" s="49">
        <f>+F49+1</f>
        <v>25569.229166666668</v>
      </c>
      <c r="G50" s="261"/>
      <c r="H50" s="261"/>
      <c r="I50" s="52">
        <f>+I49+G50-H50</f>
      </c>
      <c r="J50" s="18"/>
      <c r="K50" s="49"/>
      <c r="L50" s="261"/>
      <c r="M50" s="261"/>
      <c r="N50" s="258"/>
      <c r="O50" s="49">
        <f>+O49+1</f>
        <v>25569.229166666668</v>
      </c>
      <c r="P50" s="55"/>
      <c r="Q50" s="55"/>
      <c r="R50" s="52">
        <f>+P50+R49-Q50</f>
      </c>
    </row>
    <row x14ac:dyDescent="0.25" r="51" customHeight="1" ht="18.75">
      <c r="A51" s="263" t="s">
        <v>45</v>
      </c>
      <c r="B51" s="264">
        <f>SUM(B14:B49)</f>
      </c>
      <c r="C51" s="264">
        <f>SUM(C14:C50)</f>
      </c>
      <c r="D51" s="67">
        <f>+D50</f>
      </c>
      <c r="E51" s="11"/>
      <c r="F51" s="263" t="s">
        <v>45</v>
      </c>
      <c r="G51" s="264">
        <f>SUM(G14:G49)</f>
      </c>
      <c r="H51" s="264">
        <f>SUM(H14:H49)</f>
      </c>
      <c r="I51" s="67">
        <f>+I49</f>
      </c>
      <c r="J51" s="11"/>
      <c r="K51" s="265" t="s">
        <v>45</v>
      </c>
      <c r="L51" s="266">
        <f>SUM(L14:L45)</f>
      </c>
      <c r="M51" s="266">
        <f>SUM(M14:M45)</f>
      </c>
      <c r="N51" s="267">
        <f>+#REF!</f>
      </c>
      <c r="O51" s="263" t="s">
        <v>45</v>
      </c>
      <c r="P51" s="264">
        <f>SUM(P14:P49)</f>
      </c>
      <c r="Q51" s="264">
        <f>SUM(Q14:Q49)</f>
      </c>
      <c r="R51" s="67">
        <f>+R49</f>
      </c>
    </row>
    <row x14ac:dyDescent="0.25" r="52" customHeight="1" ht="18.75">
      <c r="A52" s="268"/>
      <c r="B52" s="269"/>
      <c r="C52" s="270"/>
      <c r="D52" s="271"/>
      <c r="E52" s="11"/>
      <c r="F52" s="268"/>
      <c r="G52" s="272"/>
      <c r="H52" s="272"/>
      <c r="I52" s="271"/>
      <c r="J52" s="18"/>
      <c r="K52" s="268"/>
      <c r="L52" s="269"/>
      <c r="M52" s="269"/>
      <c r="N52" s="273"/>
      <c r="O52" s="268"/>
      <c r="P52" s="272"/>
      <c r="Q52" s="270"/>
      <c r="R52" s="274"/>
    </row>
    <row x14ac:dyDescent="0.25" r="53" customHeight="1" ht="18.75">
      <c r="A53" s="70"/>
      <c r="B53" s="275"/>
      <c r="C53" s="276"/>
      <c r="D53" s="69"/>
      <c r="E53" s="11"/>
      <c r="F53" s="70"/>
      <c r="G53" s="69"/>
      <c r="H53" s="69"/>
      <c r="I53" s="69"/>
      <c r="J53" s="18"/>
      <c r="K53" s="70"/>
      <c r="L53" s="275"/>
      <c r="M53" s="275"/>
      <c r="N53" s="275"/>
      <c r="O53" s="70"/>
      <c r="P53" s="69"/>
      <c r="Q53" s="69"/>
      <c r="R53" s="69"/>
    </row>
    <row x14ac:dyDescent="0.25" r="54" customHeight="1" ht="18.75">
      <c r="A54" s="70"/>
      <c r="B54" s="275"/>
      <c r="C54" s="276"/>
      <c r="D54" s="69"/>
      <c r="E54" s="11"/>
      <c r="F54" s="70"/>
      <c r="G54" s="69"/>
      <c r="H54" s="69"/>
      <c r="I54" s="69"/>
      <c r="J54" s="18"/>
      <c r="K54" s="70"/>
      <c r="L54" s="275"/>
      <c r="M54" s="275"/>
      <c r="N54" s="275"/>
      <c r="O54" s="70"/>
      <c r="P54" s="69"/>
      <c r="Q54" s="69"/>
      <c r="R54" s="69"/>
    </row>
    <row x14ac:dyDescent="0.25" r="55" customHeight="1" ht="18.75">
      <c r="A55" s="216" t="s">
        <v>30</v>
      </c>
      <c r="B55" s="217"/>
      <c r="C55" s="217"/>
      <c r="D55" s="218"/>
      <c r="E55" s="18"/>
      <c r="F55" s="216" t="s">
        <v>30</v>
      </c>
      <c r="G55" s="217"/>
      <c r="H55" s="217"/>
      <c r="I55" s="218"/>
      <c r="J55" s="18"/>
      <c r="K55" s="216" t="s">
        <v>30</v>
      </c>
      <c r="L55" s="217"/>
      <c r="M55" s="217"/>
      <c r="N55" s="219"/>
      <c r="O55" s="216" t="s">
        <v>30</v>
      </c>
      <c r="P55" s="217"/>
      <c r="Q55" s="217"/>
      <c r="R55" s="218"/>
    </row>
    <row x14ac:dyDescent="0.25" r="56" customHeight="1" ht="18.75">
      <c r="A56" s="220" t="s">
        <v>96</v>
      </c>
      <c r="B56" s="59"/>
      <c r="C56" s="59"/>
      <c r="D56" s="221"/>
      <c r="E56" s="18"/>
      <c r="F56" s="220" t="s">
        <v>96</v>
      </c>
      <c r="G56" s="59"/>
      <c r="H56" s="59"/>
      <c r="I56" s="221"/>
      <c r="J56" s="18"/>
      <c r="K56" s="220" t="s">
        <v>96</v>
      </c>
      <c r="L56" s="59"/>
      <c r="M56" s="59"/>
      <c r="N56" s="222"/>
      <c r="O56" s="220" t="s">
        <v>96</v>
      </c>
      <c r="P56" s="59"/>
      <c r="Q56" s="59"/>
      <c r="R56" s="221"/>
    </row>
    <row x14ac:dyDescent="0.25" r="57" customHeight="1" ht="18.75">
      <c r="A57" s="223" t="s">
        <v>97</v>
      </c>
      <c r="B57" s="224"/>
      <c r="C57" s="224"/>
      <c r="D57" s="221"/>
      <c r="E57" s="18"/>
      <c r="F57" s="223" t="s">
        <v>97</v>
      </c>
      <c r="G57" s="224"/>
      <c r="H57" s="224"/>
      <c r="I57" s="221"/>
      <c r="J57" s="18"/>
      <c r="K57" s="223" t="s">
        <v>97</v>
      </c>
      <c r="L57" s="224"/>
      <c r="M57" s="224"/>
      <c r="N57" s="222"/>
      <c r="O57" s="223" t="s">
        <v>97</v>
      </c>
      <c r="P57" s="224"/>
      <c r="Q57" s="224"/>
      <c r="R57" s="221"/>
    </row>
    <row x14ac:dyDescent="0.25" r="58" customHeight="1" ht="18.75">
      <c r="A58" s="225" t="s">
        <v>111</v>
      </c>
      <c r="B58" s="226"/>
      <c r="C58" s="226"/>
      <c r="D58" s="221"/>
      <c r="E58" s="18"/>
      <c r="F58" s="225" t="s">
        <v>112</v>
      </c>
      <c r="G58" s="226"/>
      <c r="H58" s="226"/>
      <c r="I58" s="221"/>
      <c r="J58" s="18"/>
      <c r="K58" s="225" t="s">
        <v>113</v>
      </c>
      <c r="L58" s="226"/>
      <c r="M58" s="226"/>
      <c r="N58" s="222"/>
      <c r="O58" s="225" t="s">
        <v>48</v>
      </c>
      <c r="P58" s="226"/>
      <c r="Q58" s="226"/>
      <c r="R58" s="221"/>
    </row>
    <row x14ac:dyDescent="0.25" r="59" customHeight="1" ht="18.75">
      <c r="A59" s="220" t="s">
        <v>102</v>
      </c>
      <c r="B59" s="59"/>
      <c r="C59" s="59"/>
      <c r="D59" s="221"/>
      <c r="E59" s="18"/>
      <c r="F59" s="220" t="s">
        <v>102</v>
      </c>
      <c r="G59" s="59"/>
      <c r="H59" s="59"/>
      <c r="I59" s="221"/>
      <c r="J59" s="18"/>
      <c r="K59" s="220" t="s">
        <v>102</v>
      </c>
      <c r="L59" s="59"/>
      <c r="M59" s="59"/>
      <c r="N59" s="222"/>
      <c r="O59" s="220" t="s">
        <v>102</v>
      </c>
      <c r="P59" s="59"/>
      <c r="Q59" s="59"/>
      <c r="R59" s="221"/>
    </row>
    <row x14ac:dyDescent="0.25" r="60" customHeight="1" ht="18.75">
      <c r="A60" s="227"/>
      <c r="B60" s="59"/>
      <c r="C60" s="59"/>
      <c r="D60" s="221"/>
      <c r="E60" s="18"/>
      <c r="F60" s="227"/>
      <c r="G60" s="59"/>
      <c r="H60" s="59"/>
      <c r="I60" s="221"/>
      <c r="J60" s="18"/>
      <c r="K60" s="227"/>
      <c r="L60" s="59"/>
      <c r="M60" s="59"/>
      <c r="N60" s="222"/>
      <c r="O60" s="227"/>
      <c r="P60" s="59"/>
      <c r="Q60" s="59"/>
      <c r="R60" s="221"/>
    </row>
    <row x14ac:dyDescent="0.25" r="61" customHeight="1" ht="18.75">
      <c r="A61" s="227"/>
      <c r="B61" s="59"/>
      <c r="C61" s="59"/>
      <c r="D61" s="221"/>
      <c r="E61" s="18"/>
      <c r="F61" s="227"/>
      <c r="G61" s="59"/>
      <c r="H61" s="59"/>
      <c r="I61" s="221"/>
      <c r="J61" s="18"/>
      <c r="K61" s="227"/>
      <c r="L61" s="59"/>
      <c r="M61" s="59"/>
      <c r="N61" s="222"/>
      <c r="O61" s="227"/>
      <c r="P61" s="59"/>
      <c r="Q61" s="59"/>
      <c r="R61" s="221"/>
    </row>
    <row x14ac:dyDescent="0.25" r="62" customHeight="1" ht="18.75">
      <c r="A62" s="223" t="s">
        <v>103</v>
      </c>
      <c r="B62" s="224"/>
      <c r="C62" s="224"/>
      <c r="D62" s="221"/>
      <c r="E62" s="18"/>
      <c r="F62" s="223" t="s">
        <v>103</v>
      </c>
      <c r="G62" s="224"/>
      <c r="H62" s="224"/>
      <c r="I62" s="221"/>
      <c r="J62" s="18"/>
      <c r="K62" s="223" t="s">
        <v>104</v>
      </c>
      <c r="L62" s="224"/>
      <c r="M62" s="224"/>
      <c r="N62" s="222"/>
      <c r="O62" s="223" t="s">
        <v>103</v>
      </c>
      <c r="P62" s="224"/>
      <c r="Q62" s="224"/>
      <c r="R62" s="221"/>
    </row>
    <row x14ac:dyDescent="0.25" r="63" customHeight="1" ht="12.75">
      <c r="A63" s="229"/>
      <c r="B63" s="231" t="s">
        <v>111</v>
      </c>
      <c r="C63" s="231"/>
      <c r="D63" s="232"/>
      <c r="E63" s="18"/>
      <c r="F63" s="229"/>
      <c r="G63" s="231" t="s">
        <v>112</v>
      </c>
      <c r="H63" s="231"/>
      <c r="I63" s="232"/>
      <c r="J63" s="18"/>
      <c r="K63" s="229"/>
      <c r="L63" s="233" t="s">
        <v>113</v>
      </c>
      <c r="M63" s="231"/>
      <c r="N63" s="234"/>
      <c r="O63" s="229"/>
      <c r="P63" s="231" t="s">
        <v>48</v>
      </c>
      <c r="Q63" s="231"/>
      <c r="R63" s="232"/>
    </row>
    <row x14ac:dyDescent="0.25" r="64" customHeight="1" ht="12.75">
      <c r="A64" s="235"/>
      <c r="B64" s="236" t="s">
        <v>114</v>
      </c>
      <c r="C64" s="237"/>
      <c r="D64" s="221"/>
      <c r="E64" s="18"/>
      <c r="F64" s="235"/>
      <c r="G64" s="236" t="s">
        <v>108</v>
      </c>
      <c r="H64" s="237"/>
      <c r="I64" s="221"/>
      <c r="J64" s="18"/>
      <c r="K64" s="235"/>
      <c r="L64" s="238" t="s">
        <v>110</v>
      </c>
      <c r="M64" s="237"/>
      <c r="N64" s="222"/>
      <c r="O64" s="235"/>
      <c r="P64" s="236" t="s">
        <v>108</v>
      </c>
      <c r="Q64" s="237"/>
      <c r="R64" s="221"/>
    </row>
    <row x14ac:dyDescent="0.25" r="65" customHeight="1" ht="12.75">
      <c r="A65" s="239" t="s">
        <v>4</v>
      </c>
      <c r="B65" s="242"/>
      <c r="C65" s="243"/>
      <c r="D65" s="221"/>
      <c r="E65" s="18"/>
      <c r="F65" s="239" t="s">
        <v>4</v>
      </c>
      <c r="G65" s="242"/>
      <c r="H65" s="243"/>
      <c r="I65" s="221"/>
      <c r="J65" s="18"/>
      <c r="K65" s="239" t="s">
        <v>4</v>
      </c>
      <c r="L65" s="242"/>
      <c r="M65" s="243"/>
      <c r="N65" s="222"/>
      <c r="O65" s="239" t="s">
        <v>4</v>
      </c>
      <c r="P65" s="242"/>
      <c r="Q65" s="243"/>
      <c r="R65" s="221"/>
    </row>
    <row x14ac:dyDescent="0.25" r="66" customHeight="1" ht="18.75">
      <c r="A66" s="235"/>
      <c r="B66" s="244" t="s">
        <v>39</v>
      </c>
      <c r="C66" s="77"/>
      <c r="D66" s="245" t="s">
        <v>40</v>
      </c>
      <c r="E66" s="18"/>
      <c r="F66" s="235"/>
      <c r="G66" s="244" t="s">
        <v>39</v>
      </c>
      <c r="H66" s="77"/>
      <c r="I66" s="245" t="s">
        <v>40</v>
      </c>
      <c r="J66" s="18"/>
      <c r="K66" s="235"/>
      <c r="L66" s="277" t="s">
        <v>39</v>
      </c>
      <c r="M66" s="77"/>
      <c r="N66" s="248" t="s">
        <v>40</v>
      </c>
      <c r="O66" s="235"/>
      <c r="P66" s="244" t="s">
        <v>39</v>
      </c>
      <c r="Q66" s="77"/>
      <c r="R66" s="245" t="s">
        <v>40</v>
      </c>
    </row>
    <row x14ac:dyDescent="0.25" r="67" customHeight="1" ht="18.75">
      <c r="A67" s="249"/>
      <c r="B67" s="39" t="s">
        <v>41</v>
      </c>
      <c r="C67" s="39" t="s">
        <v>42</v>
      </c>
      <c r="D67" s="250" t="s">
        <v>43</v>
      </c>
      <c r="E67" s="18"/>
      <c r="F67" s="249"/>
      <c r="G67" s="39" t="s">
        <v>41</v>
      </c>
      <c r="H67" s="251" t="s">
        <v>42</v>
      </c>
      <c r="I67" s="250" t="s">
        <v>43</v>
      </c>
      <c r="J67" s="18"/>
      <c r="K67" s="249"/>
      <c r="L67" s="252" t="s">
        <v>41</v>
      </c>
      <c r="M67" s="252" t="s">
        <v>42</v>
      </c>
      <c r="N67" s="253" t="s">
        <v>43</v>
      </c>
      <c r="O67" s="249"/>
      <c r="P67" s="39" t="s">
        <v>41</v>
      </c>
      <c r="Q67" s="39" t="s">
        <v>42</v>
      </c>
      <c r="R67" s="250" t="s">
        <v>43</v>
      </c>
    </row>
    <row x14ac:dyDescent="0.25" r="68" customHeight="1" ht="18.75">
      <c r="A68" s="79" t="s">
        <v>44</v>
      </c>
      <c r="B68" s="259"/>
      <c r="C68" s="259"/>
      <c r="D68" s="52">
        <v>685.02</v>
      </c>
      <c r="E68" s="18"/>
      <c r="F68" s="79" t="s">
        <v>44</v>
      </c>
      <c r="G68" s="259"/>
      <c r="H68" s="259"/>
      <c r="I68" s="52">
        <v>17129.91</v>
      </c>
      <c r="J68" s="18"/>
      <c r="K68" s="79" t="s">
        <v>44</v>
      </c>
      <c r="L68" s="257"/>
      <c r="M68" s="257"/>
      <c r="N68" s="258">
        <v>74626.4</v>
      </c>
      <c r="O68" s="79" t="s">
        <v>44</v>
      </c>
      <c r="P68" s="259"/>
      <c r="Q68" s="259"/>
      <c r="R68" s="52">
        <v>0</v>
      </c>
    </row>
    <row x14ac:dyDescent="0.25" r="69" customHeight="1" ht="18.75">
      <c r="A69" s="49">
        <v>42644</v>
      </c>
      <c r="B69" s="256"/>
      <c r="C69" s="256"/>
      <c r="D69" s="52">
        <f>+B69+D68-C69</f>
      </c>
      <c r="E69" s="18"/>
      <c r="F69" s="49">
        <v>42644</v>
      </c>
      <c r="G69" s="256"/>
      <c r="H69" s="278">
        <v>15064</v>
      </c>
      <c r="I69" s="52">
        <f>+G69+I68-H69</f>
      </c>
      <c r="J69" s="18"/>
      <c r="K69" s="260"/>
      <c r="L69" s="261"/>
      <c r="M69" s="261"/>
      <c r="N69" s="258"/>
      <c r="O69" s="49">
        <v>42644</v>
      </c>
      <c r="P69" s="256"/>
      <c r="Q69" s="55"/>
      <c r="R69" s="52">
        <f>+P69+R68-Q69</f>
      </c>
    </row>
    <row x14ac:dyDescent="0.25" r="70" customHeight="1" ht="18.75">
      <c r="A70" s="49">
        <f>+A69+1</f>
        <v>25569.229166666668</v>
      </c>
      <c r="B70" s="256"/>
      <c r="C70" s="256"/>
      <c r="D70" s="52">
        <f>+B70+D69-C70</f>
      </c>
      <c r="E70" s="18"/>
      <c r="F70" s="49">
        <f>+F69+1</f>
        <v>25569.229166666668</v>
      </c>
      <c r="G70" s="256"/>
      <c r="H70" s="261"/>
      <c r="I70" s="52">
        <f>+G70+I69-H70</f>
      </c>
      <c r="J70" s="18"/>
      <c r="K70" s="260"/>
      <c r="L70" s="261"/>
      <c r="M70" s="261"/>
      <c r="N70" s="258"/>
      <c r="O70" s="49">
        <f>+O69+1</f>
        <v>25569.229166666668</v>
      </c>
      <c r="P70" s="256"/>
      <c r="Q70" s="256"/>
      <c r="R70" s="52">
        <f>+P70+R69-Q70</f>
      </c>
    </row>
    <row x14ac:dyDescent="0.25" r="71" customHeight="1" ht="18.75">
      <c r="A71" s="49">
        <f>+A70+1</f>
        <v>25569.229166666668</v>
      </c>
      <c r="B71" s="256"/>
      <c r="C71" s="256"/>
      <c r="D71" s="52">
        <f>+B71+D70-C71</f>
      </c>
      <c r="E71" s="18"/>
      <c r="F71" s="49">
        <f>+F70+1</f>
        <v>25569.229166666668</v>
      </c>
      <c r="G71" s="256"/>
      <c r="H71" s="261"/>
      <c r="I71" s="52">
        <f>+G71+I70-H71</f>
      </c>
      <c r="J71" s="18"/>
      <c r="K71" s="260"/>
      <c r="L71" s="261"/>
      <c r="M71" s="261"/>
      <c r="N71" s="258"/>
      <c r="O71" s="49">
        <f>+O70+1</f>
        <v>25569.229166666668</v>
      </c>
      <c r="P71" s="256"/>
      <c r="Q71" s="256"/>
      <c r="R71" s="52">
        <f>+P71+R70-Q71</f>
      </c>
    </row>
    <row x14ac:dyDescent="0.25" r="72" customHeight="1" ht="18.75">
      <c r="A72" s="49">
        <f>+A71+1</f>
        <v>25569.229166666668</v>
      </c>
      <c r="B72" s="256"/>
      <c r="C72" s="256"/>
      <c r="D72" s="52">
        <f>+B72+D71-C72</f>
      </c>
      <c r="E72" s="18"/>
      <c r="F72" s="49">
        <f>+F71+1</f>
        <v>25569.229166666668</v>
      </c>
      <c r="G72" s="256"/>
      <c r="H72" s="261"/>
      <c r="I72" s="52">
        <f>+G72+I71-H72</f>
      </c>
      <c r="J72" s="18"/>
      <c r="K72" s="260"/>
      <c r="L72" s="261"/>
      <c r="M72" s="261"/>
      <c r="N72" s="258"/>
      <c r="O72" s="49">
        <f>+O71+1</f>
        <v>25569.229166666668</v>
      </c>
      <c r="P72" s="256"/>
      <c r="Q72" s="256"/>
      <c r="R72" s="52">
        <f>+P72+R71-Q72</f>
      </c>
    </row>
    <row x14ac:dyDescent="0.25" r="73" customHeight="1" ht="18.75">
      <c r="A73" s="49">
        <f>+A72+1</f>
        <v>25569.229166666668</v>
      </c>
      <c r="B73" s="256"/>
      <c r="C73" s="256"/>
      <c r="D73" s="52">
        <f>+B73+D72-C73</f>
      </c>
      <c r="E73" s="18"/>
      <c r="F73" s="49">
        <f>+F72+1</f>
        <v>25569.229166666668</v>
      </c>
      <c r="G73" s="256"/>
      <c r="H73" s="261"/>
      <c r="I73" s="52">
        <f>+G73+I72-H73</f>
      </c>
      <c r="J73" s="18"/>
      <c r="K73" s="260"/>
      <c r="L73" s="261"/>
      <c r="M73" s="261"/>
      <c r="N73" s="258"/>
      <c r="O73" s="49">
        <f>+O72+1</f>
        <v>25569.229166666668</v>
      </c>
      <c r="P73" s="256"/>
      <c r="Q73" s="256"/>
      <c r="R73" s="52">
        <f>+P73+R72-Q73</f>
      </c>
    </row>
    <row x14ac:dyDescent="0.25" r="74" customHeight="1" ht="18.75">
      <c r="A74" s="49">
        <f>+A73+1</f>
        <v>25569.229166666668</v>
      </c>
      <c r="B74" s="256"/>
      <c r="C74" s="256"/>
      <c r="D74" s="52">
        <f>+B74+D73-C74</f>
      </c>
      <c r="E74" s="18"/>
      <c r="F74" s="49">
        <f>+F73+1</f>
        <v>25569.229166666668</v>
      </c>
      <c r="G74" s="256"/>
      <c r="H74" s="261"/>
      <c r="I74" s="52">
        <f>+G74+I73-H74</f>
      </c>
      <c r="J74" s="18"/>
      <c r="K74" s="260"/>
      <c r="L74" s="261"/>
      <c r="M74" s="261"/>
      <c r="N74" s="258"/>
      <c r="O74" s="49">
        <f>+O73+1</f>
        <v>25569.229166666668</v>
      </c>
      <c r="P74" s="256"/>
      <c r="Q74" s="256"/>
      <c r="R74" s="52">
        <f>+P74+R73-Q74</f>
      </c>
    </row>
    <row x14ac:dyDescent="0.25" r="75" customHeight="1" ht="18.75">
      <c r="A75" s="49">
        <f>+A74+1</f>
        <v>25569.229166666668</v>
      </c>
      <c r="B75" s="256"/>
      <c r="C75" s="256"/>
      <c r="D75" s="52">
        <f>+B75+D74-C75</f>
      </c>
      <c r="E75" s="18"/>
      <c r="F75" s="49">
        <f>+F74+1</f>
        <v>25569.229166666668</v>
      </c>
      <c r="G75" s="256"/>
      <c r="H75" s="261"/>
      <c r="I75" s="52">
        <f>+G75+I74-H75</f>
      </c>
      <c r="J75" s="18"/>
      <c r="K75" s="260"/>
      <c r="L75" s="261"/>
      <c r="M75" s="261"/>
      <c r="N75" s="258"/>
      <c r="O75" s="49">
        <f>+O74+1</f>
        <v>25569.229166666668</v>
      </c>
      <c r="P75" s="256"/>
      <c r="Q75" s="256"/>
      <c r="R75" s="52">
        <f>+P75+R74-Q75</f>
      </c>
    </row>
    <row x14ac:dyDescent="0.25" r="76" customHeight="1" ht="18.75">
      <c r="A76" s="49">
        <f>+A75+1</f>
        <v>25569.229166666668</v>
      </c>
      <c r="B76" s="256"/>
      <c r="C76" s="256"/>
      <c r="D76" s="52">
        <f>+B76+D75-C76</f>
      </c>
      <c r="E76" s="18"/>
      <c r="F76" s="49">
        <f>+F75+1</f>
        <v>25569.229166666668</v>
      </c>
      <c r="G76" s="55"/>
      <c r="H76" s="261"/>
      <c r="I76" s="52">
        <f>+G76+I75-H76</f>
      </c>
      <c r="J76" s="18"/>
      <c r="K76" s="260"/>
      <c r="L76" s="261"/>
      <c r="M76" s="261"/>
      <c r="N76" s="258"/>
      <c r="O76" s="49">
        <f>+O75+1</f>
        <v>25569.229166666668</v>
      </c>
      <c r="P76" s="55"/>
      <c r="Q76" s="256"/>
      <c r="R76" s="52">
        <f>+P76+R75-Q76</f>
      </c>
    </row>
    <row x14ac:dyDescent="0.25" r="77" customHeight="1" ht="18.75">
      <c r="A77" s="49">
        <f>+A76+1</f>
        <v>25569.229166666668</v>
      </c>
      <c r="B77" s="55"/>
      <c r="C77" s="55"/>
      <c r="D77" s="52">
        <f>+B77+D76-C77</f>
      </c>
      <c r="E77" s="18"/>
      <c r="F77" s="49">
        <f>+F76+1</f>
        <v>25569.229166666668</v>
      </c>
      <c r="G77" s="256"/>
      <c r="H77" s="261"/>
      <c r="I77" s="52">
        <f>+G77+I76-H77</f>
      </c>
      <c r="J77" s="18"/>
      <c r="K77" s="260"/>
      <c r="L77" s="261"/>
      <c r="M77" s="261"/>
      <c r="N77" s="258"/>
      <c r="O77" s="49">
        <f>+O76+1</f>
        <v>25569.229166666668</v>
      </c>
      <c r="P77" s="256"/>
      <c r="Q77" s="256"/>
      <c r="R77" s="52">
        <f>+P77+R76-Q77</f>
      </c>
    </row>
    <row x14ac:dyDescent="0.25" r="78" customHeight="1" ht="18.75">
      <c r="A78" s="49">
        <f>+A77+1</f>
        <v>25569.229166666668</v>
      </c>
      <c r="B78" s="55"/>
      <c r="C78" s="55"/>
      <c r="D78" s="52">
        <f>+B78+D77-C78</f>
      </c>
      <c r="E78" s="18"/>
      <c r="F78" s="49">
        <f>+F77+1</f>
        <v>25569.229166666668</v>
      </c>
      <c r="G78" s="256"/>
      <c r="H78" s="261"/>
      <c r="I78" s="52">
        <f>+G78+I77-H78</f>
      </c>
      <c r="J78" s="18"/>
      <c r="K78" s="260"/>
      <c r="L78" s="261"/>
      <c r="M78" s="261"/>
      <c r="N78" s="258"/>
      <c r="O78" s="49">
        <f>+O77+1</f>
        <v>25569.229166666668</v>
      </c>
      <c r="P78" s="256"/>
      <c r="Q78" s="256"/>
      <c r="R78" s="52">
        <f>+P78+R77-Q78</f>
      </c>
    </row>
    <row x14ac:dyDescent="0.25" r="79" customHeight="1" ht="18.75">
      <c r="A79" s="49">
        <f>+A78+1</f>
        <v>25569.229166666668</v>
      </c>
      <c r="B79" s="55"/>
      <c r="C79" s="55"/>
      <c r="D79" s="52">
        <f>+B79+D78-C79</f>
      </c>
      <c r="E79" s="18"/>
      <c r="F79" s="49">
        <f>+F78+1</f>
        <v>25569.229166666668</v>
      </c>
      <c r="G79" s="55"/>
      <c r="H79" s="261"/>
      <c r="I79" s="52">
        <f>+G79+I78-H79</f>
      </c>
      <c r="J79" s="18"/>
      <c r="K79" s="49">
        <v>42410</v>
      </c>
      <c r="L79" s="279">
        <v>156.8</v>
      </c>
      <c r="M79" s="261"/>
      <c r="N79" s="258">
        <f>+L79+#REF!-M79</f>
      </c>
      <c r="O79" s="49">
        <f>+O78+1</f>
        <v>25569.229166666668</v>
      </c>
      <c r="P79" s="55"/>
      <c r="Q79" s="55"/>
      <c r="R79" s="52">
        <f>+P79+R78-Q79</f>
      </c>
    </row>
    <row x14ac:dyDescent="0.25" r="80" customHeight="1" ht="18.75">
      <c r="A80" s="49">
        <f>+A79+1</f>
        <v>25569.229166666668</v>
      </c>
      <c r="B80" s="55"/>
      <c r="C80" s="55"/>
      <c r="D80" s="52">
        <f>+B80+D79-C80</f>
      </c>
      <c r="E80" s="18"/>
      <c r="F80" s="49">
        <f>+F79+1</f>
        <v>25569.229166666668</v>
      </c>
      <c r="G80" s="55"/>
      <c r="H80" s="261"/>
      <c r="I80" s="52">
        <f>+G80+I79-H80</f>
      </c>
      <c r="J80" s="18"/>
      <c r="K80" s="49">
        <v>42411</v>
      </c>
      <c r="L80" s="279"/>
      <c r="M80" s="261"/>
      <c r="N80" s="258">
        <f>+L80+N79-M80</f>
      </c>
      <c r="O80" s="49">
        <f>+O79+1</f>
        <v>25569.229166666668</v>
      </c>
      <c r="P80" s="55"/>
      <c r="Q80" s="55"/>
      <c r="R80" s="52">
        <f>+P80+R79-Q80</f>
      </c>
    </row>
    <row x14ac:dyDescent="0.25" r="81" customHeight="1" ht="18.75">
      <c r="A81" s="49">
        <f>+A80+1</f>
        <v>25569.229166666668</v>
      </c>
      <c r="B81" s="55"/>
      <c r="C81" s="55"/>
      <c r="D81" s="52">
        <f>+B81+D80-C81</f>
      </c>
      <c r="E81" s="18"/>
      <c r="F81" s="49">
        <f>+F80+1</f>
        <v>25569.229166666668</v>
      </c>
      <c r="G81" s="55"/>
      <c r="H81" s="261"/>
      <c r="I81" s="52">
        <f>+G81+I80-H81</f>
      </c>
      <c r="J81" s="18"/>
      <c r="K81" s="49">
        <v>42412</v>
      </c>
      <c r="L81" s="279"/>
      <c r="M81" s="261"/>
      <c r="N81" s="258">
        <f>+L81+N80-M81</f>
      </c>
      <c r="O81" s="49">
        <f>+O80+1</f>
        <v>25569.229166666668</v>
      </c>
      <c r="P81" s="55"/>
      <c r="Q81" s="55"/>
      <c r="R81" s="52">
        <f>+P81+R80-Q81</f>
      </c>
    </row>
    <row x14ac:dyDescent="0.25" r="82" customHeight="1" ht="18.75">
      <c r="A82" s="49">
        <f>+A81+1</f>
        <v>25569.229166666668</v>
      </c>
      <c r="B82" s="55"/>
      <c r="C82" s="55"/>
      <c r="D82" s="52">
        <f>+B82+D81-C82</f>
      </c>
      <c r="E82" s="80"/>
      <c r="F82" s="49">
        <f>+F81+1</f>
        <v>25569.229166666668</v>
      </c>
      <c r="G82" s="55"/>
      <c r="H82" s="261"/>
      <c r="I82" s="52">
        <f>+G82+I81-H82</f>
      </c>
      <c r="J82" s="80"/>
      <c r="K82" s="49">
        <v>42413</v>
      </c>
      <c r="L82" s="279"/>
      <c r="M82" s="261"/>
      <c r="N82" s="258">
        <f>+L82+N81-M82</f>
      </c>
      <c r="O82" s="49">
        <f>+O81+1</f>
        <v>25569.229166666668</v>
      </c>
      <c r="P82" s="55"/>
      <c r="Q82" s="55"/>
      <c r="R82" s="52">
        <f>+P82+R81-Q82</f>
      </c>
    </row>
    <row x14ac:dyDescent="0.25" r="83" customHeight="1" ht="18.75">
      <c r="A83" s="49">
        <f>+A82+1</f>
        <v>25569.229166666668</v>
      </c>
      <c r="B83" s="55"/>
      <c r="C83" s="55"/>
      <c r="D83" s="52">
        <f>+B83+D82-C83</f>
      </c>
      <c r="E83" s="80"/>
      <c r="F83" s="49">
        <f>+F82+1</f>
        <v>25569.229166666668</v>
      </c>
      <c r="G83" s="55"/>
      <c r="H83" s="278">
        <v>11784</v>
      </c>
      <c r="I83" s="52">
        <f>+G83+I82-H83</f>
      </c>
      <c r="J83" s="18"/>
      <c r="K83" s="49">
        <v>42414</v>
      </c>
      <c r="L83" s="279"/>
      <c r="M83" s="261"/>
      <c r="N83" s="258">
        <f>+L83+N82-M83</f>
      </c>
      <c r="O83" s="49">
        <f>+O82+1</f>
        <v>25569.229166666668</v>
      </c>
      <c r="P83" s="55"/>
      <c r="Q83" s="55"/>
      <c r="R83" s="52">
        <f>+P83+R82-Q83</f>
      </c>
    </row>
    <row x14ac:dyDescent="0.25" r="84" customHeight="1" ht="18.75">
      <c r="A84" s="49">
        <f>+A83+1</f>
        <v>25569.229166666668</v>
      </c>
      <c r="B84" s="55"/>
      <c r="C84" s="55"/>
      <c r="D84" s="52">
        <f>+B84+D83-C84</f>
      </c>
      <c r="E84" s="18"/>
      <c r="F84" s="49">
        <f>+F83+1</f>
        <v>25569.229166666668</v>
      </c>
      <c r="G84" s="55"/>
      <c r="H84" s="261"/>
      <c r="I84" s="52">
        <f>+G84+I83-H84</f>
      </c>
      <c r="J84" s="18"/>
      <c r="K84" s="49">
        <v>42415</v>
      </c>
      <c r="L84" s="261"/>
      <c r="M84" s="261"/>
      <c r="N84" s="258">
        <f>+L84+N83-M84</f>
      </c>
      <c r="O84" s="49">
        <f>+O83+1</f>
        <v>25569.229166666668</v>
      </c>
      <c r="P84" s="55"/>
      <c r="Q84" s="55"/>
      <c r="R84" s="52">
        <f>+P84+R83-Q84</f>
      </c>
    </row>
    <row x14ac:dyDescent="0.25" r="85" customHeight="1" ht="18.75">
      <c r="A85" s="49">
        <f>+A84+1</f>
        <v>25569.229166666668</v>
      </c>
      <c r="B85" s="55"/>
      <c r="C85" s="55"/>
      <c r="D85" s="52">
        <f>+B85+D84-C85</f>
      </c>
      <c r="E85" s="18"/>
      <c r="F85" s="49">
        <f>+F84+1</f>
        <v>25569.229166666668</v>
      </c>
      <c r="G85" s="55"/>
      <c r="H85" s="261"/>
      <c r="I85" s="52">
        <f>+G85+I84-H85</f>
      </c>
      <c r="J85" s="18"/>
      <c r="K85" s="49">
        <v>42416</v>
      </c>
      <c r="L85" s="261"/>
      <c r="M85" s="261"/>
      <c r="N85" s="258">
        <f>+L85+N84-M85</f>
      </c>
      <c r="O85" s="49">
        <f>+O84+1</f>
        <v>25569.229166666668</v>
      </c>
      <c r="P85" s="55"/>
      <c r="Q85" s="55"/>
      <c r="R85" s="52">
        <f>+P85+R84-Q85</f>
      </c>
    </row>
    <row x14ac:dyDescent="0.25" r="86" customHeight="1" ht="18.75">
      <c r="A86" s="49">
        <f>+A85+1</f>
        <v>25569.229166666668</v>
      </c>
      <c r="B86" s="55"/>
      <c r="C86" s="55"/>
      <c r="D86" s="52">
        <f>+B86+D85-C86</f>
      </c>
      <c r="E86" s="18"/>
      <c r="F86" s="49">
        <f>+F85+1</f>
        <v>25569.229166666668</v>
      </c>
      <c r="G86" s="55"/>
      <c r="H86" s="261"/>
      <c r="I86" s="52">
        <f>+G86+I85-H86</f>
      </c>
      <c r="J86" s="18"/>
      <c r="K86" s="49">
        <v>42417</v>
      </c>
      <c r="L86" s="261"/>
      <c r="M86" s="261"/>
      <c r="N86" s="258">
        <f>+L86+N85-M86</f>
      </c>
      <c r="O86" s="49">
        <f>+O85+1</f>
        <v>25569.229166666668</v>
      </c>
      <c r="P86" s="55"/>
      <c r="Q86" s="55"/>
      <c r="R86" s="52">
        <f>+P86+R85-Q86</f>
      </c>
    </row>
    <row x14ac:dyDescent="0.25" r="87" customHeight="1" ht="18.75">
      <c r="A87" s="49">
        <f>+A86+1</f>
        <v>25569.229166666668</v>
      </c>
      <c r="B87" s="55"/>
      <c r="C87" s="55"/>
      <c r="D87" s="52">
        <f>+B87+D86-C87</f>
      </c>
      <c r="E87" s="18"/>
      <c r="F87" s="49">
        <f>+F86+1</f>
        <v>25569.229166666668</v>
      </c>
      <c r="G87" s="55"/>
      <c r="H87" s="261"/>
      <c r="I87" s="52">
        <f>+G87+I86-H87</f>
      </c>
      <c r="J87" s="18"/>
      <c r="K87" s="49"/>
      <c r="L87" s="261"/>
      <c r="M87" s="261"/>
      <c r="N87" s="258"/>
      <c r="O87" s="49">
        <f>+O86+1</f>
        <v>25569.229166666668</v>
      </c>
      <c r="P87" s="55"/>
      <c r="Q87" s="55"/>
      <c r="R87" s="52">
        <f>+P87+R86-Q87</f>
      </c>
    </row>
    <row x14ac:dyDescent="0.25" r="88" customHeight="1" ht="18.75">
      <c r="A88" s="49">
        <f>+A87+1</f>
        <v>25569.229166666668</v>
      </c>
      <c r="B88" s="55"/>
      <c r="C88" s="55"/>
      <c r="D88" s="52">
        <f>+B88+D87-C88</f>
      </c>
      <c r="E88" s="18"/>
      <c r="F88" s="49">
        <f>+F87+1</f>
        <v>25569.229166666668</v>
      </c>
      <c r="G88" s="55"/>
      <c r="H88" s="278">
        <v>43070</v>
      </c>
      <c r="I88" s="52">
        <f>+G88+I87-H88</f>
      </c>
      <c r="J88" s="11"/>
      <c r="K88" s="49"/>
      <c r="L88" s="261"/>
      <c r="M88" s="261"/>
      <c r="N88" s="258"/>
      <c r="O88" s="49">
        <f>+O87+1</f>
        <v>25569.229166666668</v>
      </c>
      <c r="P88" s="55"/>
      <c r="Q88" s="55"/>
      <c r="R88" s="52">
        <f>+P88+R87-Q88</f>
      </c>
    </row>
    <row x14ac:dyDescent="0.25" r="89" customHeight="1" ht="18.75">
      <c r="A89" s="49">
        <f>+A88+1</f>
        <v>25569.229166666668</v>
      </c>
      <c r="B89" s="55"/>
      <c r="C89" s="55"/>
      <c r="D89" s="52">
        <f>+B89+D88-C89</f>
      </c>
      <c r="E89" s="18"/>
      <c r="F89" s="49">
        <f>+F88+1</f>
        <v>25569.229166666668</v>
      </c>
      <c r="G89" s="55"/>
      <c r="H89" s="261"/>
      <c r="I89" s="52">
        <f>+G89+I88-H89</f>
      </c>
      <c r="J89" s="18"/>
      <c r="K89" s="49"/>
      <c r="L89" s="261"/>
      <c r="M89" s="261"/>
      <c r="N89" s="258"/>
      <c r="O89" s="49">
        <f>+O88+1</f>
        <v>25569.229166666668</v>
      </c>
      <c r="P89" s="55"/>
      <c r="Q89" s="55"/>
      <c r="R89" s="52">
        <f>+P89+R88-Q89</f>
      </c>
    </row>
    <row x14ac:dyDescent="0.25" r="90" customHeight="1" ht="18.75">
      <c r="A90" s="49">
        <f>+A89+1</f>
        <v>25569.229166666668</v>
      </c>
      <c r="B90" s="55"/>
      <c r="C90" s="55"/>
      <c r="D90" s="52">
        <f>+B90+D89-C90</f>
      </c>
      <c r="E90" s="18"/>
      <c r="F90" s="49">
        <f>+F89+1</f>
        <v>25569.229166666668</v>
      </c>
      <c r="G90" s="55"/>
      <c r="H90" s="261"/>
      <c r="I90" s="52">
        <f>+G90+I89-H90</f>
      </c>
      <c r="J90" s="18"/>
      <c r="K90" s="49"/>
      <c r="L90" s="261"/>
      <c r="M90" s="261"/>
      <c r="N90" s="258"/>
      <c r="O90" s="49">
        <f>+O89+1</f>
        <v>25569.229166666668</v>
      </c>
      <c r="P90" s="55"/>
      <c r="Q90" s="55"/>
      <c r="R90" s="52">
        <f>+P90+R89-Q90</f>
      </c>
    </row>
    <row x14ac:dyDescent="0.25" r="91" customHeight="1" ht="18.75">
      <c r="A91" s="49">
        <f>+A90+1</f>
        <v>25569.229166666668</v>
      </c>
      <c r="B91" s="55"/>
      <c r="C91" s="55"/>
      <c r="D91" s="52">
        <f>+B91+D90-C91</f>
      </c>
      <c r="E91" s="18"/>
      <c r="F91" s="49">
        <f>+F90+1</f>
        <v>25569.229166666668</v>
      </c>
      <c r="G91" s="55"/>
      <c r="H91" s="261"/>
      <c r="I91" s="52">
        <f>+G91+I90-H91</f>
      </c>
      <c r="J91" s="18"/>
      <c r="K91" s="49"/>
      <c r="L91" s="261"/>
      <c r="M91" s="261"/>
      <c r="N91" s="258"/>
      <c r="O91" s="49">
        <f>+O90+1</f>
        <v>25569.229166666668</v>
      </c>
      <c r="P91" s="55"/>
      <c r="Q91" s="55"/>
      <c r="R91" s="52">
        <f>+P91+R90-Q91</f>
      </c>
    </row>
    <row x14ac:dyDescent="0.25" r="92" customHeight="1" ht="18.75">
      <c r="A92" s="49">
        <f>+A91+1</f>
        <v>25569.229166666668</v>
      </c>
      <c r="B92" s="55"/>
      <c r="C92" s="55"/>
      <c r="D92" s="52">
        <f>+B92+D91-C92</f>
      </c>
      <c r="E92" s="18"/>
      <c r="F92" s="49">
        <f>+F91+1</f>
        <v>25569.229166666668</v>
      </c>
      <c r="G92" s="55"/>
      <c r="H92" s="261"/>
      <c r="I92" s="52">
        <f>+G92+I91-H92</f>
      </c>
      <c r="J92" s="18"/>
      <c r="K92" s="49">
        <v>42423</v>
      </c>
      <c r="L92" s="261"/>
      <c r="M92" s="261">
        <v>23300</v>
      </c>
      <c r="N92" s="258">
        <f>+L92+N91-M92</f>
      </c>
      <c r="O92" s="49">
        <f>+O91+1</f>
        <v>25569.229166666668</v>
      </c>
      <c r="P92" s="55"/>
      <c r="Q92" s="55"/>
      <c r="R92" s="52">
        <f>+P92+R91-Q92</f>
      </c>
    </row>
    <row x14ac:dyDescent="0.25" r="93" customHeight="1" ht="18.75">
      <c r="A93" s="49">
        <f>+A92+1</f>
        <v>25569.229166666668</v>
      </c>
      <c r="B93" s="55"/>
      <c r="C93" s="55">
        <v>15402</v>
      </c>
      <c r="D93" s="52">
        <f>+B93+D92-C93</f>
      </c>
      <c r="E93" s="18"/>
      <c r="F93" s="49">
        <f>+F92+1</f>
        <v>25569.229166666668</v>
      </c>
      <c r="G93" s="55"/>
      <c r="H93" s="278">
        <v>44885</v>
      </c>
      <c r="I93" s="52">
        <f>+G93+I92-H93</f>
      </c>
      <c r="J93" s="18"/>
      <c r="K93" s="49">
        <v>42424</v>
      </c>
      <c r="L93" s="261">
        <v>40000</v>
      </c>
      <c r="M93" s="261"/>
      <c r="N93" s="258">
        <f>+L93+N92-M93</f>
      </c>
      <c r="O93" s="49">
        <f>+O92+1</f>
        <v>25569.229166666668</v>
      </c>
      <c r="P93" s="55"/>
      <c r="Q93" s="55"/>
      <c r="R93" s="52">
        <f>+P93+R92-Q93</f>
      </c>
    </row>
    <row x14ac:dyDescent="0.25" r="94" customHeight="1" ht="18.75">
      <c r="A94" s="49">
        <f>+A93+1</f>
        <v>25569.229166666668</v>
      </c>
      <c r="B94" s="55"/>
      <c r="C94" s="55">
        <v>7460</v>
      </c>
      <c r="D94" s="52">
        <f>+B94+D93-C94</f>
      </c>
      <c r="E94" s="18"/>
      <c r="F94" s="49">
        <f>+F93+1</f>
        <v>25569.229166666668</v>
      </c>
      <c r="G94" s="55"/>
      <c r="H94" s="261"/>
      <c r="I94" s="52">
        <f>+G94+I93-H94</f>
      </c>
      <c r="J94" s="18"/>
      <c r="K94" s="49">
        <v>42425</v>
      </c>
      <c r="L94" s="261"/>
      <c r="M94" s="261"/>
      <c r="N94" s="258">
        <f>+L94+N93-M94</f>
      </c>
      <c r="O94" s="49">
        <f>+O93+1</f>
        <v>25569.229166666668</v>
      </c>
      <c r="P94" s="55"/>
      <c r="Q94" s="55"/>
      <c r="R94" s="52">
        <f>+P94+R93-Q94</f>
      </c>
    </row>
    <row x14ac:dyDescent="0.25" r="95" customHeight="1" ht="18.75">
      <c r="A95" s="49">
        <f>+A94+1</f>
        <v>25569.229166666668</v>
      </c>
      <c r="B95" s="55"/>
      <c r="C95" s="55"/>
      <c r="D95" s="52">
        <f>+B95+D94-C95</f>
      </c>
      <c r="E95" s="18"/>
      <c r="F95" s="49">
        <f>+F94+1</f>
        <v>25569.229166666668</v>
      </c>
      <c r="G95" s="55"/>
      <c r="H95" s="261"/>
      <c r="I95" s="52">
        <f>+G95+I94-H95</f>
      </c>
      <c r="J95" s="18"/>
      <c r="K95" s="49">
        <v>42426</v>
      </c>
      <c r="L95" s="261"/>
      <c r="M95" s="261"/>
      <c r="N95" s="258">
        <f>+L95+N94-M95</f>
      </c>
      <c r="O95" s="49">
        <f>+O94+1</f>
        <v>25569.229166666668</v>
      </c>
      <c r="P95" s="55"/>
      <c r="Q95" s="55"/>
      <c r="R95" s="52">
        <f>+P95+R94-Q95</f>
      </c>
    </row>
    <row x14ac:dyDescent="0.25" r="96" customHeight="1" ht="18.75">
      <c r="A96" s="49">
        <f>+A95+1</f>
        <v>25569.229166666668</v>
      </c>
      <c r="B96" s="55"/>
      <c r="C96" s="55"/>
      <c r="D96" s="52">
        <f>+B96+D95-C96</f>
      </c>
      <c r="E96" s="18"/>
      <c r="F96" s="49">
        <f>+F95+1</f>
        <v>25569.229166666668</v>
      </c>
      <c r="G96" s="55"/>
      <c r="H96" s="261"/>
      <c r="I96" s="52">
        <f>+G96+I95-H96</f>
      </c>
      <c r="J96" s="18"/>
      <c r="K96" s="49">
        <v>42427</v>
      </c>
      <c r="L96" s="261"/>
      <c r="M96" s="261"/>
      <c r="N96" s="258">
        <f>+L96+N95-M96</f>
      </c>
      <c r="O96" s="49">
        <f>+O95+1</f>
        <v>25569.229166666668</v>
      </c>
      <c r="P96" s="55"/>
      <c r="Q96" s="55"/>
      <c r="R96" s="52">
        <f>+P96+R95-Q96</f>
      </c>
    </row>
    <row x14ac:dyDescent="0.25" r="97" customHeight="1" ht="18.75">
      <c r="A97" s="49">
        <f>+A96+1</f>
        <v>25569.229166666668</v>
      </c>
      <c r="B97" s="55"/>
      <c r="C97" s="55"/>
      <c r="D97" s="52">
        <f>+B97+D96-C97</f>
      </c>
      <c r="E97" s="18"/>
      <c r="F97" s="49">
        <f>+F96+1</f>
        <v>25569.229166666668</v>
      </c>
      <c r="G97" s="55"/>
      <c r="H97" s="261"/>
      <c r="I97" s="52">
        <f>+G97+I96-H97</f>
      </c>
      <c r="J97" s="18"/>
      <c r="K97" s="49"/>
      <c r="L97" s="261"/>
      <c r="M97" s="261"/>
      <c r="N97" s="258"/>
      <c r="O97" s="49">
        <f>+O96+1</f>
        <v>25569.229166666668</v>
      </c>
      <c r="P97" s="55"/>
      <c r="Q97" s="55"/>
      <c r="R97" s="52">
        <f>+P97+R96-Q97</f>
      </c>
    </row>
    <row x14ac:dyDescent="0.25" r="98" customHeight="1" ht="18.75">
      <c r="A98" s="49">
        <f>+A97+1</f>
        <v>25569.229166666668</v>
      </c>
      <c r="B98" s="55"/>
      <c r="C98" s="55"/>
      <c r="D98" s="52">
        <f>+B98+D97-C98</f>
      </c>
      <c r="E98" s="18"/>
      <c r="F98" s="49">
        <f>+F97+1</f>
        <v>25569.229166666668</v>
      </c>
      <c r="G98" s="55"/>
      <c r="H98" s="261"/>
      <c r="I98" s="52">
        <f>+G98+I97-H98</f>
      </c>
      <c r="J98" s="18"/>
      <c r="K98" s="49"/>
      <c r="L98" s="261"/>
      <c r="M98" s="261"/>
      <c r="N98" s="258"/>
      <c r="O98" s="49">
        <f>+O97+1</f>
        <v>25569.229166666668</v>
      </c>
      <c r="P98" s="55"/>
      <c r="Q98" s="55"/>
      <c r="R98" s="52">
        <f>+P98+R97-Q98</f>
      </c>
    </row>
    <row x14ac:dyDescent="0.25" r="99" customHeight="1" ht="18.75">
      <c r="A99" s="49">
        <f>+A98+1</f>
        <v>25569.229166666668</v>
      </c>
      <c r="B99" s="55"/>
      <c r="C99" s="55"/>
      <c r="D99" s="52">
        <f>+B99+D98-C99</f>
      </c>
      <c r="E99" s="18"/>
      <c r="F99" s="49">
        <f>+F98+1</f>
        <v>25569.229166666668</v>
      </c>
      <c r="G99" s="55"/>
      <c r="H99" s="261"/>
      <c r="I99" s="52">
        <f>+G99+I98-H99</f>
      </c>
      <c r="J99" s="18"/>
      <c r="K99" s="49"/>
      <c r="L99" s="261"/>
      <c r="M99" s="261"/>
      <c r="N99" s="258"/>
      <c r="O99" s="49">
        <f>+O98+1</f>
        <v>25569.229166666668</v>
      </c>
      <c r="P99" s="55"/>
      <c r="Q99" s="55">
        <v>30025</v>
      </c>
      <c r="R99" s="52">
        <f>+P99+R98-Q99</f>
      </c>
    </row>
    <row x14ac:dyDescent="0.25" r="100" customHeight="1" ht="18.75">
      <c r="A100" s="49">
        <f>+A99+1</f>
        <v>25569.229166666668</v>
      </c>
      <c r="B100" s="55"/>
      <c r="C100" s="55"/>
      <c r="D100" s="52">
        <f>+B100+D99-C100</f>
      </c>
      <c r="E100" s="18"/>
      <c r="F100" s="49">
        <f>+F99+1</f>
        <v>25569.229166666668</v>
      </c>
      <c r="G100" s="55"/>
      <c r="H100" s="278">
        <v>15064</v>
      </c>
      <c r="I100" s="52">
        <f>+G100+I99-H100</f>
      </c>
      <c r="J100" s="18"/>
      <c r="K100" s="49"/>
      <c r="L100" s="261"/>
      <c r="M100" s="261"/>
      <c r="N100" s="258"/>
      <c r="O100" s="49">
        <f>+O99+1</f>
        <v>25569.229166666668</v>
      </c>
      <c r="P100" s="55"/>
      <c r="Q100" s="55"/>
      <c r="R100" s="52">
        <f>+P100+R99-Q100</f>
      </c>
    </row>
    <row x14ac:dyDescent="0.25" r="101" customHeight="1" ht="18.75">
      <c r="A101" s="49">
        <f>+A100+1</f>
        <v>25569.229166666668</v>
      </c>
      <c r="B101" s="55"/>
      <c r="C101" s="55"/>
      <c r="D101" s="52">
        <f>+B101+D100-C101</f>
      </c>
      <c r="E101" s="18"/>
      <c r="F101" s="49">
        <f>+F100+1</f>
        <v>25569.229166666668</v>
      </c>
      <c r="G101" s="55"/>
      <c r="H101" s="55"/>
      <c r="I101" s="52">
        <f>+G101+I100-H101</f>
      </c>
      <c r="J101" s="18"/>
      <c r="K101" s="49"/>
      <c r="L101" s="261"/>
      <c r="M101" s="261"/>
      <c r="N101" s="258"/>
      <c r="O101" s="49">
        <f>+O100+1</f>
        <v>25569.229166666668</v>
      </c>
      <c r="P101" s="55"/>
      <c r="Q101" s="55"/>
      <c r="R101" s="52">
        <f>+P101+R100-Q101</f>
      </c>
    </row>
    <row x14ac:dyDescent="0.25" r="102" customHeight="1" ht="18.75">
      <c r="A102" s="49">
        <f>+A101+1</f>
        <v>25569.229166666668</v>
      </c>
      <c r="B102" s="55"/>
      <c r="C102" s="55"/>
      <c r="D102" s="52">
        <f>+B102+D101-C102</f>
      </c>
      <c r="E102" s="18"/>
      <c r="F102" s="49">
        <f>+F101+1</f>
        <v>25569.229166666668</v>
      </c>
      <c r="G102" s="55"/>
      <c r="H102" s="55"/>
      <c r="I102" s="52">
        <f>+G102+I101-H102</f>
      </c>
      <c r="J102" s="18"/>
      <c r="K102" s="49"/>
      <c r="L102" s="261"/>
      <c r="M102" s="261"/>
      <c r="N102" s="258"/>
      <c r="O102" s="49">
        <f>+O101+1</f>
        <v>25569.229166666668</v>
      </c>
      <c r="P102" s="55"/>
      <c r="Q102" s="55"/>
      <c r="R102" s="52">
        <f>+P102+R101-Q102</f>
      </c>
    </row>
    <row x14ac:dyDescent="0.25" r="103" customHeight="1" ht="18.75">
      <c r="A103" s="49">
        <f>+A102+1</f>
        <v>25569.229166666668</v>
      </c>
      <c r="B103" s="55"/>
      <c r="C103" s="55"/>
      <c r="D103" s="52">
        <f>+B103+D102-C103</f>
      </c>
      <c r="E103" s="18"/>
      <c r="F103" s="49">
        <f>+F102+1</f>
        <v>25569.229166666668</v>
      </c>
      <c r="G103" s="55"/>
      <c r="H103" s="55"/>
      <c r="I103" s="52">
        <f>+G103+I102-H103</f>
      </c>
      <c r="J103" s="18"/>
      <c r="K103" s="49"/>
      <c r="L103" s="261"/>
      <c r="M103" s="261"/>
      <c r="N103" s="258"/>
      <c r="O103" s="49">
        <f>+O102+1</f>
        <v>25569.229166666668</v>
      </c>
      <c r="P103" s="55"/>
      <c r="Q103" s="55"/>
      <c r="R103" s="52">
        <f>+P103+R102-Q103</f>
      </c>
    </row>
    <row x14ac:dyDescent="0.25" r="104" customHeight="1" ht="18.75">
      <c r="A104" s="49">
        <f>+A103+1</f>
        <v>25569.229166666668</v>
      </c>
      <c r="B104" s="55"/>
      <c r="C104" s="55"/>
      <c r="D104" s="52">
        <f>+B104+D103-C104</f>
      </c>
      <c r="E104" s="18"/>
      <c r="F104" s="49">
        <f>+F103+1</f>
        <v>25569.229166666668</v>
      </c>
      <c r="G104" s="55"/>
      <c r="H104" s="55"/>
      <c r="I104" s="52">
        <f>+G104+I103-H104</f>
      </c>
      <c r="J104" s="18"/>
      <c r="K104" s="49"/>
      <c r="L104" s="261"/>
      <c r="M104" s="261"/>
      <c r="N104" s="258"/>
      <c r="O104" s="49">
        <f>+O103+1</f>
        <v>25569.229166666668</v>
      </c>
      <c r="P104" s="55"/>
      <c r="Q104" s="55"/>
      <c r="R104" s="52"/>
    </row>
    <row x14ac:dyDescent="0.25" r="105" customHeight="1" ht="18.75">
      <c r="A105" s="265" t="s">
        <v>45</v>
      </c>
      <c r="B105" s="280">
        <f>SUM(B68:B103)</f>
      </c>
      <c r="C105" s="280">
        <f>SUM(C68:C103)</f>
      </c>
      <c r="D105" s="281">
        <f>+D104</f>
      </c>
      <c r="E105" s="18"/>
      <c r="F105" s="265" t="s">
        <v>45</v>
      </c>
      <c r="G105" s="280">
        <f>SUM(G68:G103)</f>
      </c>
      <c r="H105" s="280">
        <f>SUM(H68:H103)</f>
      </c>
      <c r="I105" s="281">
        <f>+I103</f>
      </c>
      <c r="J105" s="18"/>
      <c r="K105" s="265" t="s">
        <v>45</v>
      </c>
      <c r="L105" s="266">
        <f>SUM(L68:L103)</f>
      </c>
      <c r="M105" s="266">
        <f>SUM(M68:M103)</f>
      </c>
      <c r="N105" s="267">
        <f>+#REF!</f>
      </c>
      <c r="O105" s="265" t="s">
        <v>45</v>
      </c>
      <c r="P105" s="280">
        <f>SUM(P68:P103)</f>
      </c>
      <c r="Q105" s="280">
        <f>SUM(Q68:Q103)</f>
      </c>
      <c r="R105" s="281">
        <f>+R103</f>
      </c>
    </row>
    <row x14ac:dyDescent="0.25" r="106" customHeight="1" ht="18.75">
      <c r="A106" s="268"/>
      <c r="B106" s="269"/>
      <c r="C106" s="270"/>
      <c r="D106" s="271"/>
      <c r="E106" s="18"/>
      <c r="F106" s="268"/>
      <c r="G106" s="282"/>
      <c r="H106" s="282"/>
      <c r="I106" s="274"/>
      <c r="J106" s="18"/>
      <c r="K106" s="268"/>
      <c r="L106" s="269"/>
      <c r="M106" s="269"/>
      <c r="N106" s="273"/>
      <c r="O106" s="70"/>
      <c r="P106" s="69"/>
      <c r="Q106" s="69"/>
      <c r="R106" s="69"/>
    </row>
    <row x14ac:dyDescent="0.25" r="107" customHeight="1" ht="18.75">
      <c r="A107" s="70"/>
      <c r="B107" s="275"/>
      <c r="C107" s="69"/>
      <c r="D107" s="69"/>
      <c r="E107" s="18"/>
      <c r="F107" s="70"/>
      <c r="G107" s="69"/>
      <c r="H107" s="69"/>
      <c r="I107" s="69"/>
      <c r="J107" s="18"/>
      <c r="K107" s="70"/>
      <c r="L107" s="275"/>
      <c r="M107" s="275"/>
      <c r="N107" s="275"/>
      <c r="O107" s="70"/>
      <c r="P107" s="69"/>
      <c r="Q107" s="69"/>
      <c r="R107" s="69"/>
    </row>
    <row x14ac:dyDescent="0.25" r="108" customHeight="1" ht="18.75">
      <c r="A108" s="70"/>
      <c r="B108" s="275"/>
      <c r="C108" s="69"/>
      <c r="D108" s="69"/>
      <c r="E108" s="18"/>
      <c r="F108" s="70"/>
      <c r="G108" s="69"/>
      <c r="H108" s="69"/>
      <c r="I108" s="69"/>
      <c r="J108" s="18"/>
      <c r="K108" s="70"/>
      <c r="L108" s="275"/>
      <c r="M108" s="275"/>
      <c r="N108" s="275"/>
      <c r="O108" s="70"/>
      <c r="P108" s="69"/>
      <c r="Q108" s="69"/>
      <c r="R108" s="69"/>
    </row>
    <row x14ac:dyDescent="0.25" r="109" customHeight="1" ht="18.75">
      <c r="A109" s="70"/>
      <c r="B109" s="275"/>
      <c r="C109" s="69"/>
      <c r="D109" s="69"/>
      <c r="E109" s="18"/>
      <c r="F109" s="70"/>
      <c r="G109" s="69"/>
      <c r="H109" s="69"/>
      <c r="I109" s="69"/>
      <c r="J109" s="18"/>
      <c r="K109" s="70"/>
      <c r="L109" s="275"/>
      <c r="M109" s="275"/>
      <c r="N109" s="275"/>
      <c r="O109" s="70"/>
      <c r="P109" s="69"/>
      <c r="Q109" s="69"/>
      <c r="R109" s="69"/>
    </row>
    <row x14ac:dyDescent="0.25" r="110" customHeight="1" ht="18.75">
      <c r="A110" s="70"/>
      <c r="B110" s="275"/>
      <c r="C110" s="69"/>
      <c r="D110" s="69"/>
      <c r="E110" s="18"/>
      <c r="F110" s="70"/>
      <c r="G110" s="69"/>
      <c r="H110" s="69"/>
      <c r="I110" s="69"/>
      <c r="J110" s="18"/>
      <c r="K110" s="70"/>
      <c r="L110" s="275"/>
      <c r="M110" s="275"/>
      <c r="N110" s="275"/>
      <c r="O110" s="70"/>
      <c r="P110" s="69"/>
      <c r="Q110" s="69"/>
      <c r="R110" s="69"/>
    </row>
    <row x14ac:dyDescent="0.25" r="111" customHeight="1" ht="18.75">
      <c r="A111" s="68" t="s">
        <v>115</v>
      </c>
      <c r="B111" s="275"/>
      <c r="C111" s="276"/>
      <c r="D111" s="69"/>
      <c r="E111" s="18"/>
      <c r="F111" s="70"/>
      <c r="G111" s="69"/>
      <c r="H111" s="69"/>
      <c r="I111" s="69"/>
      <c r="J111" s="18"/>
      <c r="K111" s="70"/>
      <c r="L111" s="275"/>
      <c r="M111" s="275"/>
      <c r="N111" s="275"/>
      <c r="O111" s="70"/>
      <c r="P111" s="69"/>
      <c r="Q111" s="69"/>
      <c r="R111" s="69"/>
    </row>
    <row x14ac:dyDescent="0.25" r="112" customHeight="1" ht="18.75">
      <c r="A112" s="70"/>
      <c r="B112" s="82">
        <f>+D44</f>
      </c>
      <c r="C112" s="276"/>
      <c r="D112" s="69"/>
      <c r="E112" s="18"/>
      <c r="F112" s="70"/>
      <c r="G112" s="11"/>
      <c r="H112" s="69"/>
      <c r="I112" s="69"/>
      <c r="J112" s="18"/>
      <c r="K112" s="70"/>
      <c r="L112" s="275"/>
      <c r="M112" s="275"/>
      <c r="N112" s="275"/>
      <c r="O112" s="70"/>
      <c r="P112" s="69"/>
      <c r="Q112" s="69"/>
      <c r="R112" s="69"/>
    </row>
    <row x14ac:dyDescent="0.25" r="113" customHeight="1" ht="18.75">
      <c r="A113" s="70"/>
      <c r="B113" s="283">
        <f>+I44</f>
      </c>
      <c r="C113" s="276"/>
      <c r="D113" s="69"/>
      <c r="E113" s="18"/>
      <c r="F113" s="70"/>
      <c r="G113" s="69"/>
      <c r="H113" s="69"/>
      <c r="I113" s="69"/>
      <c r="J113" s="18"/>
      <c r="K113" s="70"/>
      <c r="L113" s="275"/>
      <c r="M113" s="275"/>
      <c r="N113" s="275"/>
      <c r="O113" s="70"/>
      <c r="P113" s="69"/>
      <c r="Q113" s="69"/>
      <c r="R113" s="69"/>
    </row>
    <row x14ac:dyDescent="0.25" r="114" customHeight="1" ht="18.75">
      <c r="A114" s="70"/>
      <c r="B114" s="283">
        <f>+D98</f>
      </c>
      <c r="C114" s="276"/>
      <c r="D114" s="69"/>
      <c r="E114" s="18"/>
      <c r="F114" s="70"/>
      <c r="G114" s="69"/>
      <c r="H114" s="69"/>
      <c r="I114" s="69"/>
      <c r="J114" s="18"/>
      <c r="K114" s="70"/>
      <c r="L114" s="275"/>
      <c r="M114" s="275"/>
      <c r="N114" s="275"/>
      <c r="O114" s="70"/>
      <c r="P114" s="69"/>
      <c r="Q114" s="69"/>
      <c r="R114" s="69"/>
    </row>
    <row x14ac:dyDescent="0.25" r="115" customHeight="1" ht="18.75">
      <c r="A115" s="70"/>
      <c r="B115" s="283">
        <f>+I98</f>
      </c>
      <c r="C115" s="276"/>
      <c r="D115" s="69"/>
      <c r="E115" s="18"/>
      <c r="F115" s="70"/>
      <c r="G115" s="69"/>
      <c r="H115" s="69"/>
      <c r="I115" s="69"/>
      <c r="J115" s="18"/>
      <c r="K115" s="70"/>
      <c r="L115" s="275"/>
      <c r="M115" s="275"/>
      <c r="N115" s="275"/>
      <c r="O115" s="70"/>
      <c r="P115" s="69"/>
      <c r="Q115" s="69"/>
      <c r="R115" s="69"/>
    </row>
    <row x14ac:dyDescent="0.25" r="116" customHeight="1" ht="18.75">
      <c r="A116" s="70"/>
      <c r="B116" s="283">
        <f>+R44</f>
      </c>
      <c r="C116" s="276"/>
      <c r="D116" s="69"/>
      <c r="E116" s="18"/>
      <c r="F116" s="70"/>
      <c r="G116" s="69"/>
      <c r="H116" s="69"/>
      <c r="I116" s="69"/>
      <c r="J116" s="18"/>
      <c r="K116" s="70"/>
      <c r="L116" s="275"/>
      <c r="M116" s="275"/>
      <c r="N116" s="275"/>
      <c r="O116" s="70"/>
      <c r="P116" s="69"/>
      <c r="Q116" s="69"/>
      <c r="R116" s="69"/>
    </row>
    <row x14ac:dyDescent="0.25" r="117" customHeight="1" ht="18.75">
      <c r="A117" s="70"/>
      <c r="B117" s="283">
        <f>+R98</f>
      </c>
      <c r="C117" s="276"/>
      <c r="D117" s="69"/>
      <c r="E117" s="18"/>
      <c r="F117" s="70"/>
      <c r="G117" s="69"/>
      <c r="H117" s="69"/>
      <c r="I117" s="69"/>
      <c r="J117" s="18"/>
      <c r="K117" s="70"/>
      <c r="L117" s="275"/>
      <c r="M117" s="275"/>
      <c r="N117" s="275"/>
      <c r="O117" s="70"/>
      <c r="P117" s="69"/>
      <c r="Q117" s="69"/>
      <c r="R117" s="69"/>
    </row>
    <row x14ac:dyDescent="0.25" r="118" customHeight="1" ht="18.75">
      <c r="A118" s="70"/>
      <c r="B118" s="284">
        <f>SUM(B112:B117)</f>
      </c>
      <c r="C118" s="276"/>
      <c r="D118" s="69"/>
      <c r="E118" s="18"/>
      <c r="F118" s="70"/>
      <c r="G118" s="69"/>
      <c r="H118" s="69"/>
      <c r="I118" s="69"/>
      <c r="J118" s="18"/>
      <c r="K118" s="70"/>
      <c r="L118" s="275"/>
      <c r="M118" s="275"/>
      <c r="N118" s="275"/>
      <c r="O118" s="70"/>
      <c r="P118" s="69"/>
      <c r="Q118" s="69"/>
      <c r="R118" s="69"/>
    </row>
    <row x14ac:dyDescent="0.25" r="119" customHeight="1" ht="18.75">
      <c r="A119" s="70"/>
      <c r="B119" s="284"/>
      <c r="C119" s="276"/>
      <c r="D119" s="69"/>
      <c r="E119" s="18"/>
      <c r="F119" s="70"/>
      <c r="G119" s="69"/>
      <c r="H119" s="69"/>
      <c r="I119" s="69"/>
      <c r="J119" s="18"/>
      <c r="K119" s="70"/>
      <c r="L119" s="275"/>
      <c r="M119" s="275"/>
      <c r="N119" s="275"/>
      <c r="O119" s="70"/>
      <c r="P119" s="69"/>
      <c r="Q119" s="69"/>
      <c r="R119" s="69"/>
    </row>
    <row x14ac:dyDescent="0.25" r="120" customHeight="1" ht="18.75">
      <c r="A120" s="70"/>
      <c r="B120" s="275"/>
      <c r="C120" s="69"/>
      <c r="D120" s="69"/>
      <c r="E120" s="18"/>
      <c r="F120" s="70"/>
      <c r="G120" s="69"/>
      <c r="H120" s="69"/>
      <c r="I120" s="69"/>
      <c r="J120" s="18"/>
      <c r="K120" s="70"/>
      <c r="L120" s="275"/>
      <c r="M120" s="275"/>
      <c r="N120" s="275"/>
      <c r="O120" s="70"/>
      <c r="P120" s="69"/>
      <c r="Q120" s="69"/>
      <c r="R120" s="69"/>
    </row>
    <row x14ac:dyDescent="0.25" r="121" customHeight="1" ht="18.75">
      <c r="A121" s="70"/>
      <c r="B121" s="11"/>
      <c r="C121" s="276"/>
      <c r="D121" s="69"/>
      <c r="E121" s="18"/>
      <c r="F121" s="70"/>
      <c r="G121" s="69"/>
      <c r="H121" s="69"/>
      <c r="I121" s="69"/>
      <c r="J121" s="18"/>
      <c r="K121" s="70"/>
      <c r="L121" s="275"/>
      <c r="M121" s="275"/>
      <c r="N121" s="275"/>
      <c r="O121" s="70"/>
      <c r="P121" s="69"/>
      <c r="Q121" s="69"/>
      <c r="R121" s="69"/>
    </row>
    <row x14ac:dyDescent="0.25" r="122" customHeight="1" ht="18.75">
      <c r="A122" s="70"/>
      <c r="B122" s="11"/>
      <c r="C122" s="276"/>
      <c r="D122" s="69"/>
      <c r="E122" s="18"/>
      <c r="F122" s="70"/>
      <c r="G122" s="69"/>
      <c r="H122" s="69"/>
      <c r="I122" s="69"/>
      <c r="J122" s="18"/>
      <c r="K122" s="70"/>
      <c r="L122" s="275"/>
      <c r="M122" s="275"/>
      <c r="N122" s="275"/>
      <c r="O122" s="70"/>
      <c r="P122" s="69"/>
      <c r="Q122" s="69"/>
      <c r="R122" s="69"/>
    </row>
    <row x14ac:dyDescent="0.25" r="123" customHeight="1" ht="18.75">
      <c r="A123" s="70"/>
      <c r="B123" s="82"/>
      <c r="C123" s="276"/>
      <c r="D123" s="69"/>
      <c r="E123" s="18"/>
      <c r="F123" s="70"/>
      <c r="G123" s="69"/>
      <c r="H123" s="69"/>
      <c r="I123" s="69"/>
      <c r="J123" s="18"/>
      <c r="K123" s="70"/>
      <c r="L123" s="275"/>
      <c r="M123" s="275"/>
      <c r="N123" s="275"/>
      <c r="O123" s="70"/>
      <c r="P123" s="69"/>
      <c r="Q123" s="69"/>
      <c r="R123" s="69"/>
    </row>
    <row x14ac:dyDescent="0.25" r="124" customHeight="1" ht="18.75">
      <c r="A124" s="70"/>
      <c r="B124" s="283"/>
      <c r="C124" s="276"/>
      <c r="D124" s="69"/>
      <c r="E124" s="18"/>
      <c r="F124" s="70"/>
      <c r="G124" s="69"/>
      <c r="H124" s="69"/>
      <c r="I124" s="69"/>
      <c r="J124" s="18"/>
      <c r="K124" s="70"/>
      <c r="L124" s="275"/>
      <c r="M124" s="275"/>
      <c r="N124" s="275"/>
      <c r="O124" s="70"/>
      <c r="P124" s="69"/>
      <c r="Q124" s="69"/>
      <c r="R124" s="69"/>
    </row>
    <row x14ac:dyDescent="0.25" r="125" customHeight="1" ht="18.75">
      <c r="A125" s="70"/>
      <c r="B125" s="283"/>
      <c r="C125" s="276"/>
      <c r="D125" s="69"/>
      <c r="E125" s="18"/>
      <c r="F125" s="70"/>
      <c r="G125" s="69"/>
      <c r="H125" s="69"/>
      <c r="I125" s="69"/>
      <c r="J125" s="18"/>
      <c r="K125" s="70"/>
      <c r="L125" s="275"/>
      <c r="M125" s="275"/>
      <c r="N125" s="275"/>
      <c r="O125" s="70"/>
      <c r="P125" s="69"/>
      <c r="Q125" s="69"/>
      <c r="R125" s="69"/>
    </row>
    <row x14ac:dyDescent="0.25" r="126" customHeight="1" ht="18.75">
      <c r="A126" s="70"/>
      <c r="B126" s="283"/>
      <c r="C126" s="276"/>
      <c r="D126" s="69"/>
      <c r="E126" s="18"/>
      <c r="F126" s="70"/>
      <c r="G126" s="69"/>
      <c r="H126" s="69"/>
      <c r="I126" s="69"/>
      <c r="J126" s="18"/>
      <c r="K126" s="70"/>
      <c r="L126" s="275"/>
      <c r="M126" s="275"/>
      <c r="N126" s="275"/>
      <c r="O126" s="70"/>
      <c r="P126" s="69"/>
      <c r="Q126" s="69"/>
      <c r="R126" s="69"/>
    </row>
    <row x14ac:dyDescent="0.25" r="127" customHeight="1" ht="18.75">
      <c r="A127" s="70"/>
      <c r="B127" s="285"/>
      <c r="C127" s="276"/>
      <c r="D127" s="69"/>
      <c r="E127" s="18"/>
      <c r="F127" s="70"/>
      <c r="G127" s="69"/>
      <c r="H127" s="69"/>
      <c r="I127" s="69"/>
      <c r="J127" s="18"/>
      <c r="K127" s="70"/>
      <c r="L127" s="275"/>
      <c r="M127" s="275"/>
      <c r="N127" s="275"/>
      <c r="O127" s="70"/>
      <c r="P127" s="69"/>
      <c r="Q127" s="69"/>
      <c r="R127" s="69"/>
    </row>
  </sheetData>
  <mergeCells count="96">
    <mergeCell ref="A1:C1"/>
    <mergeCell ref="F1:H1"/>
    <mergeCell ref="K1:M1"/>
    <mergeCell ref="O1:Q1"/>
    <mergeCell ref="A2:C2"/>
    <mergeCell ref="F2:H2"/>
    <mergeCell ref="K2:M2"/>
    <mergeCell ref="O2:Q2"/>
    <mergeCell ref="A3:C3"/>
    <mergeCell ref="F3:H3"/>
    <mergeCell ref="K3:M3"/>
    <mergeCell ref="O3:Q3"/>
    <mergeCell ref="A4:C4"/>
    <mergeCell ref="F4:H4"/>
    <mergeCell ref="K4:M4"/>
    <mergeCell ref="O4:Q4"/>
    <mergeCell ref="A5:C5"/>
    <mergeCell ref="F5:H5"/>
    <mergeCell ref="K5:M5"/>
    <mergeCell ref="O5:Q5"/>
    <mergeCell ref="A6:C6"/>
    <mergeCell ref="F6:H6"/>
    <mergeCell ref="K6:M6"/>
    <mergeCell ref="O6:Q6"/>
    <mergeCell ref="A7:C7"/>
    <mergeCell ref="F7:H7"/>
    <mergeCell ref="K7:M7"/>
    <mergeCell ref="O7:Q7"/>
    <mergeCell ref="A8:C8"/>
    <mergeCell ref="F8:H8"/>
    <mergeCell ref="K8:M8"/>
    <mergeCell ref="O8:Q8"/>
    <mergeCell ref="B9:C9"/>
    <mergeCell ref="G9:H9"/>
    <mergeCell ref="L9:M9"/>
    <mergeCell ref="P9:Q9"/>
    <mergeCell ref="B10:C10"/>
    <mergeCell ref="G10:H10"/>
    <mergeCell ref="L10:M10"/>
    <mergeCell ref="P10:Q10"/>
    <mergeCell ref="B11:C11"/>
    <mergeCell ref="G11:H11"/>
    <mergeCell ref="L11:M11"/>
    <mergeCell ref="P11:Q11"/>
    <mergeCell ref="B12:C12"/>
    <mergeCell ref="G12:H12"/>
    <mergeCell ref="L12:M12"/>
    <mergeCell ref="P12:Q12"/>
    <mergeCell ref="A55:C55"/>
    <mergeCell ref="F55:H55"/>
    <mergeCell ref="K55:M55"/>
    <mergeCell ref="O55:Q55"/>
    <mergeCell ref="A56:C56"/>
    <mergeCell ref="F56:H56"/>
    <mergeCell ref="K56:M56"/>
    <mergeCell ref="O56:Q56"/>
    <mergeCell ref="A57:C57"/>
    <mergeCell ref="F57:H57"/>
    <mergeCell ref="K57:M57"/>
    <mergeCell ref="O57:Q57"/>
    <mergeCell ref="A58:C58"/>
    <mergeCell ref="F58:H58"/>
    <mergeCell ref="K58:M58"/>
    <mergeCell ref="O58:Q58"/>
    <mergeCell ref="A59:C59"/>
    <mergeCell ref="F59:H59"/>
    <mergeCell ref="K59:M59"/>
    <mergeCell ref="O59:Q59"/>
    <mergeCell ref="A60:C60"/>
    <mergeCell ref="F60:H60"/>
    <mergeCell ref="K60:M60"/>
    <mergeCell ref="O60:Q60"/>
    <mergeCell ref="A61:C61"/>
    <mergeCell ref="F61:H61"/>
    <mergeCell ref="K61:M61"/>
    <mergeCell ref="O61:Q61"/>
    <mergeCell ref="A62:C62"/>
    <mergeCell ref="F62:H62"/>
    <mergeCell ref="K62:M62"/>
    <mergeCell ref="O62:Q62"/>
    <mergeCell ref="B63:C63"/>
    <mergeCell ref="G63:H63"/>
    <mergeCell ref="L63:M63"/>
    <mergeCell ref="P63:Q63"/>
    <mergeCell ref="B64:C64"/>
    <mergeCell ref="G64:H64"/>
    <mergeCell ref="L64:M64"/>
    <mergeCell ref="P64:Q64"/>
    <mergeCell ref="B65:C65"/>
    <mergeCell ref="G65:H65"/>
    <mergeCell ref="L65:M65"/>
    <mergeCell ref="P65:Q65"/>
    <mergeCell ref="B66:C66"/>
    <mergeCell ref="G66:H66"/>
    <mergeCell ref="L66:M66"/>
    <mergeCell ref="P66:Q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16"/>
  <sheetViews>
    <sheetView workbookViewId="0" tabSelected="1"/>
  </sheetViews>
  <sheetFormatPr defaultRowHeight="15" x14ac:dyDescent="0.25"/>
  <cols>
    <col min="1" max="1" style="88" width="13.576428571428572" customWidth="1" bestFit="1" hidden="1"/>
    <col min="2" max="2" style="88" width="1.5764285714285713" customWidth="1" bestFit="1"/>
    <col min="3" max="3" style="214" width="56.57642857142857" customWidth="1" bestFit="1"/>
    <col min="4" max="4" style="87" width="19.433571428571426" customWidth="1" bestFit="1"/>
    <col min="5" max="5" style="215" width="18.433571428571426" customWidth="1" bestFit="1"/>
    <col min="6" max="6" style="87" width="25.576428571428572" customWidth="1" bestFit="1"/>
    <col min="7" max="7" style="86" width="9.290714285714287" customWidth="1" bestFit="1"/>
    <col min="8" max="8" style="88" width="16.576428571428572" customWidth="1" bestFit="1"/>
    <col min="9" max="9" style="88" width="13.576428571428572" customWidth="1" bestFit="1"/>
  </cols>
  <sheetData>
    <row x14ac:dyDescent="0.25" r="1" customHeight="1" ht="18.75">
      <c r="A1" s="18"/>
      <c r="B1" s="18"/>
      <c r="C1" s="89"/>
      <c r="D1" s="69"/>
      <c r="E1" s="69"/>
      <c r="F1" s="69"/>
      <c r="G1" s="69"/>
      <c r="H1" s="18"/>
      <c r="I1" s="18"/>
    </row>
    <row x14ac:dyDescent="0.25" r="2" customHeight="1" ht="25.5">
      <c r="A2" s="18"/>
      <c r="B2" s="18"/>
      <c r="C2" s="90" t="s">
        <v>56</v>
      </c>
      <c r="D2" s="91"/>
      <c r="E2" s="92"/>
      <c r="F2" s="69"/>
      <c r="G2" s="69"/>
      <c r="H2" s="18"/>
      <c r="I2" s="18"/>
    </row>
    <row x14ac:dyDescent="0.25" r="3" customHeight="1" ht="20.25">
      <c r="A3" s="18"/>
      <c r="B3" s="18"/>
      <c r="C3" s="93">
        <v>45051</v>
      </c>
      <c r="D3" s="94"/>
      <c r="E3" s="95"/>
      <c r="F3" s="69"/>
      <c r="G3" s="69"/>
      <c r="H3" s="18"/>
      <c r="I3" s="18"/>
    </row>
    <row x14ac:dyDescent="0.25" r="4" customHeight="1" ht="20.25">
      <c r="A4" s="18"/>
      <c r="B4" s="18"/>
      <c r="C4" s="96" t="s">
        <v>57</v>
      </c>
      <c r="D4" s="97" t="s">
        <v>16</v>
      </c>
      <c r="E4" s="98" t="s">
        <v>58</v>
      </c>
      <c r="F4" s="69"/>
      <c r="G4" s="69"/>
      <c r="H4" s="18"/>
      <c r="I4" s="18"/>
    </row>
    <row x14ac:dyDescent="0.25" r="5" customHeight="1" ht="20.25">
      <c r="A5" s="18"/>
      <c r="B5" s="18"/>
      <c r="C5" s="99"/>
      <c r="D5" s="100"/>
      <c r="E5" s="101"/>
      <c r="F5" s="69"/>
      <c r="G5" s="69"/>
      <c r="H5" s="18"/>
      <c r="I5" s="18"/>
    </row>
    <row x14ac:dyDescent="0.25" r="6" customHeight="1" ht="20.25">
      <c r="A6" s="18"/>
      <c r="B6" s="18"/>
      <c r="C6" s="102" t="s">
        <v>59</v>
      </c>
      <c r="D6" s="103"/>
      <c r="E6" s="104"/>
      <c r="F6" s="69"/>
      <c r="G6" s="69"/>
      <c r="H6" s="18"/>
      <c r="I6" s="18"/>
    </row>
    <row x14ac:dyDescent="0.25" r="7" customHeight="1" ht="20.25">
      <c r="A7" s="18"/>
      <c r="B7" s="18"/>
      <c r="C7" s="105" t="s">
        <v>60</v>
      </c>
      <c r="D7" s="106"/>
      <c r="E7" s="107"/>
      <c r="F7" s="69"/>
      <c r="G7" s="69"/>
      <c r="H7" s="18"/>
      <c r="I7" s="18"/>
    </row>
    <row x14ac:dyDescent="0.25" r="8" customHeight="1" ht="20.25">
      <c r="A8" s="18"/>
      <c r="B8" s="18"/>
      <c r="C8" s="108" t="s">
        <v>44</v>
      </c>
      <c r="D8" s="109">
        <v>124450.98000000001</v>
      </c>
      <c r="E8" s="110"/>
      <c r="F8" s="44"/>
      <c r="G8" s="69"/>
      <c r="H8" s="18"/>
      <c r="I8" s="18"/>
    </row>
    <row x14ac:dyDescent="0.25" r="9" customHeight="1" ht="20.25">
      <c r="A9" s="18"/>
      <c r="B9" s="18"/>
      <c r="C9" s="108" t="s">
        <v>61</v>
      </c>
      <c r="D9" s="109">
        <f>14542.5+8706.84+955.5</f>
      </c>
      <c r="E9" s="110"/>
      <c r="F9" s="69"/>
      <c r="G9" s="11"/>
      <c r="H9" s="18"/>
      <c r="I9" s="18"/>
    </row>
    <row x14ac:dyDescent="0.25" r="10" customHeight="1" ht="20.25">
      <c r="A10" s="18"/>
      <c r="B10" s="18"/>
      <c r="C10" s="108" t="s">
        <v>62</v>
      </c>
      <c r="D10" s="109">
        <v>0</v>
      </c>
      <c r="E10" s="110"/>
      <c r="F10" s="69"/>
      <c r="G10" s="69"/>
      <c r="H10" s="18"/>
      <c r="I10" s="18"/>
    </row>
    <row x14ac:dyDescent="0.25" r="11" customHeight="1" ht="20.25">
      <c r="A11" s="18"/>
      <c r="B11" s="18"/>
      <c r="C11" s="108" t="s">
        <v>63</v>
      </c>
      <c r="D11" s="109">
        <f>1100+43900+2000</f>
      </c>
      <c r="E11" s="110"/>
      <c r="F11" s="69"/>
      <c r="G11" s="69"/>
      <c r="H11" s="18"/>
      <c r="I11" s="18"/>
    </row>
    <row x14ac:dyDescent="0.25" r="12" customHeight="1" ht="20.25">
      <c r="A12" s="18"/>
      <c r="B12" s="18"/>
      <c r="C12" s="108" t="s">
        <v>64</v>
      </c>
      <c r="D12" s="109">
        <v>0</v>
      </c>
      <c r="E12" s="110"/>
      <c r="F12" s="69"/>
      <c r="G12" s="69"/>
      <c r="H12" s="18"/>
      <c r="I12" s="18"/>
    </row>
    <row x14ac:dyDescent="0.25" r="13" customHeight="1" ht="20.25">
      <c r="A13" s="18"/>
      <c r="B13" s="18"/>
      <c r="C13" s="108" t="s">
        <v>65</v>
      </c>
      <c r="D13" s="109">
        <v>0</v>
      </c>
      <c r="E13" s="110"/>
      <c r="F13" s="69"/>
      <c r="G13" s="69"/>
      <c r="H13" s="18"/>
      <c r="I13" s="18"/>
    </row>
    <row x14ac:dyDescent="0.25" r="14" customHeight="1" ht="20.25">
      <c r="A14" s="18"/>
      <c r="B14" s="18"/>
      <c r="C14" s="108" t="s">
        <v>66</v>
      </c>
      <c r="D14" s="109">
        <v>0</v>
      </c>
      <c r="E14" s="110"/>
      <c r="F14" s="69"/>
      <c r="G14" s="69"/>
      <c r="H14" s="18"/>
      <c r="I14" s="18"/>
    </row>
    <row x14ac:dyDescent="0.25" r="15" customHeight="1" ht="20.25">
      <c r="A15" s="18"/>
      <c r="B15" s="18"/>
      <c r="C15" s="105" t="s">
        <v>67</v>
      </c>
      <c r="D15" s="111">
        <f>SUM(D8:D14)</f>
      </c>
      <c r="E15" s="112"/>
      <c r="F15" s="44">
        <f>+'Daywise - Bankwise '!D12</f>
      </c>
      <c r="G15" s="44"/>
      <c r="H15" s="113"/>
      <c r="I15" s="18"/>
    </row>
    <row x14ac:dyDescent="0.25" r="16" customHeight="1" ht="18.75">
      <c r="A16" s="18"/>
      <c r="B16" s="18"/>
      <c r="C16" s="114"/>
      <c r="D16" s="115"/>
      <c r="E16" s="116"/>
      <c r="F16" s="69"/>
      <c r="G16" s="69"/>
      <c r="H16" s="18"/>
      <c r="I16" s="18"/>
    </row>
    <row x14ac:dyDescent="0.25" r="17" customHeight="1" ht="18.75">
      <c r="A17" s="18"/>
      <c r="B17" s="18"/>
      <c r="C17" s="117"/>
      <c r="D17" s="118"/>
      <c r="E17" s="119"/>
      <c r="F17" s="69"/>
      <c r="G17" s="69"/>
      <c r="H17" s="18"/>
      <c r="I17" s="18"/>
    </row>
    <row x14ac:dyDescent="0.25" r="18" customHeight="1" ht="20.25">
      <c r="A18" s="18"/>
      <c r="B18" s="18"/>
      <c r="C18" s="120" t="s">
        <v>68</v>
      </c>
      <c r="D18" s="121"/>
      <c r="E18" s="122"/>
      <c r="F18" s="69"/>
      <c r="G18" s="69"/>
      <c r="H18" s="18"/>
      <c r="I18" s="18"/>
    </row>
    <row x14ac:dyDescent="0.25" r="19" customHeight="1" ht="20.25">
      <c r="A19" s="18"/>
      <c r="B19" s="18"/>
      <c r="C19" s="123" t="s">
        <v>44</v>
      </c>
      <c r="D19" s="124">
        <v>450200.25999999995</v>
      </c>
      <c r="E19" s="125"/>
      <c r="F19" s="69"/>
      <c r="G19" s="44"/>
      <c r="H19" s="18"/>
      <c r="I19" s="18"/>
    </row>
    <row x14ac:dyDescent="0.25" r="20" customHeight="1" ht="20.25">
      <c r="A20" s="18"/>
      <c r="B20" s="18"/>
      <c r="C20" s="123" t="s">
        <v>61</v>
      </c>
      <c r="D20" s="124">
        <v>0</v>
      </c>
      <c r="E20" s="125"/>
      <c r="F20" s="69"/>
      <c r="G20" s="69"/>
      <c r="H20" s="18"/>
      <c r="I20" s="18"/>
    </row>
    <row x14ac:dyDescent="0.25" r="21" customHeight="1" ht="20.25">
      <c r="A21" s="18"/>
      <c r="B21" s="18"/>
      <c r="C21" s="123" t="s">
        <v>69</v>
      </c>
      <c r="D21" s="124">
        <v>0</v>
      </c>
      <c r="E21" s="125"/>
      <c r="F21" s="69"/>
      <c r="G21" s="69"/>
      <c r="H21" s="18"/>
      <c r="I21" s="18"/>
    </row>
    <row x14ac:dyDescent="0.25" r="22" customHeight="1" ht="20.25">
      <c r="A22" s="18"/>
      <c r="B22" s="18"/>
      <c r="C22" s="123" t="s">
        <v>70</v>
      </c>
      <c r="D22" s="124">
        <v>0</v>
      </c>
      <c r="E22" s="125"/>
      <c r="F22" s="69"/>
      <c r="G22" s="69"/>
      <c r="H22" s="18"/>
      <c r="I22" s="18"/>
    </row>
    <row x14ac:dyDescent="0.25" r="23" customHeight="1" ht="20.25">
      <c r="A23" s="18"/>
      <c r="B23" s="18"/>
      <c r="C23" s="123" t="s">
        <v>71</v>
      </c>
      <c r="D23" s="124">
        <v>0</v>
      </c>
      <c r="E23" s="125"/>
      <c r="F23" s="69"/>
      <c r="G23" s="69"/>
      <c r="H23" s="18"/>
      <c r="I23" s="18"/>
    </row>
    <row x14ac:dyDescent="0.25" r="24" customHeight="1" ht="20.25">
      <c r="A24" s="18"/>
      <c r="B24" s="18"/>
      <c r="C24" s="123" t="s">
        <v>66</v>
      </c>
      <c r="D24" s="124">
        <v>0</v>
      </c>
      <c r="E24" s="125"/>
      <c r="F24" s="69"/>
      <c r="G24" s="69"/>
      <c r="H24" s="18"/>
      <c r="I24" s="18"/>
    </row>
    <row x14ac:dyDescent="0.25" r="25" customHeight="1" ht="20.25">
      <c r="A25" s="18"/>
      <c r="B25" s="18"/>
      <c r="C25" s="126" t="s">
        <v>67</v>
      </c>
      <c r="D25" s="121">
        <f>SUM(D19:D24)</f>
      </c>
      <c r="E25" s="122"/>
      <c r="F25" s="44">
        <f>+'Daywise - Bankwise '!I12</f>
      </c>
      <c r="G25" s="44"/>
      <c r="H25" s="11"/>
      <c r="I25" s="18"/>
    </row>
    <row x14ac:dyDescent="0.25" r="26" customHeight="1" ht="19.5">
      <c r="A26" s="18"/>
      <c r="B26" s="18"/>
      <c r="C26" s="114"/>
      <c r="D26" s="115"/>
      <c r="E26" s="116"/>
      <c r="F26" s="44"/>
      <c r="G26" s="69"/>
      <c r="H26" s="18"/>
      <c r="I26" s="18"/>
    </row>
    <row x14ac:dyDescent="0.25" r="27" customHeight="1" ht="18.75">
      <c r="A27" s="18"/>
      <c r="B27" s="18"/>
      <c r="C27" s="117"/>
      <c r="D27" s="118"/>
      <c r="E27" s="119"/>
      <c r="F27" s="69"/>
      <c r="G27" s="69"/>
      <c r="H27" s="18"/>
      <c r="I27" s="18"/>
    </row>
    <row x14ac:dyDescent="0.25" r="28" customHeight="1" ht="20.25">
      <c r="A28" s="18"/>
      <c r="B28" s="18"/>
      <c r="C28" s="127" t="s">
        <v>72</v>
      </c>
      <c r="D28" s="128"/>
      <c r="E28" s="129"/>
      <c r="F28" s="69"/>
      <c r="G28" s="69"/>
      <c r="H28" s="18"/>
      <c r="I28" s="18"/>
    </row>
    <row x14ac:dyDescent="0.25" r="29" customHeight="1" ht="20.25">
      <c r="A29" s="18"/>
      <c r="B29" s="18"/>
      <c r="C29" s="130" t="s">
        <v>44</v>
      </c>
      <c r="D29" s="131">
        <v>513282.28</v>
      </c>
      <c r="E29" s="132"/>
      <c r="F29" s="69"/>
      <c r="G29" s="69"/>
      <c r="H29" s="18"/>
      <c r="I29" s="18"/>
    </row>
    <row x14ac:dyDescent="0.25" r="30" customHeight="1" ht="20.25">
      <c r="A30" s="18"/>
      <c r="B30" s="18"/>
      <c r="C30" s="130" t="s">
        <v>61</v>
      </c>
      <c r="D30" s="131">
        <v>0</v>
      </c>
      <c r="E30" s="132"/>
      <c r="F30" s="69"/>
      <c r="G30" s="69"/>
      <c r="H30" s="18"/>
      <c r="I30" s="18"/>
    </row>
    <row x14ac:dyDescent="0.25" r="31" customHeight="1" ht="20.25">
      <c r="A31" s="18"/>
      <c r="B31" s="18"/>
      <c r="C31" s="130" t="s">
        <v>69</v>
      </c>
      <c r="D31" s="131">
        <v>0</v>
      </c>
      <c r="E31" s="132"/>
      <c r="F31" s="69"/>
      <c r="G31" s="69"/>
      <c r="H31" s="18"/>
      <c r="I31" s="18"/>
    </row>
    <row x14ac:dyDescent="0.25" r="32" customHeight="1" ht="20.25">
      <c r="A32" s="18"/>
      <c r="B32" s="18"/>
      <c r="C32" s="130" t="s">
        <v>64</v>
      </c>
      <c r="D32" s="131">
        <v>0</v>
      </c>
      <c r="E32" s="132"/>
      <c r="F32" s="69"/>
      <c r="G32" s="69"/>
      <c r="H32" s="18"/>
      <c r="I32" s="18"/>
    </row>
    <row x14ac:dyDescent="0.25" r="33" customHeight="1" ht="18.75">
      <c r="A33" s="18"/>
      <c r="B33" s="18"/>
      <c r="C33" s="130" t="s">
        <v>73</v>
      </c>
      <c r="D33" s="131">
        <v>0</v>
      </c>
      <c r="E33" s="132"/>
      <c r="F33" s="69"/>
      <c r="G33" s="69"/>
      <c r="H33" s="18"/>
      <c r="I33" s="18"/>
    </row>
    <row x14ac:dyDescent="0.25" r="34" customHeight="1" ht="18.75">
      <c r="A34" s="18"/>
      <c r="B34" s="18"/>
      <c r="C34" s="130" t="s">
        <v>74</v>
      </c>
      <c r="D34" s="131">
        <v>0</v>
      </c>
      <c r="E34" s="132"/>
      <c r="F34" s="69"/>
      <c r="G34" s="69"/>
      <c r="H34" s="18"/>
      <c r="I34" s="18"/>
    </row>
    <row x14ac:dyDescent="0.25" r="35" customHeight="1" ht="18.75">
      <c r="A35" s="18"/>
      <c r="B35" s="18"/>
      <c r="C35" s="130" t="s">
        <v>66</v>
      </c>
      <c r="D35" s="131">
        <v>0</v>
      </c>
      <c r="E35" s="132"/>
      <c r="F35" s="69"/>
      <c r="G35" s="69"/>
      <c r="H35" s="18"/>
      <c r="I35" s="18"/>
    </row>
    <row x14ac:dyDescent="0.25" r="36" customHeight="1" ht="18.75">
      <c r="A36" s="18"/>
      <c r="B36" s="18"/>
      <c r="C36" s="133" t="s">
        <v>67</v>
      </c>
      <c r="D36" s="134">
        <f>SUM(D29:D35)</f>
      </c>
      <c r="E36" s="129"/>
      <c r="F36" s="44">
        <f>+'Daywise - Bankwise '!D64</f>
      </c>
      <c r="G36" s="44"/>
      <c r="H36" s="18"/>
      <c r="I36" s="18"/>
    </row>
    <row x14ac:dyDescent="0.25" r="37" customHeight="1" ht="26.25">
      <c r="A37" s="18"/>
      <c r="B37" s="18"/>
      <c r="C37" s="135"/>
      <c r="D37" s="136"/>
      <c r="E37" s="137"/>
      <c r="F37" s="69"/>
      <c r="G37" s="69"/>
      <c r="H37" s="18"/>
      <c r="I37" s="18"/>
    </row>
    <row x14ac:dyDescent="0.25" r="38" customHeight="1" ht="18.75">
      <c r="A38" s="18"/>
      <c r="B38" s="18"/>
      <c r="C38" s="138" t="s">
        <v>75</v>
      </c>
      <c r="D38" s="139"/>
      <c r="E38" s="140"/>
      <c r="F38" s="69"/>
      <c r="G38" s="69"/>
      <c r="H38" s="18"/>
      <c r="I38" s="18"/>
    </row>
    <row x14ac:dyDescent="0.25" r="39" customHeight="1" ht="18.75">
      <c r="A39" s="18"/>
      <c r="B39" s="18"/>
      <c r="C39" s="141" t="s">
        <v>44</v>
      </c>
      <c r="D39" s="142">
        <v>35405.08</v>
      </c>
      <c r="E39" s="143"/>
      <c r="F39" s="69"/>
      <c r="G39" s="69"/>
      <c r="H39" s="18"/>
      <c r="I39" s="18"/>
    </row>
    <row x14ac:dyDescent="0.25" r="40" customHeight="1" ht="18.75">
      <c r="A40" s="18"/>
      <c r="B40" s="18"/>
      <c r="C40" s="141" t="s">
        <v>61</v>
      </c>
      <c r="D40" s="142">
        <v>0</v>
      </c>
      <c r="E40" s="143"/>
      <c r="F40" s="69"/>
      <c r="G40" s="69"/>
      <c r="H40" s="18"/>
      <c r="I40" s="18"/>
    </row>
    <row x14ac:dyDescent="0.25" r="41" customHeight="1" ht="18.75">
      <c r="A41" s="18"/>
      <c r="B41" s="18"/>
      <c r="C41" s="141" t="s">
        <v>69</v>
      </c>
      <c r="D41" s="142">
        <v>0</v>
      </c>
      <c r="E41" s="143"/>
      <c r="F41" s="69"/>
      <c r="G41" s="69"/>
      <c r="H41" s="18"/>
      <c r="I41" s="18"/>
    </row>
    <row x14ac:dyDescent="0.25" r="42" customHeight="1" ht="18.75">
      <c r="A42" s="18"/>
      <c r="B42" s="18"/>
      <c r="C42" s="141" t="s">
        <v>73</v>
      </c>
      <c r="D42" s="142">
        <v>0</v>
      </c>
      <c r="E42" s="143"/>
      <c r="F42" s="69"/>
      <c r="G42" s="69"/>
      <c r="H42" s="18"/>
      <c r="I42" s="18"/>
    </row>
    <row x14ac:dyDescent="0.25" r="43" customHeight="1" ht="18.75">
      <c r="A43" s="18"/>
      <c r="B43" s="18"/>
      <c r="C43" s="141" t="s">
        <v>74</v>
      </c>
      <c r="D43" s="142">
        <v>0</v>
      </c>
      <c r="E43" s="143"/>
      <c r="F43" s="69"/>
      <c r="G43" s="69"/>
      <c r="H43" s="18"/>
      <c r="I43" s="18"/>
    </row>
    <row x14ac:dyDescent="0.25" r="44" customHeight="1" ht="18.75">
      <c r="A44" s="18"/>
      <c r="B44" s="18"/>
      <c r="C44" s="141" t="s">
        <v>66</v>
      </c>
      <c r="D44" s="142">
        <v>0</v>
      </c>
      <c r="E44" s="143"/>
      <c r="F44" s="69"/>
      <c r="G44" s="69"/>
      <c r="H44" s="18"/>
      <c r="I44" s="18"/>
    </row>
    <row x14ac:dyDescent="0.25" r="45" customHeight="1" ht="18.75">
      <c r="A45" s="18"/>
      <c r="B45" s="18"/>
      <c r="C45" s="144" t="s">
        <v>67</v>
      </c>
      <c r="D45" s="145">
        <f>SUM(D39:D44)</f>
      </c>
      <c r="E45" s="140"/>
      <c r="F45" s="44">
        <f>+'Daywise - Bankwise '!S9</f>
      </c>
      <c r="G45" s="44"/>
      <c r="H45" s="18"/>
      <c r="I45" s="18"/>
    </row>
    <row x14ac:dyDescent="0.25" r="46" customHeight="1" ht="26.25">
      <c r="A46" s="18"/>
      <c r="B46" s="18"/>
      <c r="C46" s="135"/>
      <c r="D46" s="136"/>
      <c r="E46" s="137"/>
      <c r="F46" s="69"/>
      <c r="G46" s="69"/>
      <c r="H46" s="18"/>
      <c r="I46" s="18"/>
    </row>
    <row x14ac:dyDescent="0.25" r="47" customHeight="1" ht="18.75">
      <c r="A47" s="18"/>
      <c r="B47" s="18"/>
      <c r="C47" s="146" t="s">
        <v>48</v>
      </c>
      <c r="D47" s="147"/>
      <c r="E47" s="148"/>
      <c r="F47" s="69"/>
      <c r="G47" s="69"/>
      <c r="H47" s="18"/>
      <c r="I47" s="18"/>
    </row>
    <row x14ac:dyDescent="0.25" r="48" customHeight="1" ht="18.75">
      <c r="A48" s="18"/>
      <c r="B48" s="18"/>
      <c r="C48" s="149" t="s">
        <v>44</v>
      </c>
      <c r="D48" s="150">
        <v>495378.2600000001</v>
      </c>
      <c r="E48" s="151"/>
      <c r="F48" s="44"/>
      <c r="G48" s="44"/>
      <c r="H48" s="18"/>
      <c r="I48" s="44"/>
    </row>
    <row x14ac:dyDescent="0.25" r="49" customHeight="1" ht="18.75">
      <c r="A49" s="18"/>
      <c r="B49" s="18"/>
      <c r="C49" s="149" t="s">
        <v>61</v>
      </c>
      <c r="D49" s="150">
        <v>0</v>
      </c>
      <c r="E49" s="151"/>
      <c r="F49" s="69"/>
      <c r="G49" s="69"/>
      <c r="H49" s="18"/>
      <c r="I49" s="18"/>
    </row>
    <row x14ac:dyDescent="0.25" r="50" customHeight="1" ht="18.75">
      <c r="A50" s="18"/>
      <c r="B50" s="18"/>
      <c r="C50" s="149" t="s">
        <v>73</v>
      </c>
      <c r="D50" s="150">
        <v>0</v>
      </c>
      <c r="E50" s="151"/>
      <c r="F50" s="44"/>
      <c r="G50" s="69"/>
      <c r="H50" s="18"/>
      <c r="I50" s="18"/>
    </row>
    <row x14ac:dyDescent="0.25" r="51" customHeight="1" ht="18.75">
      <c r="A51" s="18"/>
      <c r="B51" s="18"/>
      <c r="C51" s="149" t="s">
        <v>76</v>
      </c>
      <c r="D51" s="150">
        <v>0</v>
      </c>
      <c r="E51" s="151"/>
      <c r="F51" s="69"/>
      <c r="G51" s="69"/>
      <c r="H51" s="18"/>
      <c r="I51" s="18"/>
    </row>
    <row x14ac:dyDescent="0.25" r="52" customHeight="1" ht="18.75">
      <c r="A52" s="18"/>
      <c r="B52" s="18"/>
      <c r="C52" s="149" t="s">
        <v>74</v>
      </c>
      <c r="D52" s="150">
        <v>0</v>
      </c>
      <c r="E52" s="151"/>
      <c r="F52" s="69"/>
      <c r="G52" s="69"/>
      <c r="H52" s="18"/>
      <c r="I52" s="18"/>
    </row>
    <row x14ac:dyDescent="0.25" r="53" customHeight="1" ht="18.75">
      <c r="A53" s="18"/>
      <c r="B53" s="18"/>
      <c r="C53" s="149" t="s">
        <v>66</v>
      </c>
      <c r="D53" s="150">
        <v>0</v>
      </c>
      <c r="E53" s="151"/>
      <c r="F53" s="69"/>
      <c r="G53" s="69"/>
      <c r="H53" s="18"/>
      <c r="I53" s="18"/>
    </row>
    <row x14ac:dyDescent="0.25" r="54" customHeight="1" ht="18.75">
      <c r="A54" s="18"/>
      <c r="B54" s="18"/>
      <c r="C54" s="152" t="s">
        <v>67</v>
      </c>
      <c r="D54" s="153">
        <f>SUM(D48:D53)</f>
      </c>
      <c r="E54" s="154"/>
      <c r="F54" s="44">
        <f>+'Daywise - Bankwise '!I64</f>
      </c>
      <c r="G54" s="44">
        <f>+D54-F54</f>
      </c>
      <c r="H54" s="18"/>
      <c r="I54" s="18"/>
    </row>
    <row x14ac:dyDescent="0.25" r="55" customHeight="1" ht="15.75">
      <c r="A55" s="18"/>
      <c r="B55" s="18"/>
      <c r="C55" s="155"/>
      <c r="D55" s="156"/>
      <c r="E55" s="157"/>
      <c r="F55" s="69"/>
      <c r="G55" s="69"/>
      <c r="H55" s="18"/>
      <c r="I55" s="18"/>
    </row>
    <row x14ac:dyDescent="0.25" r="56" customHeight="1" ht="15.75">
      <c r="A56" s="18"/>
      <c r="B56" s="18"/>
      <c r="C56" s="158"/>
      <c r="D56" s="156"/>
      <c r="E56" s="157"/>
      <c r="F56" s="44"/>
      <c r="G56" s="69"/>
      <c r="H56" s="18"/>
      <c r="I56" s="18"/>
    </row>
    <row x14ac:dyDescent="0.25" r="57" customHeight="1" ht="18.75">
      <c r="A57" s="18"/>
      <c r="B57" s="18"/>
      <c r="C57" s="159" t="s">
        <v>77</v>
      </c>
      <c r="D57" s="160"/>
      <c r="E57" s="161"/>
      <c r="F57" s="69"/>
      <c r="G57" s="69"/>
      <c r="H57" s="18"/>
      <c r="I57" s="18"/>
    </row>
    <row x14ac:dyDescent="0.25" r="58" customHeight="1" ht="18.75">
      <c r="A58" s="18"/>
      <c r="B58" s="18"/>
      <c r="C58" s="162" t="s">
        <v>44</v>
      </c>
      <c r="D58" s="163">
        <v>33901.25</v>
      </c>
      <c r="E58" s="164"/>
      <c r="F58" s="69"/>
      <c r="G58" s="69"/>
      <c r="H58" s="18"/>
      <c r="I58" s="18"/>
    </row>
    <row x14ac:dyDescent="0.25" r="59" customHeight="1" ht="18.75">
      <c r="A59" s="18"/>
      <c r="B59" s="18"/>
      <c r="C59" s="162" t="s">
        <v>61</v>
      </c>
      <c r="D59" s="163">
        <v>0</v>
      </c>
      <c r="E59" s="164"/>
      <c r="F59" s="69"/>
      <c r="G59" s="69"/>
      <c r="H59" s="18"/>
      <c r="I59" s="18"/>
    </row>
    <row x14ac:dyDescent="0.25" r="60" customHeight="1" ht="18.75">
      <c r="A60" s="18"/>
      <c r="B60" s="18"/>
      <c r="C60" s="162" t="s">
        <v>73</v>
      </c>
      <c r="D60" s="163">
        <v>0</v>
      </c>
      <c r="E60" s="164"/>
      <c r="F60" s="69"/>
      <c r="G60" s="69"/>
      <c r="H60" s="18"/>
      <c r="I60" s="18"/>
    </row>
    <row x14ac:dyDescent="0.25" r="61" customHeight="1" ht="18.75">
      <c r="A61" s="18"/>
      <c r="B61" s="18"/>
      <c r="C61" s="162" t="s">
        <v>76</v>
      </c>
      <c r="D61" s="163">
        <v>0</v>
      </c>
      <c r="E61" s="164"/>
      <c r="F61" s="69"/>
      <c r="G61" s="69"/>
      <c r="H61" s="18"/>
      <c r="I61" s="18"/>
    </row>
    <row x14ac:dyDescent="0.25" r="62" customHeight="1" ht="18.75">
      <c r="A62" s="18"/>
      <c r="B62" s="18"/>
      <c r="C62" s="162" t="s">
        <v>74</v>
      </c>
      <c r="D62" s="163">
        <v>0</v>
      </c>
      <c r="E62" s="164"/>
      <c r="F62" s="69"/>
      <c r="G62" s="69"/>
      <c r="H62" s="18"/>
      <c r="I62" s="18"/>
    </row>
    <row x14ac:dyDescent="0.25" r="63" customHeight="1" ht="18.75">
      <c r="A63" s="18"/>
      <c r="B63" s="18"/>
      <c r="C63" s="162" t="s">
        <v>66</v>
      </c>
      <c r="D63" s="163">
        <v>0</v>
      </c>
      <c r="E63" s="164"/>
      <c r="F63" s="69"/>
      <c r="G63" s="69"/>
      <c r="H63" s="18"/>
      <c r="I63" s="18"/>
    </row>
    <row x14ac:dyDescent="0.25" r="64" customHeight="1" ht="18.75">
      <c r="A64" s="18"/>
      <c r="B64" s="18"/>
      <c r="C64" s="165" t="s">
        <v>67</v>
      </c>
      <c r="D64" s="166">
        <f>SUM(D58:D63)</f>
      </c>
      <c r="E64" s="167"/>
      <c r="F64" s="44">
        <f>+'Daywise - Bankwise '!N9</f>
      </c>
      <c r="G64" s="69"/>
      <c r="H64" s="18"/>
      <c r="I64" s="18"/>
    </row>
    <row x14ac:dyDescent="0.25" r="65" customHeight="1" ht="15.75">
      <c r="A65" s="18"/>
      <c r="B65" s="18"/>
      <c r="C65" s="114"/>
      <c r="D65" s="115"/>
      <c r="E65" s="116"/>
      <c r="F65" s="69"/>
      <c r="G65" s="69"/>
      <c r="H65" s="18"/>
      <c r="I65" s="18"/>
    </row>
    <row x14ac:dyDescent="0.25" r="66" customHeight="1" ht="15.75">
      <c r="A66" s="18"/>
      <c r="B66" s="18"/>
      <c r="C66" s="117"/>
      <c r="D66" s="118"/>
      <c r="E66" s="119"/>
      <c r="F66" s="69"/>
      <c r="G66" s="69"/>
      <c r="H66" s="18"/>
      <c r="I66" s="18"/>
    </row>
    <row x14ac:dyDescent="0.25" r="67" customHeight="1" ht="18.75">
      <c r="A67" s="18"/>
      <c r="B67" s="18"/>
      <c r="C67" s="168" t="s">
        <v>78</v>
      </c>
      <c r="D67" s="169"/>
      <c r="E67" s="170"/>
      <c r="F67" s="69"/>
      <c r="G67" s="69"/>
      <c r="H67" s="18"/>
      <c r="I67" s="18"/>
    </row>
    <row x14ac:dyDescent="0.25" r="68" customHeight="1" ht="18.75">
      <c r="A68" s="18"/>
      <c r="B68" s="18"/>
      <c r="C68" s="171" t="s">
        <v>44</v>
      </c>
      <c r="D68" s="172">
        <v>547487.72</v>
      </c>
      <c r="E68" s="173"/>
      <c r="F68" s="69"/>
      <c r="G68" s="69"/>
      <c r="H68" s="18"/>
      <c r="I68" s="18"/>
    </row>
    <row x14ac:dyDescent="0.25" r="69" customHeight="1" ht="18.75">
      <c r="A69" s="18"/>
      <c r="B69" s="18"/>
      <c r="C69" s="171" t="s">
        <v>61</v>
      </c>
      <c r="D69" s="172">
        <v>0</v>
      </c>
      <c r="E69" s="173"/>
      <c r="F69" s="69"/>
      <c r="G69" s="69"/>
      <c r="H69" s="18"/>
      <c r="I69" s="18"/>
    </row>
    <row x14ac:dyDescent="0.25" r="70" customHeight="1" ht="18.75">
      <c r="A70" s="18"/>
      <c r="B70" s="18"/>
      <c r="C70" s="171" t="s">
        <v>73</v>
      </c>
      <c r="D70" s="172">
        <v>0</v>
      </c>
      <c r="E70" s="173"/>
      <c r="F70" s="69"/>
      <c r="G70" s="69"/>
      <c r="H70" s="18"/>
      <c r="I70" s="18"/>
    </row>
    <row x14ac:dyDescent="0.25" r="71" customHeight="1" ht="18.75">
      <c r="A71" s="18"/>
      <c r="B71" s="18"/>
      <c r="C71" s="171" t="s">
        <v>76</v>
      </c>
      <c r="D71" s="172">
        <v>0</v>
      </c>
      <c r="E71" s="173"/>
      <c r="F71" s="69"/>
      <c r="G71" s="69"/>
      <c r="H71" s="18"/>
      <c r="I71" s="18"/>
    </row>
    <row x14ac:dyDescent="0.25" r="72" customHeight="1" ht="18.75">
      <c r="A72" s="18"/>
      <c r="B72" s="18"/>
      <c r="C72" s="171" t="s">
        <v>74</v>
      </c>
      <c r="D72" s="172">
        <v>-210</v>
      </c>
      <c r="E72" s="173"/>
      <c r="F72" s="69"/>
      <c r="G72" s="69"/>
      <c r="H72" s="18"/>
      <c r="I72" s="18"/>
    </row>
    <row x14ac:dyDescent="0.25" r="73" customHeight="1" ht="18.75">
      <c r="A73" s="18"/>
      <c r="B73" s="18"/>
      <c r="C73" s="171" t="s">
        <v>66</v>
      </c>
      <c r="D73" s="172">
        <v>0</v>
      </c>
      <c r="E73" s="173"/>
      <c r="F73" s="69"/>
      <c r="G73" s="69"/>
      <c r="H73" s="18"/>
      <c r="I73" s="18"/>
    </row>
    <row x14ac:dyDescent="0.25" r="74" customHeight="1" ht="18.75">
      <c r="A74" s="18"/>
      <c r="B74" s="18"/>
      <c r="C74" s="174" t="s">
        <v>67</v>
      </c>
      <c r="D74" s="175">
        <f>SUM(D68:D73)</f>
      </c>
      <c r="E74" s="176"/>
      <c r="F74" s="44">
        <f>+'Daywise - Bankwise '!N64</f>
      </c>
      <c r="G74" s="69"/>
      <c r="H74" s="18"/>
      <c r="I74" s="18"/>
    </row>
    <row x14ac:dyDescent="0.25" r="75" customHeight="1" ht="15.75">
      <c r="A75" s="18"/>
      <c r="B75" s="18"/>
      <c r="C75" s="114"/>
      <c r="D75" s="115"/>
      <c r="E75" s="116"/>
      <c r="F75" s="69"/>
      <c r="G75" s="69"/>
      <c r="H75" s="18"/>
      <c r="I75" s="18"/>
    </row>
    <row x14ac:dyDescent="0.25" r="76" customHeight="1" ht="15.75">
      <c r="A76" s="18"/>
      <c r="B76" s="18"/>
      <c r="C76" s="117"/>
      <c r="D76" s="118"/>
      <c r="E76" s="119"/>
      <c r="F76" s="69"/>
      <c r="G76" s="69"/>
      <c r="H76" s="18"/>
      <c r="I76" s="18"/>
    </row>
    <row x14ac:dyDescent="0.25" r="77" customHeight="1" ht="18.75">
      <c r="A77" s="18"/>
      <c r="B77" s="18"/>
      <c r="C77" s="168" t="s">
        <v>55</v>
      </c>
      <c r="D77" s="169"/>
      <c r="E77" s="170"/>
      <c r="F77" s="69"/>
      <c r="G77" s="69"/>
      <c r="H77" s="18"/>
      <c r="I77" s="18"/>
    </row>
    <row x14ac:dyDescent="0.25" r="78" customHeight="1" ht="18.75">
      <c r="A78" s="18"/>
      <c r="B78" s="18"/>
      <c r="C78" s="171" t="s">
        <v>44</v>
      </c>
      <c r="D78" s="172">
        <v>18469.84</v>
      </c>
      <c r="E78" s="173"/>
      <c r="F78" s="69"/>
      <c r="G78" s="69"/>
      <c r="H78" s="18"/>
      <c r="I78" s="18"/>
    </row>
    <row x14ac:dyDescent="0.25" r="79" customHeight="1" ht="18.75">
      <c r="A79" s="18"/>
      <c r="B79" s="18"/>
      <c r="C79" s="171" t="s">
        <v>61</v>
      </c>
      <c r="D79" s="172">
        <v>0</v>
      </c>
      <c r="E79" s="173"/>
      <c r="F79" s="69"/>
      <c r="G79" s="69"/>
      <c r="H79" s="18"/>
      <c r="I79" s="18"/>
    </row>
    <row x14ac:dyDescent="0.25" r="80" customHeight="1" ht="18.75">
      <c r="A80" s="18"/>
      <c r="B80" s="18"/>
      <c r="C80" s="171" t="s">
        <v>73</v>
      </c>
      <c r="D80" s="172">
        <v>0</v>
      </c>
      <c r="E80" s="173"/>
      <c r="F80" s="69"/>
      <c r="G80" s="69"/>
      <c r="H80" s="18"/>
      <c r="I80" s="18"/>
    </row>
    <row x14ac:dyDescent="0.25" r="81" customHeight="1" ht="18.75">
      <c r="A81" s="18"/>
      <c r="B81" s="18"/>
      <c r="C81" s="171" t="s">
        <v>76</v>
      </c>
      <c r="D81" s="172">
        <v>0</v>
      </c>
      <c r="E81" s="173"/>
      <c r="F81" s="69"/>
      <c r="G81" s="69"/>
      <c r="H81" s="18"/>
      <c r="I81" s="18"/>
    </row>
    <row x14ac:dyDescent="0.25" r="82" customHeight="1" ht="18.75">
      <c r="A82" s="18"/>
      <c r="B82" s="18"/>
      <c r="C82" s="171" t="s">
        <v>74</v>
      </c>
      <c r="D82" s="172">
        <v>0</v>
      </c>
      <c r="E82" s="173"/>
      <c r="F82" s="69"/>
      <c r="G82" s="69"/>
      <c r="H82" s="18"/>
      <c r="I82" s="18"/>
    </row>
    <row x14ac:dyDescent="0.25" r="83" customHeight="1" ht="18.75">
      <c r="A83" s="18"/>
      <c r="B83" s="18"/>
      <c r="C83" s="171" t="s">
        <v>66</v>
      </c>
      <c r="D83" s="172">
        <v>0</v>
      </c>
      <c r="E83" s="173"/>
      <c r="F83" s="69"/>
      <c r="G83" s="69"/>
      <c r="H83" s="18"/>
      <c r="I83" s="18"/>
    </row>
    <row x14ac:dyDescent="0.25" r="84" customHeight="1" ht="18.75">
      <c r="A84" s="18"/>
      <c r="B84" s="18"/>
      <c r="C84" s="174" t="s">
        <v>67</v>
      </c>
      <c r="D84" s="175">
        <f>SUM(D78:D83)</f>
      </c>
      <c r="E84" s="176"/>
      <c r="F84" s="44">
        <f>'Daywise - Bankwise '!S84</f>
      </c>
      <c r="G84" s="69"/>
      <c r="H84" s="18"/>
      <c r="I84" s="18"/>
    </row>
    <row x14ac:dyDescent="0.25" r="85" customHeight="1" ht="15.75">
      <c r="A85" s="18"/>
      <c r="B85" s="18"/>
      <c r="C85" s="114"/>
      <c r="D85" s="115"/>
      <c r="E85" s="116"/>
      <c r="F85" s="69"/>
      <c r="G85" s="69"/>
      <c r="H85" s="18"/>
      <c r="I85" s="18"/>
    </row>
    <row x14ac:dyDescent="0.25" r="86" customHeight="1" ht="15.75">
      <c r="A86" s="18"/>
      <c r="B86" s="18"/>
      <c r="C86" s="177"/>
      <c r="D86" s="178"/>
      <c r="E86" s="179"/>
      <c r="F86" s="69"/>
      <c r="G86" s="69"/>
      <c r="H86" s="18"/>
      <c r="I86" s="18"/>
    </row>
    <row x14ac:dyDescent="0.25" r="87" customHeight="1" ht="18.75">
      <c r="A87" s="18"/>
      <c r="B87" s="18"/>
      <c r="C87" s="180" t="s">
        <v>79</v>
      </c>
      <c r="D87" s="181">
        <f>+D45+D25+D15+D54+D64+D74+D84+D36</f>
      </c>
      <c r="E87" s="182"/>
      <c r="F87" s="183" t="s">
        <v>80</v>
      </c>
      <c r="G87" s="69"/>
      <c r="H87" s="18"/>
      <c r="I87" s="18"/>
    </row>
    <row x14ac:dyDescent="0.25" r="88" customHeight="1" ht="18.75">
      <c r="A88" s="18"/>
      <c r="B88" s="18"/>
      <c r="C88" s="184"/>
      <c r="D88" s="136"/>
      <c r="E88" s="185"/>
      <c r="F88" s="183"/>
      <c r="G88" s="69"/>
      <c r="H88" s="18"/>
      <c r="I88" s="18"/>
    </row>
    <row x14ac:dyDescent="0.25" r="89" customHeight="1" ht="18.75">
      <c r="A89" s="18"/>
      <c r="B89" s="18"/>
      <c r="C89" s="186" t="s">
        <v>81</v>
      </c>
      <c r="D89" s="187" t="s">
        <v>82</v>
      </c>
      <c r="E89" s="183"/>
      <c r="F89" s="69"/>
      <c r="G89" s="69"/>
      <c r="H89" s="18"/>
      <c r="I89" s="18"/>
    </row>
    <row x14ac:dyDescent="0.25" r="90" customHeight="1" ht="18.75">
      <c r="A90" s="18"/>
      <c r="B90" s="18"/>
      <c r="C90" s="188" t="s">
        <v>83</v>
      </c>
      <c r="D90" s="189">
        <f>SUM('Daywise - Bankwise '!C13:C42)</f>
      </c>
      <c r="E90" s="183"/>
      <c r="F90" s="69"/>
      <c r="G90" s="69"/>
      <c r="H90" s="18"/>
      <c r="I90" s="18"/>
    </row>
    <row x14ac:dyDescent="0.25" r="91" customHeight="1" ht="18.75">
      <c r="A91" s="18"/>
      <c r="B91" s="18"/>
      <c r="C91" s="188" t="s">
        <v>84</v>
      </c>
      <c r="D91" s="189">
        <f>SUM('Daywise - Bankwise '!H13:H42)</f>
      </c>
      <c r="E91" s="183"/>
      <c r="F91" s="69"/>
      <c r="G91" s="69"/>
      <c r="H91" s="18"/>
      <c r="I91" s="18"/>
    </row>
    <row x14ac:dyDescent="0.25" r="92" customHeight="1" ht="18.75">
      <c r="A92" s="18"/>
      <c r="B92" s="18"/>
      <c r="C92" s="188" t="s">
        <v>85</v>
      </c>
      <c r="D92" s="189">
        <f>SUM('Daywise - Bankwise '!M13:M42)</f>
      </c>
      <c r="E92" s="183"/>
      <c r="F92" s="69"/>
      <c r="G92" s="69"/>
      <c r="H92" s="18"/>
      <c r="I92" s="18"/>
    </row>
    <row x14ac:dyDescent="0.25" r="93" customHeight="1" ht="18.75">
      <c r="A93" s="18"/>
      <c r="B93" s="18"/>
      <c r="C93" s="188" t="s">
        <v>75</v>
      </c>
      <c r="D93" s="189">
        <f>SUM('Daywise - Bankwise '!R13:R42)</f>
      </c>
      <c r="E93" s="183"/>
      <c r="F93" s="69"/>
      <c r="G93" s="69"/>
      <c r="H93" s="18"/>
      <c r="I93" s="18"/>
    </row>
    <row x14ac:dyDescent="0.25" r="94" customHeight="1" ht="18.75">
      <c r="A94" s="18"/>
      <c r="B94" s="18"/>
      <c r="C94" s="188" t="s">
        <v>86</v>
      </c>
      <c r="D94" s="189">
        <f>SUM('Daywise - Bankwise '!C65:C94)</f>
      </c>
      <c r="E94" s="183"/>
      <c r="F94" s="69"/>
      <c r="G94" s="69"/>
      <c r="H94" s="18"/>
      <c r="I94" s="18"/>
    </row>
    <row x14ac:dyDescent="0.25" r="95" customHeight="1" ht="18.75">
      <c r="A95" s="18"/>
      <c r="B95" s="18"/>
      <c r="C95" s="188" t="s">
        <v>87</v>
      </c>
      <c r="D95" s="189">
        <f>SUM('Daywise - Bankwise '!H65:H94)</f>
      </c>
      <c r="E95" s="183"/>
      <c r="F95" s="69"/>
      <c r="G95" s="69"/>
      <c r="H95" s="18"/>
      <c r="I95" s="18"/>
    </row>
    <row x14ac:dyDescent="0.25" r="96" customHeight="1" ht="18.75">
      <c r="A96" s="18"/>
      <c r="B96" s="18"/>
      <c r="C96" s="188" t="s">
        <v>88</v>
      </c>
      <c r="D96" s="189">
        <f>SUM('Daywise - Bankwise '!M65:M94)</f>
      </c>
      <c r="E96" s="183"/>
      <c r="F96" s="69"/>
      <c r="G96" s="69"/>
      <c r="H96" s="18"/>
      <c r="I96" s="18"/>
    </row>
    <row x14ac:dyDescent="0.25" r="97" customHeight="1" ht="18.75">
      <c r="A97" s="18"/>
      <c r="B97" s="18"/>
      <c r="C97" s="188" t="s">
        <v>55</v>
      </c>
      <c r="D97" s="189">
        <f>SUM('Daywise - Bankwise '!R64:R94)</f>
      </c>
      <c r="E97" s="183"/>
      <c r="F97" s="69"/>
      <c r="G97" s="69"/>
      <c r="H97" s="18"/>
      <c r="I97" s="18"/>
    </row>
    <row x14ac:dyDescent="0.25" r="98" customHeight="1" ht="18.75">
      <c r="A98" s="18"/>
      <c r="B98" s="18"/>
      <c r="C98" s="190" t="s">
        <v>89</v>
      </c>
      <c r="D98" s="191">
        <f>SUM(D90:D97)</f>
      </c>
      <c r="E98" s="69"/>
      <c r="F98" s="183" t="s">
        <v>90</v>
      </c>
      <c r="G98" s="69"/>
      <c r="H98" s="18"/>
      <c r="I98" s="18"/>
    </row>
    <row x14ac:dyDescent="0.25" r="99" customHeight="1" ht="18.75">
      <c r="A99" s="18"/>
      <c r="B99" s="18"/>
      <c r="C99" s="192"/>
      <c r="D99" s="193"/>
      <c r="E99" s="194"/>
      <c r="F99" s="183"/>
      <c r="G99" s="69"/>
      <c r="H99" s="18"/>
      <c r="I99" s="18"/>
    </row>
    <row x14ac:dyDescent="0.25" r="100" customHeight="1" ht="18.75">
      <c r="A100" s="18"/>
      <c r="B100" s="18"/>
      <c r="C100" s="195"/>
      <c r="D100" s="196"/>
      <c r="E100" s="197"/>
      <c r="F100" s="183"/>
      <c r="G100" s="69"/>
      <c r="H100" s="18"/>
      <c r="I100" s="18"/>
    </row>
    <row x14ac:dyDescent="0.25" r="101" customHeight="1" ht="18.75">
      <c r="A101" s="18"/>
      <c r="B101" s="18"/>
      <c r="C101" s="198" t="s">
        <v>91</v>
      </c>
      <c r="D101" s="199"/>
      <c r="E101" s="200"/>
      <c r="F101" s="183"/>
      <c r="G101" s="69"/>
      <c r="H101" s="18"/>
      <c r="I101" s="18"/>
    </row>
    <row x14ac:dyDescent="0.25" r="102" customHeight="1" ht="18.75">
      <c r="A102" s="18"/>
      <c r="B102" s="18"/>
      <c r="C102" s="188" t="s">
        <v>83</v>
      </c>
      <c r="D102" s="201">
        <v>0</v>
      </c>
      <c r="E102" s="202"/>
      <c r="F102" s="183"/>
      <c r="G102" s="69"/>
      <c r="H102" s="18"/>
      <c r="I102" s="18"/>
    </row>
    <row x14ac:dyDescent="0.25" r="103" customHeight="1" ht="18.75">
      <c r="A103" s="18"/>
      <c r="B103" s="18"/>
      <c r="C103" s="188" t="s">
        <v>84</v>
      </c>
      <c r="D103" s="201">
        <v>0</v>
      </c>
      <c r="E103" s="202"/>
      <c r="F103" s="183"/>
      <c r="G103" s="69"/>
      <c r="H103" s="18"/>
      <c r="I103" s="18"/>
    </row>
    <row x14ac:dyDescent="0.25" r="104" customHeight="1" ht="18.75">
      <c r="A104" s="18"/>
      <c r="B104" s="18"/>
      <c r="C104" s="188" t="s">
        <v>85</v>
      </c>
      <c r="D104" s="201">
        <f>SUM('Daywise - Bankwise '!L32:L42)</f>
      </c>
      <c r="E104" s="202"/>
      <c r="F104" s="183"/>
      <c r="G104" s="69"/>
      <c r="H104" s="18"/>
      <c r="I104" s="18"/>
    </row>
    <row x14ac:dyDescent="0.25" r="105" customHeight="1" ht="18.75">
      <c r="A105" s="18"/>
      <c r="B105" s="18"/>
      <c r="C105" s="188" t="s">
        <v>75</v>
      </c>
      <c r="D105" s="201">
        <f>SUM('Daywise - Bankwise '!Q32:Q42)</f>
      </c>
      <c r="E105" s="202"/>
      <c r="F105" s="183"/>
      <c r="G105" s="69"/>
      <c r="H105" s="18"/>
      <c r="I105" s="18"/>
    </row>
    <row x14ac:dyDescent="0.25" r="106" customHeight="1" ht="18.75">
      <c r="A106" s="18"/>
      <c r="B106" s="18"/>
      <c r="C106" s="188" t="s">
        <v>86</v>
      </c>
      <c r="D106" s="201">
        <f>SUM('Daywise - Bankwise '!B94:B94)</f>
      </c>
      <c r="E106" s="202"/>
      <c r="F106" s="183"/>
      <c r="G106" s="69"/>
      <c r="H106" s="18"/>
      <c r="I106" s="18"/>
    </row>
    <row x14ac:dyDescent="0.25" r="107" customHeight="1" ht="18.75">
      <c r="A107" s="18"/>
      <c r="B107" s="18"/>
      <c r="C107" s="188" t="s">
        <v>92</v>
      </c>
      <c r="D107" s="201">
        <f>SUM('Daywise - Bankwise '!G94:G94)</f>
      </c>
      <c r="E107" s="202"/>
      <c r="F107" s="183"/>
      <c r="G107" s="69"/>
      <c r="H107" s="18"/>
      <c r="I107" s="18"/>
    </row>
    <row x14ac:dyDescent="0.25" r="108" customHeight="1" ht="18.75">
      <c r="A108" s="18"/>
      <c r="B108" s="18"/>
      <c r="C108" s="188" t="s">
        <v>88</v>
      </c>
      <c r="D108" s="201">
        <v>0</v>
      </c>
      <c r="E108" s="202"/>
      <c r="F108" s="183"/>
      <c r="G108" s="69"/>
      <c r="H108" s="18"/>
      <c r="I108" s="18"/>
    </row>
    <row x14ac:dyDescent="0.25" r="109" customHeight="1" ht="18.75">
      <c r="A109" s="18"/>
      <c r="B109" s="18"/>
      <c r="C109" s="188" t="s">
        <v>55</v>
      </c>
      <c r="D109" s="201">
        <f>SUM('Daywise - Bankwise '!Q78:Q94)</f>
      </c>
      <c r="E109" s="202"/>
      <c r="F109" s="183"/>
      <c r="G109" s="69"/>
      <c r="H109" s="18"/>
      <c r="I109" s="18"/>
    </row>
    <row x14ac:dyDescent="0.25" r="110" customHeight="1" ht="18.75">
      <c r="A110" s="18"/>
      <c r="B110" s="18"/>
      <c r="C110" s="203" t="s">
        <v>16</v>
      </c>
      <c r="D110" s="204">
        <f>SUM(D102:E109)</f>
      </c>
      <c r="E110" s="205"/>
      <c r="F110" s="183" t="s">
        <v>93</v>
      </c>
      <c r="G110" s="69"/>
      <c r="H110" s="18"/>
      <c r="I110" s="18"/>
    </row>
    <row x14ac:dyDescent="0.25" r="111" customHeight="1" ht="18.75">
      <c r="A111" s="18"/>
      <c r="B111" s="18"/>
      <c r="C111" s="206"/>
      <c r="D111" s="207"/>
      <c r="E111" s="69"/>
      <c r="F111" s="183"/>
      <c r="G111" s="69"/>
      <c r="H111" s="18"/>
      <c r="I111" s="18"/>
    </row>
    <row x14ac:dyDescent="0.25" r="112" customHeight="1" ht="18.75">
      <c r="A112" s="18"/>
      <c r="B112" s="18"/>
      <c r="C112" s="208" t="s">
        <v>94</v>
      </c>
      <c r="D112" s="209">
        <f>D87-D98+D110</f>
      </c>
      <c r="E112" s="210"/>
      <c r="F112" s="183" t="s">
        <v>95</v>
      </c>
      <c r="G112" s="69"/>
      <c r="H112" s="18"/>
      <c r="I112" s="18"/>
    </row>
    <row x14ac:dyDescent="0.25" r="113" customHeight="1" ht="18.75">
      <c r="A113" s="18"/>
      <c r="B113" s="18"/>
      <c r="C113" s="211"/>
      <c r="D113" s="212"/>
      <c r="E113" s="69"/>
      <c r="F113" s="69"/>
      <c r="G113" s="69"/>
      <c r="H113" s="18"/>
      <c r="I113" s="18"/>
    </row>
    <row x14ac:dyDescent="0.25" r="114" customHeight="1" ht="18.75">
      <c r="A114" s="18"/>
      <c r="B114" s="18"/>
      <c r="C114" s="89"/>
      <c r="D114" s="69"/>
      <c r="E114" s="44">
        <f>'Daywise - Bankwise '!B108</f>
      </c>
      <c r="F114" s="69"/>
      <c r="G114" s="69"/>
      <c r="H114" s="18"/>
      <c r="I114" s="18"/>
    </row>
    <row x14ac:dyDescent="0.25" r="115" customHeight="1" ht="18.75">
      <c r="A115" s="18"/>
      <c r="B115" s="18"/>
      <c r="C115" s="89"/>
      <c r="D115" s="69"/>
      <c r="E115" s="213">
        <f>D112=E114</f>
      </c>
      <c r="F115" s="69"/>
      <c r="G115" s="69"/>
      <c r="H115" s="18"/>
      <c r="I115" s="18"/>
    </row>
    <row x14ac:dyDescent="0.25" r="116" customHeight="1" ht="18.75">
      <c r="A116" s="18"/>
      <c r="B116" s="18"/>
      <c r="C116" s="89"/>
      <c r="D116" s="69"/>
      <c r="E116" s="44">
        <f>+D112-E114</f>
      </c>
      <c r="F116" s="69"/>
      <c r="G116" s="44">
        <f>G40+G48+G51</f>
      </c>
      <c r="H116" s="18"/>
      <c r="I116" s="18"/>
    </row>
  </sheetData>
  <mergeCells count="24">
    <mergeCell ref="C2:E2"/>
    <mergeCell ref="C3:E3"/>
    <mergeCell ref="C5:E5"/>
    <mergeCell ref="C16:E17"/>
    <mergeCell ref="C26:E27"/>
    <mergeCell ref="C37:E37"/>
    <mergeCell ref="C46:E46"/>
    <mergeCell ref="C55:E56"/>
    <mergeCell ref="C65:E66"/>
    <mergeCell ref="C75:E76"/>
    <mergeCell ref="C85:E86"/>
    <mergeCell ref="C88:E88"/>
    <mergeCell ref="C99:E100"/>
    <mergeCell ref="C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2:E1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08"/>
  <sheetViews>
    <sheetView workbookViewId="0"/>
  </sheetViews>
  <sheetFormatPr defaultRowHeight="15" x14ac:dyDescent="0.25"/>
  <cols>
    <col min="1" max="1" style="85" width="15.290714285714287" customWidth="1" bestFit="1"/>
    <col min="2" max="2" style="86" width="12.290714285714287" customWidth="1" bestFit="1"/>
    <col min="3" max="3" style="87" width="12.43357142857143" customWidth="1" bestFit="1"/>
    <col min="4" max="4" style="87" width="12.005" customWidth="1" bestFit="1"/>
    <col min="5" max="5" style="88" width="12.290714285714287" customWidth="1" bestFit="1"/>
    <col min="6" max="6" style="85" width="15.290714285714287" customWidth="1" bestFit="1"/>
    <col min="7" max="7" style="87" width="11.290714285714287" customWidth="1" bestFit="1"/>
    <col min="8" max="8" style="87" width="11.576428571428572" customWidth="1" bestFit="1"/>
    <col min="9" max="9" style="87" width="10.719285714285713" customWidth="1" bestFit="1"/>
    <col min="10" max="10" style="88" width="11.290714285714287" customWidth="1" bestFit="1"/>
    <col min="11" max="11" style="85" width="15.290714285714287" customWidth="1" bestFit="1"/>
    <col min="12" max="12" style="87" width="12.719285714285713" customWidth="1" bestFit="1"/>
    <col min="13" max="13" style="87" width="14.290714285714287" customWidth="1" bestFit="1"/>
    <col min="14" max="14" style="87" width="12.290714285714287" customWidth="1" bestFit="1"/>
    <col min="15" max="15" style="88" width="15.290714285714287" customWidth="1" bestFit="1"/>
    <col min="16" max="16" style="85" width="15.290714285714287" customWidth="1" bestFit="1"/>
    <col min="17" max="17" style="87" width="15.290714285714287" customWidth="1" bestFit="1"/>
    <col min="18" max="18" style="87" width="15.290714285714287" customWidth="1" bestFit="1"/>
    <col min="19" max="19" style="87" width="13.290714285714287" customWidth="1" bestFit="1"/>
    <col min="20" max="20" style="88" width="15.290714285714287" customWidth="1" bestFit="1"/>
    <col min="21" max="21" style="88" width="14.290714285714287" customWidth="1" bestFit="1"/>
    <col min="22" max="22" style="88" width="11.576428571428572" customWidth="1" bestFit="1"/>
    <col min="23" max="23" style="88" width="8.719285714285713" customWidth="1" bestFit="1"/>
  </cols>
  <sheetData>
    <row x14ac:dyDescent="0.25" r="1" customHeight="1" ht="18.75">
      <c r="A1" s="15" t="s">
        <v>30</v>
      </c>
      <c r="B1" s="16"/>
      <c r="C1" s="16"/>
      <c r="D1" s="17"/>
      <c r="E1" s="18"/>
      <c r="F1" s="19" t="s">
        <v>31</v>
      </c>
      <c r="G1" s="20"/>
      <c r="H1" s="20"/>
      <c r="I1" s="21"/>
      <c r="J1" s="18"/>
      <c r="K1" s="19" t="s">
        <v>32</v>
      </c>
      <c r="L1" s="20"/>
      <c r="M1" s="20"/>
      <c r="N1" s="21"/>
      <c r="O1" s="18"/>
      <c r="P1" s="22" t="s">
        <v>30</v>
      </c>
      <c r="Q1" s="23"/>
      <c r="R1" s="23"/>
      <c r="S1" s="24"/>
      <c r="T1" s="18"/>
      <c r="U1" s="18"/>
      <c r="V1" s="18"/>
      <c r="W1" s="18"/>
    </row>
    <row x14ac:dyDescent="0.25" r="2" customHeight="1" ht="18.75">
      <c r="A2" s="25" t="s">
        <v>33</v>
      </c>
      <c r="B2" s="26"/>
      <c r="C2" s="26"/>
      <c r="D2" s="27"/>
      <c r="E2" s="18"/>
      <c r="F2" s="25" t="s">
        <v>33</v>
      </c>
      <c r="G2" s="26"/>
      <c r="H2" s="26"/>
      <c r="I2" s="27"/>
      <c r="J2" s="18"/>
      <c r="K2" s="25" t="s">
        <v>33</v>
      </c>
      <c r="L2" s="26"/>
      <c r="M2" s="26"/>
      <c r="N2" s="27"/>
      <c r="O2" s="18"/>
      <c r="P2" s="25" t="s">
        <v>34</v>
      </c>
      <c r="Q2" s="26"/>
      <c r="R2" s="26"/>
      <c r="S2" s="27"/>
      <c r="T2" s="18"/>
      <c r="U2" s="18"/>
      <c r="V2" s="18"/>
      <c r="W2" s="18"/>
    </row>
    <row x14ac:dyDescent="0.25" r="3" customHeight="1" ht="15.75">
      <c r="A3" s="28" t="s">
        <v>35</v>
      </c>
      <c r="B3" s="29"/>
      <c r="C3" s="29"/>
      <c r="D3" s="30"/>
      <c r="E3" s="18"/>
      <c r="F3" s="31" t="s">
        <v>36</v>
      </c>
      <c r="G3" s="32"/>
      <c r="H3" s="32"/>
      <c r="I3" s="33"/>
      <c r="J3" s="18"/>
      <c r="K3" s="31" t="s">
        <v>37</v>
      </c>
      <c r="L3" s="32"/>
      <c r="M3" s="32"/>
      <c r="N3" s="33"/>
      <c r="O3" s="18"/>
      <c r="P3" s="28" t="s">
        <v>38</v>
      </c>
      <c r="Q3" s="29"/>
      <c r="R3" s="29"/>
      <c r="S3" s="30"/>
      <c r="T3" s="18"/>
      <c r="U3" s="18"/>
      <c r="V3" s="18"/>
      <c r="W3" s="18"/>
    </row>
    <row x14ac:dyDescent="0.25" r="4" customHeight="1" ht="18.75">
      <c r="A4" s="34" t="s">
        <v>4</v>
      </c>
      <c r="B4" s="35" t="s">
        <v>39</v>
      </c>
      <c r="C4" s="35"/>
      <c r="D4" s="36" t="s">
        <v>40</v>
      </c>
      <c r="E4" s="18"/>
      <c r="F4" s="34" t="s">
        <v>4</v>
      </c>
      <c r="G4" s="35" t="s">
        <v>39</v>
      </c>
      <c r="H4" s="35"/>
      <c r="I4" s="36" t="s">
        <v>40</v>
      </c>
      <c r="J4" s="18"/>
      <c r="K4" s="34" t="s">
        <v>4</v>
      </c>
      <c r="L4" s="35" t="s">
        <v>39</v>
      </c>
      <c r="M4" s="35"/>
      <c r="N4" s="36" t="s">
        <v>40</v>
      </c>
      <c r="O4" s="18"/>
      <c r="P4" s="34" t="s">
        <v>4</v>
      </c>
      <c r="Q4" s="35" t="s">
        <v>39</v>
      </c>
      <c r="R4" s="35"/>
      <c r="S4" s="36" t="s">
        <v>40</v>
      </c>
      <c r="T4" s="18"/>
      <c r="U4" s="18"/>
      <c r="V4" s="18"/>
      <c r="W4" s="18"/>
    </row>
    <row x14ac:dyDescent="0.25" r="5" customHeight="1" ht="18.75">
      <c r="A5" s="37"/>
      <c r="B5" s="38" t="s">
        <v>41</v>
      </c>
      <c r="C5" s="38" t="s">
        <v>42</v>
      </c>
      <c r="D5" s="36" t="s">
        <v>43</v>
      </c>
      <c r="E5" s="18"/>
      <c r="F5" s="37"/>
      <c r="G5" s="39" t="s">
        <v>41</v>
      </c>
      <c r="H5" s="39" t="s">
        <v>42</v>
      </c>
      <c r="I5" s="36" t="s">
        <v>43</v>
      </c>
      <c r="J5" s="18"/>
      <c r="K5" s="37"/>
      <c r="L5" s="39" t="s">
        <v>41</v>
      </c>
      <c r="M5" s="39" t="s">
        <v>42</v>
      </c>
      <c r="N5" s="36" t="s">
        <v>43</v>
      </c>
      <c r="O5" s="18"/>
      <c r="P5" s="37"/>
      <c r="Q5" s="39" t="s">
        <v>41</v>
      </c>
      <c r="R5" s="39" t="s">
        <v>42</v>
      </c>
      <c r="S5" s="36" t="s">
        <v>43</v>
      </c>
      <c r="T5" s="18"/>
      <c r="U5" s="18"/>
      <c r="V5" s="18"/>
      <c r="W5" s="18"/>
    </row>
    <row x14ac:dyDescent="0.25" r="6" customHeight="1" ht="12">
      <c r="A6" s="40" t="s">
        <v>44</v>
      </c>
      <c r="B6" s="41"/>
      <c r="C6" s="42"/>
      <c r="D6" s="43">
        <v>210272.21000000002</v>
      </c>
      <c r="E6" s="44"/>
      <c r="F6" s="45" t="s">
        <v>44</v>
      </c>
      <c r="G6" s="46"/>
      <c r="H6" s="41"/>
      <c r="I6" s="47">
        <v>430200.45999999996</v>
      </c>
      <c r="J6" s="11"/>
      <c r="K6" s="45" t="s">
        <v>44</v>
      </c>
      <c r="L6" s="46"/>
      <c r="M6" s="46"/>
      <c r="N6" s="47">
        <v>33900.75</v>
      </c>
      <c r="O6" s="18"/>
      <c r="P6" s="45" t="s">
        <v>44</v>
      </c>
      <c r="Q6" s="48"/>
      <c r="R6" s="41"/>
      <c r="S6" s="43">
        <v>35405.08</v>
      </c>
      <c r="T6" s="18"/>
      <c r="U6" s="18"/>
      <c r="V6" s="18"/>
      <c r="W6" s="18"/>
    </row>
    <row x14ac:dyDescent="0.25" r="7" customHeight="1" ht="12">
      <c r="A7" s="49">
        <v>45046</v>
      </c>
      <c r="B7" s="50"/>
      <c r="C7" s="51"/>
      <c r="D7" s="52">
        <f>D6+B7-C7</f>
      </c>
      <c r="E7" s="44"/>
      <c r="F7" s="49">
        <v>45046</v>
      </c>
      <c r="G7" s="46"/>
      <c r="H7" s="50"/>
      <c r="I7" s="53">
        <f>+I6+G7-H7</f>
      </c>
      <c r="J7" s="11"/>
      <c r="K7" s="49">
        <v>45046</v>
      </c>
      <c r="L7" s="41"/>
      <c r="M7" s="50"/>
      <c r="N7" s="53">
        <f>N6+L7-M7</f>
      </c>
      <c r="O7" s="18"/>
      <c r="P7" s="49">
        <v>45046</v>
      </c>
      <c r="Q7" s="54"/>
      <c r="R7" s="50"/>
      <c r="S7" s="53">
        <f>S6+Q7-R7</f>
      </c>
      <c r="T7" s="18"/>
      <c r="U7" s="18"/>
      <c r="V7" s="18"/>
      <c r="W7" s="18"/>
    </row>
    <row x14ac:dyDescent="0.25" r="8" customHeight="1" ht="12">
      <c r="A8" s="49">
        <f>+A7+1</f>
        <v>25569.229166666668</v>
      </c>
      <c r="B8" s="50">
        <v>70706</v>
      </c>
      <c r="C8" s="51"/>
      <c r="D8" s="52">
        <f>D7+B8-C8</f>
      </c>
      <c r="E8" s="18"/>
      <c r="F8" s="49">
        <f>+F7+1</f>
        <v>25569.229166666668</v>
      </c>
      <c r="G8" s="54"/>
      <c r="H8" s="50"/>
      <c r="I8" s="53">
        <f>+I7+G8-H8</f>
      </c>
      <c r="J8" s="18"/>
      <c r="K8" s="49">
        <f>+K7+1</f>
        <v>25569.229166666668</v>
      </c>
      <c r="L8" s="50"/>
      <c r="M8" s="50"/>
      <c r="N8" s="53">
        <f>N7+L8-M8</f>
      </c>
      <c r="O8" s="18"/>
      <c r="P8" s="49">
        <f>+P7+1</f>
        <v>25569.229166666668</v>
      </c>
      <c r="Q8" s="54"/>
      <c r="R8" s="50"/>
      <c r="S8" s="53">
        <f>S7+Q8-R8</f>
      </c>
      <c r="T8" s="18"/>
      <c r="U8" s="18"/>
      <c r="V8" s="18"/>
      <c r="W8" s="18"/>
    </row>
    <row x14ac:dyDescent="0.25" r="9" customHeight="1" ht="12">
      <c r="A9" s="49">
        <f>+A8+1</f>
        <v>25569.229166666668</v>
      </c>
      <c r="B9" s="50">
        <v>74483</v>
      </c>
      <c r="C9" s="51">
        <v>273134.96</v>
      </c>
      <c r="D9" s="52">
        <f>D8+B9-C9</f>
      </c>
      <c r="E9" s="44"/>
      <c r="F9" s="49">
        <f>+F8+1</f>
        <v>25569.229166666668</v>
      </c>
      <c r="G9" s="54"/>
      <c r="H9" s="50"/>
      <c r="I9" s="53">
        <f>+I8+G9-H9</f>
      </c>
      <c r="J9" s="18"/>
      <c r="K9" s="49">
        <f>+K8+1</f>
        <v>25569.229166666668</v>
      </c>
      <c r="L9" s="50"/>
      <c r="M9" s="50"/>
      <c r="N9" s="53">
        <f>N8+L9-M9</f>
      </c>
      <c r="O9" s="18"/>
      <c r="P9" s="49">
        <f>+P8+1</f>
        <v>25569.229166666668</v>
      </c>
      <c r="Q9" s="54"/>
      <c r="R9" s="50"/>
      <c r="S9" s="53">
        <f>S8+Q9-R9</f>
      </c>
      <c r="T9" s="18"/>
      <c r="U9" s="18"/>
      <c r="V9" s="18"/>
      <c r="W9" s="18"/>
    </row>
    <row x14ac:dyDescent="0.25" r="10" customHeight="1" ht="12">
      <c r="A10" s="49">
        <f>+A9+1</f>
        <v>25569.229166666668</v>
      </c>
      <c r="B10" s="50">
        <v>21894</v>
      </c>
      <c r="C10" s="51"/>
      <c r="D10" s="52">
        <f>D9+B10-C10</f>
      </c>
      <c r="E10" s="44"/>
      <c r="F10" s="49">
        <f>+F9+1</f>
        <v>25569.229166666668</v>
      </c>
      <c r="G10" s="54"/>
      <c r="H10" s="50"/>
      <c r="I10" s="53">
        <f>+I9+G10-H10</f>
      </c>
      <c r="J10" s="18"/>
      <c r="K10" s="49">
        <f>+K9+1</f>
        <v>25569.229166666668</v>
      </c>
      <c r="L10" s="50"/>
      <c r="M10" s="50"/>
      <c r="N10" s="53">
        <f>N9+L10-M10</f>
      </c>
      <c r="O10" s="18"/>
      <c r="P10" s="49">
        <f>+P9+1</f>
        <v>25569.229166666668</v>
      </c>
      <c r="Q10" s="54"/>
      <c r="R10" s="50"/>
      <c r="S10" s="53">
        <f>S9+Q10-R10</f>
      </c>
      <c r="T10" s="18"/>
      <c r="U10" s="18"/>
      <c r="V10" s="18"/>
      <c r="W10" s="55"/>
    </row>
    <row x14ac:dyDescent="0.25" r="11" customHeight="1" ht="18.75">
      <c r="A11" s="49">
        <f>+A10+1</f>
        <v>25569.229166666668</v>
      </c>
      <c r="B11" s="50">
        <v>120231</v>
      </c>
      <c r="C11" s="51">
        <v>100000</v>
      </c>
      <c r="D11" s="52">
        <f>D10+B11-C11</f>
      </c>
      <c r="E11" s="56"/>
      <c r="F11" s="49">
        <f>+F10+1</f>
        <v>25569.229166666668</v>
      </c>
      <c r="G11" s="54">
        <v>20000</v>
      </c>
      <c r="H11" s="50"/>
      <c r="I11" s="53">
        <f>+I10+G11-H11</f>
      </c>
      <c r="J11" s="18"/>
      <c r="K11" s="49">
        <f>+K10+1</f>
        <v>25569.229166666668</v>
      </c>
      <c r="L11" s="50"/>
      <c r="M11" s="50"/>
      <c r="N11" s="53">
        <f>N10+L11-M11</f>
      </c>
      <c r="O11" s="18"/>
      <c r="P11" s="49">
        <f>+P10+1</f>
        <v>25569.229166666668</v>
      </c>
      <c r="Q11" s="54"/>
      <c r="R11" s="50"/>
      <c r="S11" s="53">
        <f>S10+Q11-R11</f>
      </c>
      <c r="T11" s="18"/>
      <c r="U11" s="18"/>
      <c r="V11" s="18"/>
      <c r="W11" s="18"/>
    </row>
    <row x14ac:dyDescent="0.25" r="12" customHeight="1" ht="12">
      <c r="A12" s="49">
        <f>+A11+1</f>
        <v>25569.229166666668</v>
      </c>
      <c r="B12" s="50">
        <v>71205</v>
      </c>
      <c r="C12" s="51"/>
      <c r="D12" s="52">
        <f>D11+B12-C12</f>
      </c>
      <c r="E12" s="57"/>
      <c r="F12" s="49">
        <f>+F11+1</f>
        <v>25569.229166666668</v>
      </c>
      <c r="G12" s="54"/>
      <c r="H12" s="50"/>
      <c r="I12" s="53">
        <f>+I11+G12-H12</f>
      </c>
      <c r="J12" s="18"/>
      <c r="K12" s="49">
        <f>+K11+1</f>
        <v>25569.229166666668</v>
      </c>
      <c r="L12" s="50"/>
      <c r="M12" s="50"/>
      <c r="N12" s="53">
        <f>N11+L12-M12</f>
      </c>
      <c r="O12" s="18"/>
      <c r="P12" s="49">
        <f>+P11+1</f>
        <v>25569.229166666668</v>
      </c>
      <c r="Q12" s="54"/>
      <c r="R12" s="50"/>
      <c r="S12" s="53">
        <f>S11+Q12-R12</f>
      </c>
      <c r="T12" s="18"/>
      <c r="U12" s="18"/>
      <c r="V12" s="18"/>
      <c r="W12" s="18"/>
    </row>
    <row x14ac:dyDescent="0.25" r="13" customHeight="1" ht="18.75">
      <c r="A13" s="49">
        <f>+A12+1</f>
        <v>25569.229166666668</v>
      </c>
      <c r="B13" s="50"/>
      <c r="C13" s="51"/>
      <c r="D13" s="52">
        <f>D12+B13-C13</f>
      </c>
      <c r="E13" s="58"/>
      <c r="F13" s="49">
        <f>+F12+1</f>
        <v>25569.229166666668</v>
      </c>
      <c r="G13" s="54"/>
      <c r="H13" s="50"/>
      <c r="I13" s="53">
        <f>+I12+G13-H13</f>
      </c>
      <c r="J13" s="18"/>
      <c r="K13" s="49">
        <f>+K12+1</f>
        <v>25569.229166666668</v>
      </c>
      <c r="L13" s="50"/>
      <c r="M13" s="50"/>
      <c r="N13" s="53">
        <f>N12+L13-M13</f>
      </c>
      <c r="O13" s="18"/>
      <c r="P13" s="49">
        <f>+P12+1</f>
        <v>25569.229166666668</v>
      </c>
      <c r="Q13" s="54"/>
      <c r="R13" s="50"/>
      <c r="S13" s="53">
        <f>S12+Q13-R13</f>
      </c>
      <c r="T13" s="18"/>
      <c r="U13" s="18"/>
      <c r="V13" s="18"/>
      <c r="W13" s="18"/>
    </row>
    <row x14ac:dyDescent="0.25" r="14" customHeight="1" ht="18.75">
      <c r="A14" s="49">
        <f>+A13+1</f>
        <v>25569.229166666668</v>
      </c>
      <c r="B14" s="50"/>
      <c r="C14" s="51"/>
      <c r="D14" s="52">
        <f>D13+B14-C14</f>
      </c>
      <c r="E14" s="11"/>
      <c r="F14" s="49">
        <f>+F13+1</f>
        <v>25569.229166666668</v>
      </c>
      <c r="G14" s="54"/>
      <c r="H14" s="50"/>
      <c r="I14" s="53">
        <f>+I13+G14-H14</f>
      </c>
      <c r="J14" s="18"/>
      <c r="K14" s="49">
        <f>+K13+1</f>
        <v>25569.229166666668</v>
      </c>
      <c r="L14" s="50"/>
      <c r="M14" s="50"/>
      <c r="N14" s="53">
        <f>N13+L14-M14</f>
      </c>
      <c r="O14" s="18"/>
      <c r="P14" s="49">
        <f>+P13+1</f>
        <v>25569.229166666668</v>
      </c>
      <c r="Q14" s="54"/>
      <c r="R14" s="50"/>
      <c r="S14" s="53">
        <f>S13+Q14-R14</f>
      </c>
      <c r="T14" s="18"/>
      <c r="U14" s="18"/>
      <c r="V14" s="18"/>
      <c r="W14" s="18"/>
    </row>
    <row x14ac:dyDescent="0.25" r="15" customHeight="1" ht="18.75">
      <c r="A15" s="49">
        <f>+A14+1</f>
        <v>25569.229166666668</v>
      </c>
      <c r="B15" s="50"/>
      <c r="C15" s="51"/>
      <c r="D15" s="52">
        <f>D14+B15-C15</f>
      </c>
      <c r="E15" s="59"/>
      <c r="F15" s="49">
        <f>+F14+1</f>
        <v>25569.229166666668</v>
      </c>
      <c r="G15" s="54"/>
      <c r="H15" s="50"/>
      <c r="I15" s="53">
        <f>+I14+G15-H15</f>
      </c>
      <c r="J15" s="18"/>
      <c r="K15" s="49">
        <f>+K14+1</f>
        <v>25569.229166666668</v>
      </c>
      <c r="L15" s="50"/>
      <c r="M15" s="50"/>
      <c r="N15" s="53">
        <f>N14+L15-M15</f>
      </c>
      <c r="O15" s="18"/>
      <c r="P15" s="49">
        <f>+P14+1</f>
        <v>25569.229166666668</v>
      </c>
      <c r="Q15" s="54"/>
      <c r="R15" s="50"/>
      <c r="S15" s="53">
        <f>S14+Q15-R15</f>
      </c>
      <c r="T15" s="18"/>
      <c r="U15" s="18"/>
      <c r="V15" s="18"/>
      <c r="W15" s="18"/>
    </row>
    <row x14ac:dyDescent="0.25" r="16" customHeight="1" ht="18.75">
      <c r="A16" s="49">
        <f>+A15+1</f>
        <v>25569.229166666668</v>
      </c>
      <c r="B16" s="50"/>
      <c r="C16" s="51"/>
      <c r="D16" s="52">
        <f>D15+B16-C16</f>
      </c>
      <c r="E16" s="56"/>
      <c r="F16" s="49">
        <f>+F15+1</f>
        <v>25569.229166666668</v>
      </c>
      <c r="G16" s="54"/>
      <c r="H16" s="50"/>
      <c r="I16" s="53">
        <f>+I15+G16-H16</f>
      </c>
      <c r="J16" s="18"/>
      <c r="K16" s="49">
        <f>+K15+1</f>
        <v>25569.229166666668</v>
      </c>
      <c r="L16" s="50"/>
      <c r="M16" s="50"/>
      <c r="N16" s="53">
        <f>N15+L16-M16</f>
      </c>
      <c r="O16" s="18"/>
      <c r="P16" s="49">
        <f>+P15+1</f>
        <v>25569.229166666668</v>
      </c>
      <c r="Q16" s="54"/>
      <c r="R16" s="50"/>
      <c r="S16" s="53">
        <f>S15+Q16-R16</f>
      </c>
      <c r="T16" s="18"/>
      <c r="U16" s="18"/>
      <c r="V16" s="18"/>
      <c r="W16" s="18"/>
    </row>
    <row x14ac:dyDescent="0.25" r="17" customHeight="1" ht="18.75">
      <c r="A17" s="49">
        <f>+A16+1</f>
        <v>25569.229166666668</v>
      </c>
      <c r="B17" s="50"/>
      <c r="C17" s="51">
        <v>22220</v>
      </c>
      <c r="D17" s="52">
        <f>D16+B17-C17</f>
      </c>
      <c r="E17" s="56"/>
      <c r="F17" s="49">
        <f>+F16+1</f>
        <v>25569.229166666668</v>
      </c>
      <c r="G17" s="54"/>
      <c r="H17" s="50"/>
      <c r="I17" s="53">
        <f>+I16+G17-H17</f>
      </c>
      <c r="J17" s="44"/>
      <c r="K17" s="49">
        <f>+K16+1</f>
        <v>25569.229166666668</v>
      </c>
      <c r="L17" s="50"/>
      <c r="M17" s="50"/>
      <c r="N17" s="53">
        <f>N16+L17-M17</f>
      </c>
      <c r="O17" s="18"/>
      <c r="P17" s="49">
        <f>+P16+1</f>
        <v>25569.229166666668</v>
      </c>
      <c r="Q17" s="54"/>
      <c r="R17" s="50"/>
      <c r="S17" s="53">
        <f>S16+Q17-R17</f>
      </c>
      <c r="T17" s="18"/>
      <c r="U17" s="18"/>
      <c r="V17" s="18"/>
      <c r="W17" s="18"/>
    </row>
    <row x14ac:dyDescent="0.25" r="18" customHeight="1" ht="18.75">
      <c r="A18" s="49">
        <f>+A17+1</f>
        <v>25569.229166666668</v>
      </c>
      <c r="B18" s="50"/>
      <c r="C18" s="51"/>
      <c r="D18" s="52">
        <f>D17+B18-C18</f>
      </c>
      <c r="E18" s="44"/>
      <c r="F18" s="49">
        <f>+F17+1</f>
        <v>25569.229166666668</v>
      </c>
      <c r="G18" s="54"/>
      <c r="H18" s="50"/>
      <c r="I18" s="53">
        <f>+I17+G18-H18</f>
      </c>
      <c r="J18" s="18"/>
      <c r="K18" s="49">
        <f>+K17+1</f>
        <v>25569.229166666668</v>
      </c>
      <c r="L18" s="50"/>
      <c r="M18" s="50"/>
      <c r="N18" s="53">
        <f>N17+L18-M18</f>
      </c>
      <c r="O18" s="18"/>
      <c r="P18" s="49">
        <f>+P17+1</f>
        <v>25569.229166666668</v>
      </c>
      <c r="Q18" s="54"/>
      <c r="R18" s="50"/>
      <c r="S18" s="53">
        <f>S17+Q18-R18</f>
      </c>
      <c r="T18" s="18"/>
      <c r="U18" s="18"/>
      <c r="V18" s="18"/>
      <c r="W18" s="18"/>
    </row>
    <row x14ac:dyDescent="0.25" r="19" customHeight="1" ht="18.75">
      <c r="A19" s="49">
        <f>+A18+1</f>
        <v>25569.229166666668</v>
      </c>
      <c r="B19" s="50"/>
      <c r="C19" s="51"/>
      <c r="D19" s="52">
        <f>D18+B19-C19</f>
      </c>
      <c r="E19" s="60"/>
      <c r="F19" s="49">
        <f>+F18+1</f>
        <v>25569.229166666668</v>
      </c>
      <c r="G19" s="54"/>
      <c r="H19" s="50"/>
      <c r="I19" s="53">
        <f>+I18+G19-H19</f>
      </c>
      <c r="J19" s="18"/>
      <c r="K19" s="49">
        <f>+K18+1</f>
        <v>25569.229166666668</v>
      </c>
      <c r="L19" s="50"/>
      <c r="M19" s="50"/>
      <c r="N19" s="53">
        <f>N18+L19-M19</f>
      </c>
      <c r="O19" s="18"/>
      <c r="P19" s="49">
        <f>+P18+1</f>
        <v>25569.229166666668</v>
      </c>
      <c r="Q19" s="54"/>
      <c r="R19" s="50"/>
      <c r="S19" s="53">
        <f>S18+Q19-R19</f>
      </c>
      <c r="T19" s="18"/>
      <c r="U19" s="18"/>
      <c r="V19" s="18"/>
      <c r="W19" s="18"/>
    </row>
    <row x14ac:dyDescent="0.25" r="20" customHeight="1" ht="18.75">
      <c r="A20" s="49">
        <f>+A19+1</f>
        <v>25569.229166666668</v>
      </c>
      <c r="B20" s="50"/>
      <c r="C20" s="51"/>
      <c r="D20" s="52">
        <f>D19+B20-C20</f>
      </c>
      <c r="E20" s="59"/>
      <c r="F20" s="49">
        <f>+F19+1</f>
        <v>25569.229166666668</v>
      </c>
      <c r="G20" s="54"/>
      <c r="H20" s="50"/>
      <c r="I20" s="53">
        <f>+I19+G20-H20</f>
      </c>
      <c r="J20" s="18"/>
      <c r="K20" s="49">
        <f>+K19+1</f>
        <v>25569.229166666668</v>
      </c>
      <c r="L20" s="50"/>
      <c r="M20" s="50"/>
      <c r="N20" s="53">
        <f>N19+L20-M20</f>
      </c>
      <c r="O20" s="18"/>
      <c r="P20" s="49">
        <f>+P19+1</f>
        <v>25569.229166666668</v>
      </c>
      <c r="Q20" s="54"/>
      <c r="R20" s="50"/>
      <c r="S20" s="53">
        <f>S19+Q20-R20</f>
      </c>
      <c r="T20" s="18"/>
      <c r="U20" s="18"/>
      <c r="V20" s="18"/>
      <c r="W20" s="18"/>
    </row>
    <row x14ac:dyDescent="0.25" r="21" customHeight="1" ht="18.75">
      <c r="A21" s="49">
        <f>+A20+1</f>
        <v>25569.229166666668</v>
      </c>
      <c r="B21" s="50"/>
      <c r="C21" s="51"/>
      <c r="D21" s="52">
        <f>D20+B21-C21</f>
      </c>
      <c r="E21" s="56"/>
      <c r="F21" s="49">
        <f>+F20+1</f>
        <v>25569.229166666668</v>
      </c>
      <c r="G21" s="54"/>
      <c r="H21" s="50"/>
      <c r="I21" s="53">
        <f>+I20+G21-H21</f>
      </c>
      <c r="J21" s="18"/>
      <c r="K21" s="49">
        <f>+K20+1</f>
        <v>25569.229166666668</v>
      </c>
      <c r="L21" s="50"/>
      <c r="M21" s="50"/>
      <c r="N21" s="53">
        <f>N20+L21-M21</f>
      </c>
      <c r="O21" s="18"/>
      <c r="P21" s="49">
        <f>+P20+1</f>
        <v>25569.229166666668</v>
      </c>
      <c r="Q21" s="54"/>
      <c r="R21" s="50"/>
      <c r="S21" s="53">
        <f>S20+Q21-R21</f>
      </c>
      <c r="T21" s="18"/>
      <c r="U21" s="18"/>
      <c r="V21" s="18"/>
      <c r="W21" s="18"/>
    </row>
    <row x14ac:dyDescent="0.25" r="22" customHeight="1" ht="18.75">
      <c r="A22" s="49">
        <f>+A21+1</f>
        <v>25569.229166666668</v>
      </c>
      <c r="B22" s="50"/>
      <c r="C22" s="51"/>
      <c r="D22" s="52">
        <f>D21+B22-C22</f>
      </c>
      <c r="E22" s="60"/>
      <c r="F22" s="49">
        <f>+F21+1</f>
        <v>25569.229166666668</v>
      </c>
      <c r="G22" s="54"/>
      <c r="H22" s="50"/>
      <c r="I22" s="53">
        <f>+I21+G22-H22</f>
      </c>
      <c r="J22" s="18"/>
      <c r="K22" s="49">
        <f>+K21+1</f>
        <v>25569.229166666668</v>
      </c>
      <c r="L22" s="50"/>
      <c r="M22" s="50"/>
      <c r="N22" s="53">
        <f>N21+L22-M22</f>
      </c>
      <c r="O22" s="18"/>
      <c r="P22" s="49">
        <f>+P21+1</f>
        <v>25569.229166666668</v>
      </c>
      <c r="Q22" s="54"/>
      <c r="R22" s="50"/>
      <c r="S22" s="53">
        <f>S21+Q22-R22</f>
      </c>
      <c r="T22" s="18"/>
      <c r="U22" s="18"/>
      <c r="V22" s="18"/>
      <c r="W22" s="18"/>
    </row>
    <row x14ac:dyDescent="0.25" r="23" customHeight="1" ht="18.75">
      <c r="A23" s="49">
        <f>+A22+1</f>
        <v>25569.229166666668</v>
      </c>
      <c r="B23" s="50"/>
      <c r="C23" s="51"/>
      <c r="D23" s="52">
        <f>D22+B23-C23</f>
      </c>
      <c r="E23" s="44"/>
      <c r="F23" s="49">
        <f>+F22+1</f>
        <v>25569.229166666668</v>
      </c>
      <c r="G23" s="54"/>
      <c r="H23" s="50"/>
      <c r="I23" s="53">
        <f>+I22+G23-H23</f>
      </c>
      <c r="J23" s="18"/>
      <c r="K23" s="49">
        <f>+K22+1</f>
        <v>25569.229166666668</v>
      </c>
      <c r="L23" s="50"/>
      <c r="M23" s="50"/>
      <c r="N23" s="53">
        <f>N22+L23-M23</f>
      </c>
      <c r="O23" s="18"/>
      <c r="P23" s="49">
        <f>+P22+1</f>
        <v>25569.229166666668</v>
      </c>
      <c r="Q23" s="54"/>
      <c r="R23" s="50"/>
      <c r="S23" s="53">
        <f>S22+Q23-R23</f>
      </c>
      <c r="T23" s="18"/>
      <c r="U23" s="18"/>
      <c r="V23" s="18"/>
      <c r="W23" s="18"/>
    </row>
    <row x14ac:dyDescent="0.25" r="24" customHeight="1" ht="18.75">
      <c r="A24" s="49">
        <f>+A23+1</f>
        <v>25569.229166666668</v>
      </c>
      <c r="B24" s="50"/>
      <c r="C24" s="51"/>
      <c r="D24" s="52">
        <f>D23+B24-C24</f>
      </c>
      <c r="E24" s="56"/>
      <c r="F24" s="49">
        <f>+F23+1</f>
        <v>25569.229166666668</v>
      </c>
      <c r="G24" s="54"/>
      <c r="H24" s="50"/>
      <c r="I24" s="53">
        <f>+I23+G24-H24</f>
      </c>
      <c r="J24" s="44"/>
      <c r="K24" s="49">
        <f>+K23+1</f>
        <v>25569.229166666668</v>
      </c>
      <c r="L24" s="50"/>
      <c r="M24" s="50"/>
      <c r="N24" s="53">
        <f>N23+L24-M24</f>
      </c>
      <c r="O24" s="18"/>
      <c r="P24" s="49">
        <f>+P23+1</f>
        <v>25569.229166666668</v>
      </c>
      <c r="Q24" s="54"/>
      <c r="R24" s="50"/>
      <c r="S24" s="53">
        <f>S23+Q24-R24</f>
      </c>
      <c r="T24" s="18"/>
      <c r="U24" s="18"/>
      <c r="V24" s="18"/>
      <c r="W24" s="18"/>
    </row>
    <row x14ac:dyDescent="0.25" r="25" customHeight="1" ht="18.75">
      <c r="A25" s="49">
        <f>+A24+1</f>
        <v>25569.229166666668</v>
      </c>
      <c r="B25" s="50"/>
      <c r="C25" s="51"/>
      <c r="D25" s="52">
        <f>D24+B25-C25</f>
      </c>
      <c r="E25" s="59"/>
      <c r="F25" s="49">
        <f>+F24+1</f>
        <v>25569.229166666668</v>
      </c>
      <c r="G25" s="54"/>
      <c r="H25" s="50"/>
      <c r="I25" s="53">
        <f>+I24+G25-H25</f>
      </c>
      <c r="J25" s="18"/>
      <c r="K25" s="49">
        <f>+K24+1</f>
        <v>25569.229166666668</v>
      </c>
      <c r="L25" s="50"/>
      <c r="M25" s="50"/>
      <c r="N25" s="53">
        <f>N24+L25-M25</f>
      </c>
      <c r="O25" s="18"/>
      <c r="P25" s="49">
        <f>+P24+1</f>
        <v>25569.229166666668</v>
      </c>
      <c r="Q25" s="54"/>
      <c r="R25" s="50"/>
      <c r="S25" s="53">
        <f>S24+Q25-R25</f>
      </c>
      <c r="T25" s="18"/>
      <c r="U25" s="18"/>
      <c r="V25" s="18"/>
      <c r="W25" s="18"/>
    </row>
    <row x14ac:dyDescent="0.25" r="26" customHeight="1" ht="18.75">
      <c r="A26" s="49">
        <f>+A25+1</f>
        <v>25569.229166666668</v>
      </c>
      <c r="B26" s="50"/>
      <c r="C26" s="51"/>
      <c r="D26" s="52">
        <f>D25+B26-C26</f>
      </c>
      <c r="E26" s="56"/>
      <c r="F26" s="49">
        <f>+F25+1</f>
        <v>25569.229166666668</v>
      </c>
      <c r="G26" s="54"/>
      <c r="H26" s="50"/>
      <c r="I26" s="53">
        <f>+I25+G26-H26</f>
      </c>
      <c r="J26" s="44"/>
      <c r="K26" s="49">
        <f>+K25+1</f>
        <v>25569.229166666668</v>
      </c>
      <c r="L26" s="50"/>
      <c r="M26" s="50"/>
      <c r="N26" s="53">
        <f>N25+L26-M26</f>
      </c>
      <c r="O26" s="18"/>
      <c r="P26" s="49">
        <f>+P25+1</f>
        <v>25569.229166666668</v>
      </c>
      <c r="Q26" s="54"/>
      <c r="R26" s="50"/>
      <c r="S26" s="53">
        <f>S25+Q26-R26</f>
      </c>
      <c r="T26" s="18"/>
      <c r="U26" s="18"/>
      <c r="V26" s="18"/>
      <c r="W26" s="18"/>
    </row>
    <row x14ac:dyDescent="0.25" r="27" customHeight="1" ht="18.75">
      <c r="A27" s="49">
        <f>+A26+1</f>
        <v>25569.229166666668</v>
      </c>
      <c r="B27" s="50"/>
      <c r="C27" s="51"/>
      <c r="D27" s="52">
        <f>D26+B27-C27</f>
      </c>
      <c r="E27" s="18"/>
      <c r="F27" s="49">
        <f>+F26+1</f>
        <v>25569.229166666668</v>
      </c>
      <c r="G27" s="54"/>
      <c r="H27" s="50"/>
      <c r="I27" s="53">
        <f>+I26+G27-H27</f>
      </c>
      <c r="J27" s="18"/>
      <c r="K27" s="49">
        <f>+K26+1</f>
        <v>25569.229166666668</v>
      </c>
      <c r="L27" s="50"/>
      <c r="M27" s="50"/>
      <c r="N27" s="53">
        <f>N26+L27-M27</f>
      </c>
      <c r="O27" s="18"/>
      <c r="P27" s="49">
        <f>+P26+1</f>
        <v>25569.229166666668</v>
      </c>
      <c r="Q27" s="54"/>
      <c r="R27" s="50"/>
      <c r="S27" s="53">
        <f>S26+Q27-R27</f>
      </c>
      <c r="T27" s="18"/>
      <c r="U27" s="18"/>
      <c r="V27" s="18"/>
      <c r="W27" s="18"/>
    </row>
    <row x14ac:dyDescent="0.25" r="28" customHeight="1" ht="18.75">
      <c r="A28" s="49">
        <f>+A27+1</f>
        <v>25569.229166666668</v>
      </c>
      <c r="B28" s="50"/>
      <c r="C28" s="51"/>
      <c r="D28" s="52">
        <f>D27+B28-C28</f>
      </c>
      <c r="E28" s="59"/>
      <c r="F28" s="49">
        <f>+F27+1</f>
        <v>25569.229166666668</v>
      </c>
      <c r="G28" s="54"/>
      <c r="H28" s="50"/>
      <c r="I28" s="53">
        <f>+I27+G28-H28</f>
      </c>
      <c r="J28" s="18"/>
      <c r="K28" s="49">
        <f>+K27+1</f>
        <v>25569.229166666668</v>
      </c>
      <c r="L28" s="50"/>
      <c r="M28" s="50"/>
      <c r="N28" s="53">
        <f>N27+L28-M28</f>
      </c>
      <c r="O28" s="18"/>
      <c r="P28" s="49">
        <f>+P27+1</f>
        <v>25569.229166666668</v>
      </c>
      <c r="Q28" s="54"/>
      <c r="R28" s="50"/>
      <c r="S28" s="53">
        <f>S27+Q28-R28</f>
      </c>
      <c r="T28" s="18"/>
      <c r="U28" s="18"/>
      <c r="V28" s="18"/>
      <c r="W28" s="18"/>
    </row>
    <row x14ac:dyDescent="0.25" r="29" customHeight="1" ht="18.75">
      <c r="A29" s="49">
        <f>+A28+1</f>
        <v>25569.229166666668</v>
      </c>
      <c r="B29" s="50"/>
      <c r="C29" s="51"/>
      <c r="D29" s="52">
        <f>D28+B29-C29</f>
      </c>
      <c r="E29" s="56"/>
      <c r="F29" s="49">
        <f>+F28+1</f>
        <v>25569.229166666668</v>
      </c>
      <c r="G29" s="54"/>
      <c r="H29" s="50"/>
      <c r="I29" s="53">
        <f>+I28+G29-H29</f>
      </c>
      <c r="J29" s="18"/>
      <c r="K29" s="49">
        <f>+K28+1</f>
        <v>25569.229166666668</v>
      </c>
      <c r="L29" s="50"/>
      <c r="M29" s="50"/>
      <c r="N29" s="53">
        <f>N28+L29-M29</f>
      </c>
      <c r="O29" s="18"/>
      <c r="P29" s="49">
        <f>+P28+1</f>
        <v>25569.229166666668</v>
      </c>
      <c r="Q29" s="54"/>
      <c r="R29" s="50"/>
      <c r="S29" s="53">
        <f>S28+Q29-R29</f>
      </c>
      <c r="T29" s="18"/>
      <c r="U29" s="18"/>
      <c r="V29" s="18"/>
      <c r="W29" s="18"/>
    </row>
    <row x14ac:dyDescent="0.25" r="30" customHeight="1" ht="18.75">
      <c r="A30" s="49">
        <f>+A29+1</f>
        <v>25569.229166666668</v>
      </c>
      <c r="B30" s="50"/>
      <c r="C30" s="51"/>
      <c r="D30" s="52">
        <f>D29+B30-C30</f>
      </c>
      <c r="E30" s="44"/>
      <c r="F30" s="49">
        <f>+F29+1</f>
        <v>25569.229166666668</v>
      </c>
      <c r="G30" s="54"/>
      <c r="H30" s="50"/>
      <c r="I30" s="53">
        <f>+I29+G30-H30</f>
      </c>
      <c r="J30" s="18"/>
      <c r="K30" s="49">
        <f>+K29+1</f>
        <v>25569.229166666668</v>
      </c>
      <c r="L30" s="50"/>
      <c r="M30" s="50"/>
      <c r="N30" s="53">
        <f>N29+L30-M30</f>
      </c>
      <c r="O30" s="18"/>
      <c r="P30" s="49">
        <f>+P29+1</f>
        <v>25569.229166666668</v>
      </c>
      <c r="Q30" s="54"/>
      <c r="R30" s="50"/>
      <c r="S30" s="53">
        <f>S29+Q30-R30</f>
      </c>
      <c r="T30" s="18"/>
      <c r="U30" s="18"/>
      <c r="V30" s="18"/>
      <c r="W30" s="18"/>
    </row>
    <row x14ac:dyDescent="0.25" r="31" customHeight="1" ht="18.75">
      <c r="A31" s="49">
        <f>+A30+1</f>
        <v>25569.229166666668</v>
      </c>
      <c r="B31" s="50"/>
      <c r="C31" s="51"/>
      <c r="D31" s="52">
        <f>D30+B31-C31</f>
      </c>
      <c r="E31" s="56"/>
      <c r="F31" s="49">
        <f>+F30+1</f>
        <v>25569.229166666668</v>
      </c>
      <c r="G31" s="54"/>
      <c r="H31" s="50"/>
      <c r="I31" s="53">
        <f>+I30+G31-H31</f>
      </c>
      <c r="J31" s="18"/>
      <c r="K31" s="49">
        <f>+K30+1</f>
        <v>25569.229166666668</v>
      </c>
      <c r="L31" s="50"/>
      <c r="M31" s="50"/>
      <c r="N31" s="53">
        <f>N30+L31-M31</f>
      </c>
      <c r="O31" s="18"/>
      <c r="P31" s="49">
        <f>+P30+1</f>
        <v>25569.229166666668</v>
      </c>
      <c r="Q31" s="54"/>
      <c r="R31" s="50"/>
      <c r="S31" s="53">
        <f>S30+Q31-R31</f>
      </c>
      <c r="T31" s="18"/>
      <c r="U31" s="18"/>
      <c r="V31" s="18"/>
      <c r="W31" s="18"/>
    </row>
    <row x14ac:dyDescent="0.25" r="32" customHeight="1" ht="18.75">
      <c r="A32" s="49">
        <f>+A31+1</f>
        <v>25569.229166666668</v>
      </c>
      <c r="B32" s="50"/>
      <c r="C32" s="51"/>
      <c r="D32" s="52">
        <f>D31+B32-C32</f>
      </c>
      <c r="E32" s="44"/>
      <c r="F32" s="49">
        <f>+F31+1</f>
        <v>25569.229166666668</v>
      </c>
      <c r="G32" s="54"/>
      <c r="H32" s="50"/>
      <c r="I32" s="53">
        <f>+I31+G32-H32</f>
      </c>
      <c r="J32" s="44"/>
      <c r="K32" s="49">
        <f>+K31+1</f>
        <v>25569.229166666668</v>
      </c>
      <c r="L32" s="50"/>
      <c r="M32" s="50"/>
      <c r="N32" s="53">
        <f>N31+L32-M32</f>
      </c>
      <c r="O32" s="18"/>
      <c r="P32" s="49">
        <f>+P31+1</f>
        <v>25569.229166666668</v>
      </c>
      <c r="Q32" s="54"/>
      <c r="R32" s="50"/>
      <c r="S32" s="53">
        <f>S31+Q32-R32</f>
      </c>
      <c r="T32" s="18"/>
      <c r="U32" s="18"/>
      <c r="V32" s="18"/>
      <c r="W32" s="18"/>
    </row>
    <row x14ac:dyDescent="0.25" r="33" customHeight="1" ht="18.75">
      <c r="A33" s="49">
        <f>+A32+1</f>
        <v>25569.229166666668</v>
      </c>
      <c r="B33" s="50"/>
      <c r="C33" s="51"/>
      <c r="D33" s="52">
        <f>D32+B33-C33</f>
      </c>
      <c r="E33" s="56"/>
      <c r="F33" s="49">
        <f>+F32+1</f>
        <v>25569.229166666668</v>
      </c>
      <c r="G33" s="54"/>
      <c r="H33" s="50"/>
      <c r="I33" s="53">
        <f>+I32+G33-H33</f>
      </c>
      <c r="J33" s="18"/>
      <c r="K33" s="49">
        <f>+K32+1</f>
        <v>25569.229166666668</v>
      </c>
      <c r="L33" s="50"/>
      <c r="M33" s="50"/>
      <c r="N33" s="53">
        <f>N32+L33-M33</f>
      </c>
      <c r="O33" s="18"/>
      <c r="P33" s="49">
        <f>+P32+1</f>
        <v>25569.229166666668</v>
      </c>
      <c r="Q33" s="54"/>
      <c r="R33" s="50"/>
      <c r="S33" s="53">
        <f>S32+Q33-R33</f>
      </c>
      <c r="T33" s="18"/>
      <c r="U33" s="18"/>
      <c r="V33" s="18"/>
      <c r="W33" s="18"/>
    </row>
    <row x14ac:dyDescent="0.25" r="34" customHeight="1" ht="18.75">
      <c r="A34" s="49">
        <f>+A33+1</f>
        <v>25569.229166666668</v>
      </c>
      <c r="B34" s="50"/>
      <c r="C34" s="51"/>
      <c r="D34" s="52">
        <f>D33+B34-C34</f>
      </c>
      <c r="E34" s="56"/>
      <c r="F34" s="49">
        <f>+F33+1</f>
        <v>25569.229166666668</v>
      </c>
      <c r="G34" s="54"/>
      <c r="H34" s="50"/>
      <c r="I34" s="53">
        <f>+I33+G34-H34</f>
      </c>
      <c r="J34" s="44"/>
      <c r="K34" s="49">
        <f>+K33+1</f>
        <v>25569.229166666668</v>
      </c>
      <c r="L34" s="50"/>
      <c r="M34" s="50"/>
      <c r="N34" s="53">
        <f>N33+L34-M34</f>
      </c>
      <c r="O34" s="18"/>
      <c r="P34" s="49">
        <f>+P33+1</f>
        <v>25569.229166666668</v>
      </c>
      <c r="Q34" s="54"/>
      <c r="R34" s="50"/>
      <c r="S34" s="53">
        <f>S33+Q34-R34</f>
      </c>
      <c r="T34" s="18"/>
      <c r="U34" s="18"/>
      <c r="V34" s="18"/>
      <c r="W34" s="18"/>
    </row>
    <row x14ac:dyDescent="0.25" r="35" customHeight="1" ht="18.75">
      <c r="A35" s="49">
        <f>+A34+1</f>
        <v>25569.229166666668</v>
      </c>
      <c r="B35" s="50"/>
      <c r="C35" s="51"/>
      <c r="D35" s="52">
        <f>D34+B35-C35</f>
      </c>
      <c r="E35" s="56"/>
      <c r="F35" s="49">
        <f>+F34+1</f>
        <v>25569.229166666668</v>
      </c>
      <c r="G35" s="54"/>
      <c r="H35" s="50"/>
      <c r="I35" s="53">
        <f>+I34+G35-H35</f>
      </c>
      <c r="J35" s="18"/>
      <c r="K35" s="49">
        <f>+K34+1</f>
        <v>25569.229166666668</v>
      </c>
      <c r="L35" s="50"/>
      <c r="M35" s="50"/>
      <c r="N35" s="53">
        <f>N34+L35-M35</f>
      </c>
      <c r="O35" s="18"/>
      <c r="P35" s="49">
        <f>+P34+1</f>
        <v>25569.229166666668</v>
      </c>
      <c r="Q35" s="54"/>
      <c r="R35" s="50"/>
      <c r="S35" s="53">
        <f>S34+Q35-R35</f>
      </c>
      <c r="T35" s="18"/>
      <c r="U35" s="18"/>
      <c r="V35" s="18"/>
      <c r="W35" s="18"/>
    </row>
    <row x14ac:dyDescent="0.25" r="36" customHeight="1" ht="18.75">
      <c r="A36" s="49">
        <f>+A35+1</f>
        <v>25569.229166666668</v>
      </c>
      <c r="B36" s="50"/>
      <c r="C36" s="51"/>
      <c r="D36" s="52">
        <f>D35+B36-C36</f>
      </c>
      <c r="E36" s="56"/>
      <c r="F36" s="49">
        <f>+F35+1</f>
        <v>25569.229166666668</v>
      </c>
      <c r="G36" s="54"/>
      <c r="H36" s="50"/>
      <c r="I36" s="53">
        <f>+I35+G36-H36</f>
      </c>
      <c r="J36" s="18"/>
      <c r="K36" s="49">
        <f>+K35+1</f>
        <v>25569.229166666668</v>
      </c>
      <c r="L36" s="50"/>
      <c r="M36" s="50"/>
      <c r="N36" s="53">
        <f>N35+L36-M36</f>
      </c>
      <c r="O36" s="18"/>
      <c r="P36" s="49">
        <f>+P35+1</f>
        <v>25569.229166666668</v>
      </c>
      <c r="Q36" s="54"/>
      <c r="R36" s="50"/>
      <c r="S36" s="53">
        <f>S35+Q36-R36</f>
      </c>
      <c r="T36" s="18"/>
      <c r="U36" s="18"/>
      <c r="V36" s="18"/>
      <c r="W36" s="18"/>
    </row>
    <row x14ac:dyDescent="0.25" r="37" customHeight="1" ht="18.75">
      <c r="A37" s="49">
        <f>+A36+1</f>
        <v>25569.229166666668</v>
      </c>
      <c r="B37" s="50"/>
      <c r="C37" s="51"/>
      <c r="D37" s="52">
        <f>D36+B37-C37</f>
      </c>
      <c r="E37" s="44"/>
      <c r="F37" s="49">
        <f>+F36+1</f>
        <v>25569.229166666668</v>
      </c>
      <c r="G37" s="54"/>
      <c r="H37" s="50"/>
      <c r="I37" s="53">
        <f>+I36+G37-H37</f>
      </c>
      <c r="J37" s="18"/>
      <c r="K37" s="49">
        <f>+K36+1</f>
        <v>25569.229166666668</v>
      </c>
      <c r="L37" s="61"/>
      <c r="M37" s="61"/>
      <c r="N37" s="53">
        <f>N36+L37-M37</f>
      </c>
      <c r="O37" s="18"/>
      <c r="P37" s="49">
        <f>+P36+1</f>
        <v>25569.229166666668</v>
      </c>
      <c r="Q37" s="54"/>
      <c r="R37" s="50"/>
      <c r="S37" s="53">
        <f>S36+Q37-R37</f>
      </c>
      <c r="T37" s="18"/>
      <c r="U37" s="18"/>
      <c r="V37" s="18"/>
      <c r="W37" s="18"/>
    </row>
    <row x14ac:dyDescent="0.25" r="38" customHeight="1" ht="18.75">
      <c r="A38" s="49">
        <f>+A37+1</f>
        <v>25569.229166666668</v>
      </c>
      <c r="B38" s="50"/>
      <c r="C38" s="51"/>
      <c r="D38" s="52">
        <f>D37+B38-C38</f>
      </c>
      <c r="E38" s="62"/>
      <c r="F38" s="49">
        <f>+F37+1</f>
        <v>25569.229166666668</v>
      </c>
      <c r="G38" s="54"/>
      <c r="H38" s="61"/>
      <c r="I38" s="53">
        <f>+I37+G38-H38</f>
      </c>
      <c r="J38" s="18"/>
      <c r="K38" s="49">
        <f>+K37+1</f>
        <v>25569.229166666668</v>
      </c>
      <c r="L38" s="61"/>
      <c r="M38" s="61"/>
      <c r="N38" s="53">
        <f>N37+L38-M38</f>
      </c>
      <c r="O38" s="18"/>
      <c r="P38" s="49">
        <f>+P37+1</f>
        <v>25569.229166666668</v>
      </c>
      <c r="Q38" s="54"/>
      <c r="R38" s="50"/>
      <c r="S38" s="53">
        <f>S37+Q38-R38</f>
      </c>
      <c r="T38" s="18"/>
      <c r="U38" s="18"/>
      <c r="V38" s="18"/>
      <c r="W38" s="18"/>
    </row>
    <row x14ac:dyDescent="0.25" r="39" customHeight="1" ht="18.75">
      <c r="A39" s="49">
        <f>+A38+1</f>
        <v>25569.229166666668</v>
      </c>
      <c r="B39" s="50"/>
      <c r="C39" s="51"/>
      <c r="D39" s="52">
        <f>D38+B39-C39</f>
      </c>
      <c r="E39" s="56"/>
      <c r="F39" s="49">
        <f>+F38+1</f>
        <v>25569.229166666668</v>
      </c>
      <c r="G39" s="54"/>
      <c r="H39" s="50"/>
      <c r="I39" s="53">
        <f>+I38+G39-H39</f>
      </c>
      <c r="J39" s="18"/>
      <c r="K39" s="49">
        <f>+K38+1</f>
        <v>25569.229166666668</v>
      </c>
      <c r="L39" s="61"/>
      <c r="M39" s="61"/>
      <c r="N39" s="53">
        <f>N38+L39-M39</f>
      </c>
      <c r="O39" s="18"/>
      <c r="P39" s="49">
        <f>+P38+1</f>
        <v>25569.229166666668</v>
      </c>
      <c r="Q39" s="54"/>
      <c r="R39" s="50"/>
      <c r="S39" s="53">
        <f>S38+Q39-R39</f>
      </c>
      <c r="T39" s="18"/>
      <c r="U39" s="18"/>
      <c r="V39" s="18"/>
      <c r="W39" s="18"/>
    </row>
    <row x14ac:dyDescent="0.25" r="40" customHeight="1" ht="18.75">
      <c r="A40" s="49">
        <f>+A39+1</f>
        <v>25569.229166666668</v>
      </c>
      <c r="B40" s="50"/>
      <c r="C40" s="51"/>
      <c r="D40" s="52">
        <f>D39+B40-C40</f>
      </c>
      <c r="E40" s="44"/>
      <c r="F40" s="49">
        <f>+F39+1</f>
        <v>25569.229166666668</v>
      </c>
      <c r="G40" s="54"/>
      <c r="H40" s="61"/>
      <c r="I40" s="53">
        <f>+I39+G40-H40</f>
      </c>
      <c r="J40" s="18"/>
      <c r="K40" s="49">
        <f>+K39+1</f>
        <v>25569.229166666668</v>
      </c>
      <c r="L40" s="61"/>
      <c r="M40" s="61"/>
      <c r="N40" s="53">
        <f>N39+L40-M40</f>
      </c>
      <c r="O40" s="18"/>
      <c r="P40" s="49">
        <f>+P39+1</f>
        <v>25569.229166666668</v>
      </c>
      <c r="Q40" s="54"/>
      <c r="R40" s="50"/>
      <c r="S40" s="53">
        <f>S39+Q40-R40</f>
      </c>
      <c r="T40" s="18"/>
      <c r="U40" s="18"/>
      <c r="V40" s="18"/>
      <c r="W40" s="18"/>
    </row>
    <row x14ac:dyDescent="0.25" r="41" customHeight="1" ht="18.75">
      <c r="A41" s="49">
        <f>+A40+1</f>
        <v>25569.229166666668</v>
      </c>
      <c r="B41" s="50"/>
      <c r="C41" s="51"/>
      <c r="D41" s="52">
        <f>D40+B41-C41</f>
      </c>
      <c r="E41" s="62"/>
      <c r="F41" s="49">
        <f>+F40+1</f>
        <v>25569.229166666668</v>
      </c>
      <c r="G41" s="61"/>
      <c r="H41" s="61"/>
      <c r="I41" s="53">
        <f>+I40+G41-H41</f>
      </c>
      <c r="J41" s="18"/>
      <c r="K41" s="49">
        <f>+K40+1</f>
        <v>25569.229166666668</v>
      </c>
      <c r="L41" s="61"/>
      <c r="M41" s="61"/>
      <c r="N41" s="53">
        <f>N40+L41-M41</f>
      </c>
      <c r="O41" s="18"/>
      <c r="P41" s="49">
        <f>+P40+1</f>
        <v>25569.229166666668</v>
      </c>
      <c r="Q41" s="54"/>
      <c r="R41" s="50"/>
      <c r="S41" s="53">
        <f>S40+Q41-R41</f>
      </c>
      <c r="T41" s="18"/>
      <c r="U41" s="18"/>
      <c r="V41" s="18"/>
      <c r="W41" s="18"/>
    </row>
    <row x14ac:dyDescent="0.25" r="42" customHeight="1" ht="18.75">
      <c r="A42" s="49">
        <f>+A41+1</f>
        <v>25569.229166666668</v>
      </c>
      <c r="B42" s="50"/>
      <c r="C42" s="51"/>
      <c r="D42" s="52">
        <f>D41+B42-C42</f>
      </c>
      <c r="E42" s="62"/>
      <c r="F42" s="49">
        <f>+F41+1</f>
        <v>25569.229166666668</v>
      </c>
      <c r="G42" s="63"/>
      <c r="H42" s="64"/>
      <c r="I42" s="53">
        <f>+I41+G42-H42</f>
      </c>
      <c r="J42" s="18"/>
      <c r="K42" s="49">
        <f>+K41+1</f>
        <v>25569.229166666668</v>
      </c>
      <c r="L42" s="61"/>
      <c r="M42" s="61"/>
      <c r="N42" s="52">
        <f>N41+L42-M42</f>
      </c>
      <c r="O42" s="18"/>
      <c r="P42" s="49">
        <f>+P41+1</f>
        <v>25569.229166666668</v>
      </c>
      <c r="Q42" s="54"/>
      <c r="R42" s="50"/>
      <c r="S42" s="53">
        <f>S41+Q42-R42</f>
      </c>
      <c r="T42" s="18"/>
      <c r="U42" s="18"/>
      <c r="V42" s="18"/>
      <c r="W42" s="18"/>
    </row>
    <row x14ac:dyDescent="0.25" r="43" customHeight="1" ht="18.75">
      <c r="A43" s="65" t="s">
        <v>45</v>
      </c>
      <c r="B43" s="66">
        <f>SUM(B7:B42)</f>
      </c>
      <c r="C43" s="66">
        <f>SUM(C7:C42)</f>
      </c>
      <c r="D43" s="67">
        <f>+D42</f>
      </c>
      <c r="E43" s="11"/>
      <c r="F43" s="65" t="s">
        <v>45</v>
      </c>
      <c r="G43" s="66">
        <f>SUM(G7:G42)</f>
      </c>
      <c r="H43" s="66">
        <f>SUM(H7:H42)</f>
      </c>
      <c r="I43" s="67">
        <f>+I42</f>
      </c>
      <c r="J43" s="11"/>
      <c r="K43" s="65" t="s">
        <v>45</v>
      </c>
      <c r="L43" s="66">
        <f>SUM(L7:L42)</f>
      </c>
      <c r="M43" s="66">
        <f>SUM(M7:M42)</f>
      </c>
      <c r="N43" s="67">
        <f>+N42</f>
      </c>
      <c r="O43" s="18"/>
      <c r="P43" s="65" t="s">
        <v>45</v>
      </c>
      <c r="Q43" s="66">
        <f>SUM(Q7:Q42)</f>
      </c>
      <c r="R43" s="66">
        <f>SUM(R7:R42)</f>
      </c>
      <c r="S43" s="67">
        <f>+S42</f>
      </c>
      <c r="T43" s="18"/>
      <c r="U43" s="18"/>
      <c r="V43" s="18"/>
      <c r="W43" s="18"/>
    </row>
    <row x14ac:dyDescent="0.25" r="44" customHeight="1" ht="18.75">
      <c r="A44" s="68" t="s">
        <v>29</v>
      </c>
      <c r="B44" s="59"/>
      <c r="C44" s="59"/>
      <c r="D44" s="69"/>
      <c r="E44" s="11"/>
      <c r="F44" s="70"/>
      <c r="G44" s="44"/>
      <c r="H44" s="44"/>
      <c r="I44" s="69"/>
      <c r="J44" s="18"/>
      <c r="K44" s="70"/>
      <c r="L44" s="69"/>
      <c r="M44" s="69"/>
      <c r="N44" s="69"/>
      <c r="O44" s="71"/>
      <c r="P44" s="44"/>
      <c r="Q44" s="59"/>
      <c r="R44" s="44"/>
      <c r="S44" s="69"/>
      <c r="T44" s="71"/>
      <c r="U44" s="44"/>
      <c r="V44" s="59"/>
      <c r="W44" s="44"/>
    </row>
    <row x14ac:dyDescent="0.25" r="45" customHeight="1" ht="18.75" hidden="1">
      <c r="A45" s="72" t="s">
        <v>46</v>
      </c>
      <c r="B45" s="59"/>
      <c r="C45" s="59">
        <v>222000</v>
      </c>
      <c r="D45" s="69"/>
      <c r="E45" s="11"/>
      <c r="F45" s="70"/>
      <c r="G45" s="44"/>
      <c r="H45" s="44"/>
      <c r="I45" s="69"/>
      <c r="J45" s="18"/>
      <c r="K45" s="70"/>
      <c r="L45" s="69"/>
      <c r="M45" s="69"/>
      <c r="N45" s="69"/>
      <c r="O45" s="71"/>
      <c r="P45" s="44"/>
      <c r="Q45" s="59"/>
      <c r="R45" s="44"/>
      <c r="S45" s="69"/>
      <c r="T45" s="71"/>
      <c r="U45" s="44"/>
      <c r="V45" s="59"/>
      <c r="W45" s="44"/>
    </row>
    <row x14ac:dyDescent="0.25" r="46" customHeight="1" ht="18.75" hidden="1">
      <c r="A46" s="73" t="s">
        <v>47</v>
      </c>
      <c r="B46" s="59"/>
      <c r="C46" s="59">
        <f>+C95</f>
      </c>
      <c r="D46" s="69"/>
      <c r="E46" s="11"/>
      <c r="F46" s="70"/>
      <c r="G46" s="44"/>
      <c r="H46" s="44"/>
      <c r="I46" s="69"/>
      <c r="J46" s="18"/>
      <c r="K46" s="70"/>
      <c r="L46" s="69"/>
      <c r="M46" s="69"/>
      <c r="N46" s="69"/>
      <c r="O46" s="71"/>
      <c r="P46" s="44"/>
      <c r="Q46" s="59"/>
      <c r="R46" s="44"/>
      <c r="S46" s="69"/>
      <c r="T46" s="71"/>
      <c r="U46" s="44"/>
      <c r="V46" s="59"/>
      <c r="W46" s="44"/>
    </row>
    <row x14ac:dyDescent="0.25" r="47" customHeight="1" ht="18.75" hidden="1">
      <c r="A47" s="73" t="s">
        <v>48</v>
      </c>
      <c r="B47" s="59"/>
      <c r="C47" s="59">
        <f>H95</f>
      </c>
      <c r="D47" s="69"/>
      <c r="E47" s="11"/>
      <c r="F47" s="70"/>
      <c r="G47" s="44"/>
      <c r="H47" s="44"/>
      <c r="I47" s="69"/>
      <c r="J47" s="18"/>
      <c r="K47" s="70"/>
      <c r="L47" s="69"/>
      <c r="M47" s="69"/>
      <c r="N47" s="69"/>
      <c r="O47" s="71"/>
      <c r="P47" s="44"/>
      <c r="Q47" s="59"/>
      <c r="R47" s="44"/>
      <c r="S47" s="69"/>
      <c r="T47" s="71"/>
      <c r="U47" s="44"/>
      <c r="V47" s="59"/>
      <c r="W47" s="44"/>
    </row>
    <row x14ac:dyDescent="0.25" r="48" customHeight="1" ht="18.75" hidden="1">
      <c r="A48" s="72" t="s">
        <v>49</v>
      </c>
      <c r="B48" s="69"/>
      <c r="C48" s="59">
        <f>R43</f>
      </c>
      <c r="D48" s="69"/>
      <c r="E48" s="11"/>
      <c r="F48" s="70"/>
      <c r="G48" s="69"/>
      <c r="H48" s="69"/>
      <c r="I48" s="69"/>
      <c r="J48" s="18"/>
      <c r="K48" s="70"/>
      <c r="L48" s="69"/>
      <c r="M48" s="69"/>
      <c r="N48" s="69"/>
      <c r="O48" s="18"/>
      <c r="P48" s="70"/>
      <c r="Q48" s="69"/>
      <c r="R48" s="69"/>
      <c r="S48" s="69"/>
      <c r="T48" s="18"/>
      <c r="U48" s="18"/>
      <c r="V48" s="18"/>
      <c r="W48" s="18"/>
    </row>
    <row x14ac:dyDescent="0.25" r="49" customHeight="1" ht="18.75" hidden="1">
      <c r="A49" s="72" t="s">
        <v>50</v>
      </c>
      <c r="B49" s="69"/>
      <c r="C49" s="59">
        <f>H43</f>
      </c>
      <c r="D49" s="69"/>
      <c r="E49" s="11"/>
      <c r="F49" s="70"/>
      <c r="G49" s="69"/>
      <c r="H49" s="69"/>
      <c r="I49" s="69"/>
      <c r="J49" s="18"/>
      <c r="K49" s="70"/>
      <c r="L49" s="69"/>
      <c r="M49" s="69"/>
      <c r="N49" s="69"/>
      <c r="O49" s="18"/>
      <c r="P49" s="70"/>
      <c r="Q49" s="69"/>
      <c r="R49" s="69"/>
      <c r="S49" s="69"/>
      <c r="T49" s="18"/>
      <c r="U49" s="18"/>
      <c r="V49" s="18"/>
      <c r="W49" s="18"/>
    </row>
    <row x14ac:dyDescent="0.25" r="50" customHeight="1" ht="18.75" hidden="1">
      <c r="A50" s="74" t="s">
        <v>16</v>
      </c>
      <c r="B50" s="69"/>
      <c r="C50" s="62">
        <f>SUM(C45:C49)</f>
      </c>
      <c r="D50" s="69"/>
      <c r="E50" s="11"/>
      <c r="F50" s="70"/>
      <c r="G50" s="69"/>
      <c r="H50" s="69"/>
      <c r="I50" s="69"/>
      <c r="J50" s="18"/>
      <c r="K50" s="70"/>
      <c r="L50" s="69"/>
      <c r="M50" s="69"/>
      <c r="N50" s="69"/>
      <c r="O50" s="18"/>
      <c r="P50" s="70"/>
      <c r="Q50" s="69"/>
      <c r="R50" s="69"/>
      <c r="S50" s="69"/>
      <c r="T50" s="18"/>
      <c r="U50" s="18"/>
      <c r="V50" s="18"/>
      <c r="W50" s="18"/>
    </row>
    <row x14ac:dyDescent="0.25" r="51" customHeight="1" ht="18.75" hidden="1">
      <c r="A51" s="75"/>
      <c r="B51" s="69"/>
      <c r="C51" s="76">
        <f>+C50+C43</f>
      </c>
      <c r="D51" s="69"/>
      <c r="E51" s="11"/>
      <c r="F51" s="70"/>
      <c r="G51" s="69"/>
      <c r="H51" s="69"/>
      <c r="I51" s="69"/>
      <c r="J51" s="18"/>
      <c r="K51" s="70"/>
      <c r="L51" s="69"/>
      <c r="M51" s="69"/>
      <c r="N51" s="69"/>
      <c r="O51" s="18"/>
      <c r="P51" s="70"/>
      <c r="Q51" s="69"/>
      <c r="R51" s="69"/>
      <c r="S51" s="69"/>
      <c r="T51" s="18"/>
      <c r="U51" s="18"/>
      <c r="V51" s="18"/>
      <c r="W51" s="18"/>
    </row>
    <row x14ac:dyDescent="0.25" r="52" customHeight="1" ht="18.75">
      <c r="A52" s="70"/>
      <c r="B52" s="69"/>
      <c r="C52" s="69"/>
      <c r="D52" s="69"/>
      <c r="E52" s="11"/>
      <c r="F52" s="70"/>
      <c r="G52" s="69"/>
      <c r="H52" s="69"/>
      <c r="I52" s="69"/>
      <c r="J52" s="18"/>
      <c r="K52" s="70"/>
      <c r="L52" s="69"/>
      <c r="M52" s="69"/>
      <c r="N52" s="69"/>
      <c r="O52" s="18"/>
      <c r="P52" s="70"/>
      <c r="Q52" s="69"/>
      <c r="R52" s="69"/>
      <c r="S52" s="69"/>
      <c r="T52" s="18"/>
      <c r="U52" s="18"/>
      <c r="V52" s="18"/>
      <c r="W52" s="18"/>
    </row>
    <row x14ac:dyDescent="0.25" r="53" customHeight="1" ht="18.75">
      <c r="A53" s="15" t="s">
        <v>30</v>
      </c>
      <c r="B53" s="16"/>
      <c r="C53" s="16"/>
      <c r="D53" s="17"/>
      <c r="E53" s="18"/>
      <c r="F53" s="15" t="s">
        <v>30</v>
      </c>
      <c r="G53" s="16"/>
      <c r="H53" s="16"/>
      <c r="I53" s="17"/>
      <c r="J53" s="18"/>
      <c r="K53" s="15" t="s">
        <v>51</v>
      </c>
      <c r="L53" s="16"/>
      <c r="M53" s="16"/>
      <c r="N53" s="17"/>
      <c r="O53" s="18"/>
      <c r="P53" s="19" t="s">
        <v>30</v>
      </c>
      <c r="Q53" s="20"/>
      <c r="R53" s="20"/>
      <c r="S53" s="21"/>
      <c r="T53" s="18"/>
      <c r="U53" s="18"/>
      <c r="V53" s="18"/>
      <c r="W53" s="18"/>
    </row>
    <row x14ac:dyDescent="0.25" r="54" customHeight="1" ht="18.75">
      <c r="A54" s="25" t="s">
        <v>33</v>
      </c>
      <c r="B54" s="26"/>
      <c r="C54" s="26"/>
      <c r="D54" s="27"/>
      <c r="E54" s="18"/>
      <c r="F54" s="25" t="s">
        <v>33</v>
      </c>
      <c r="G54" s="26"/>
      <c r="H54" s="26"/>
      <c r="I54" s="27"/>
      <c r="J54" s="18"/>
      <c r="K54" s="25" t="s">
        <v>33</v>
      </c>
      <c r="L54" s="26"/>
      <c r="M54" s="26"/>
      <c r="N54" s="27"/>
      <c r="O54" s="18"/>
      <c r="P54" s="25" t="s">
        <v>33</v>
      </c>
      <c r="Q54" s="26"/>
      <c r="R54" s="26"/>
      <c r="S54" s="27"/>
      <c r="T54" s="18"/>
      <c r="U54" s="18"/>
      <c r="V54" s="18"/>
      <c r="W54" s="18"/>
    </row>
    <row x14ac:dyDescent="0.25" r="55" customHeight="1" ht="18.75">
      <c r="A55" s="28" t="s">
        <v>52</v>
      </c>
      <c r="B55" s="29"/>
      <c r="C55" s="29"/>
      <c r="D55" s="30"/>
      <c r="E55" s="18"/>
      <c r="F55" s="28" t="s">
        <v>53</v>
      </c>
      <c r="G55" s="29"/>
      <c r="H55" s="29"/>
      <c r="I55" s="30"/>
      <c r="J55" s="18"/>
      <c r="K55" s="28" t="s">
        <v>54</v>
      </c>
      <c r="L55" s="29"/>
      <c r="M55" s="29"/>
      <c r="N55" s="30"/>
      <c r="O55" s="18"/>
      <c r="P55" s="31" t="s">
        <v>55</v>
      </c>
      <c r="Q55" s="32"/>
      <c r="R55" s="32"/>
      <c r="S55" s="33"/>
      <c r="T55" s="18"/>
      <c r="U55" s="18"/>
      <c r="V55" s="18"/>
      <c r="W55" s="18"/>
    </row>
    <row x14ac:dyDescent="0.25" r="56" customHeight="1" ht="18.75">
      <c r="A56" s="34" t="s">
        <v>4</v>
      </c>
      <c r="B56" s="77" t="s">
        <v>39</v>
      </c>
      <c r="C56" s="35"/>
      <c r="D56" s="36" t="s">
        <v>40</v>
      </c>
      <c r="E56" s="18"/>
      <c r="F56" s="34" t="s">
        <v>4</v>
      </c>
      <c r="G56" s="35" t="s">
        <v>39</v>
      </c>
      <c r="H56" s="35"/>
      <c r="I56" s="36" t="s">
        <v>40</v>
      </c>
      <c r="J56" s="18"/>
      <c r="K56" s="34" t="s">
        <v>4</v>
      </c>
      <c r="L56" s="35" t="s">
        <v>39</v>
      </c>
      <c r="M56" s="35"/>
      <c r="N56" s="36" t="s">
        <v>40</v>
      </c>
      <c r="O56" s="18"/>
      <c r="P56" s="34" t="s">
        <v>4</v>
      </c>
      <c r="Q56" s="35" t="s">
        <v>39</v>
      </c>
      <c r="R56" s="35"/>
      <c r="S56" s="36" t="s">
        <v>40</v>
      </c>
      <c r="T56" s="18"/>
      <c r="U56" s="18"/>
      <c r="V56" s="18"/>
      <c r="W56" s="18"/>
    </row>
    <row x14ac:dyDescent="0.25" r="57" customHeight="1" ht="18.75">
      <c r="A57" s="37"/>
      <c r="B57" s="78" t="s">
        <v>41</v>
      </c>
      <c r="C57" s="39" t="s">
        <v>42</v>
      </c>
      <c r="D57" s="36" t="s">
        <v>43</v>
      </c>
      <c r="E57" s="18"/>
      <c r="F57" s="37"/>
      <c r="G57" s="39" t="s">
        <v>41</v>
      </c>
      <c r="H57" s="39" t="s">
        <v>42</v>
      </c>
      <c r="I57" s="36" t="s">
        <v>43</v>
      </c>
      <c r="J57" s="18"/>
      <c r="K57" s="37"/>
      <c r="L57" s="39" t="s">
        <v>41</v>
      </c>
      <c r="M57" s="39" t="s">
        <v>42</v>
      </c>
      <c r="N57" s="36" t="s">
        <v>43</v>
      </c>
      <c r="O57" s="18"/>
      <c r="P57" s="37"/>
      <c r="Q57" s="39" t="s">
        <v>41</v>
      </c>
      <c r="R57" s="39" t="s">
        <v>42</v>
      </c>
      <c r="S57" s="36" t="s">
        <v>43</v>
      </c>
      <c r="T57" s="18"/>
      <c r="U57" s="18"/>
      <c r="V57" s="18"/>
      <c r="W57" s="18"/>
    </row>
    <row x14ac:dyDescent="0.25" r="58" customHeight="1" ht="18.75">
      <c r="A58" s="79" t="s">
        <v>44</v>
      </c>
      <c r="B58" s="41"/>
      <c r="C58" s="51"/>
      <c r="D58" s="43">
        <v>569687.37</v>
      </c>
      <c r="E58" s="18"/>
      <c r="F58" s="45" t="s">
        <v>44</v>
      </c>
      <c r="G58" s="41"/>
      <c r="H58" s="51"/>
      <c r="I58" s="43">
        <v>561010.0400000002</v>
      </c>
      <c r="J58" s="11"/>
      <c r="K58" s="45" t="s">
        <v>44</v>
      </c>
      <c r="L58" s="41"/>
      <c r="M58" s="51"/>
      <c r="N58" s="43">
        <v>530912.4700000001</v>
      </c>
      <c r="O58" s="18"/>
      <c r="P58" s="45" t="s">
        <v>44</v>
      </c>
      <c r="Q58" s="41"/>
      <c r="R58" s="48"/>
      <c r="S58" s="47">
        <v>18469.84</v>
      </c>
      <c r="T58" s="18"/>
      <c r="U58" s="18"/>
      <c r="V58" s="18"/>
      <c r="W58" s="18"/>
    </row>
    <row x14ac:dyDescent="0.25" r="59" customHeight="1" ht="18.75">
      <c r="A59" s="49">
        <v>45046</v>
      </c>
      <c r="B59" s="50"/>
      <c r="C59" s="51"/>
      <c r="D59" s="53">
        <f>+D58+B59-C59</f>
      </c>
      <c r="E59" s="18"/>
      <c r="F59" s="49">
        <v>45046</v>
      </c>
      <c r="G59" s="50"/>
      <c r="H59" s="55">
        <v>218400</v>
      </c>
      <c r="I59" s="53">
        <f>+I58+G59-H59</f>
      </c>
      <c r="J59" s="18"/>
      <c r="K59" s="49">
        <v>45046</v>
      </c>
      <c r="L59" s="50"/>
      <c r="M59" s="51"/>
      <c r="N59" s="53">
        <f>N58+L59-M59</f>
      </c>
      <c r="O59" s="18"/>
      <c r="P59" s="49">
        <v>45046</v>
      </c>
      <c r="Q59" s="50"/>
      <c r="R59" s="51"/>
      <c r="S59" s="53">
        <f>S58+Q59-R59</f>
      </c>
      <c r="T59" s="18"/>
      <c r="U59" s="18"/>
      <c r="V59" s="18"/>
      <c r="W59" s="18"/>
    </row>
    <row x14ac:dyDescent="0.25" r="60" customHeight="1" ht="18.75">
      <c r="A60" s="49">
        <f>+A59+1</f>
        <v>25569.229166666668</v>
      </c>
      <c r="B60" s="50"/>
      <c r="C60" s="51"/>
      <c r="D60" s="53">
        <f>+D59+B60-C60</f>
      </c>
      <c r="E60" s="18"/>
      <c r="F60" s="49">
        <f>+F59+1</f>
        <v>25569.229166666668</v>
      </c>
      <c r="G60" s="50">
        <v>2813.85</v>
      </c>
      <c r="H60" s="55">
        <v>3000</v>
      </c>
      <c r="I60" s="53">
        <f>+I59+G60-H60</f>
      </c>
      <c r="J60" s="44"/>
      <c r="K60" s="49">
        <f>+K59+1</f>
        <v>25569.229166666668</v>
      </c>
      <c r="L60" s="50">
        <v>342.4</v>
      </c>
      <c r="M60" s="51"/>
      <c r="N60" s="53">
        <f>N59+L60-M60</f>
      </c>
      <c r="O60" s="18"/>
      <c r="P60" s="49">
        <f>+P59+1</f>
        <v>25569.229166666668</v>
      </c>
      <c r="Q60" s="50"/>
      <c r="R60" s="51"/>
      <c r="S60" s="53">
        <f>S59+Q60-R60</f>
      </c>
      <c r="T60" s="18"/>
      <c r="U60" s="18"/>
      <c r="V60" s="18"/>
      <c r="W60" s="18"/>
    </row>
    <row x14ac:dyDescent="0.25" r="61" customHeight="1" ht="18.75">
      <c r="A61" s="49">
        <f>+A60+1</f>
        <v>25569.229166666668</v>
      </c>
      <c r="B61" s="50">
        <v>248598.97</v>
      </c>
      <c r="C61" s="51">
        <v>205002</v>
      </c>
      <c r="D61" s="53">
        <f>+D60+B61-C61</f>
      </c>
      <c r="E61" s="18"/>
      <c r="F61" s="49">
        <f>+F60+1</f>
        <v>25569.229166666668</v>
      </c>
      <c r="G61" s="50">
        <f>1434+149999</f>
      </c>
      <c r="H61" s="55"/>
      <c r="I61" s="53">
        <f>+I60+G61-H61</f>
      </c>
      <c r="J61" s="18"/>
      <c r="K61" s="49">
        <f>+K60+1</f>
        <v>25569.229166666668</v>
      </c>
      <c r="L61" s="50">
        <v>16104</v>
      </c>
      <c r="M61" s="51"/>
      <c r="N61" s="53">
        <f>N60+L61-M61</f>
      </c>
      <c r="O61" s="18"/>
      <c r="P61" s="49">
        <f>+P60+1</f>
        <v>25569.229166666668</v>
      </c>
      <c r="Q61" s="50"/>
      <c r="R61" s="51"/>
      <c r="S61" s="53">
        <f>S60+Q61-R61</f>
      </c>
      <c r="T61" s="18"/>
      <c r="U61" s="18"/>
      <c r="V61" s="18"/>
      <c r="W61" s="18"/>
    </row>
    <row x14ac:dyDescent="0.25" r="62" customHeight="1" ht="18.75">
      <c r="A62" s="49">
        <f>+A61+1</f>
        <v>25569.229166666668</v>
      </c>
      <c r="B62" s="50"/>
      <c r="C62" s="51"/>
      <c r="D62" s="53">
        <f>+D61+B62-C62</f>
      </c>
      <c r="E62" s="18"/>
      <c r="F62" s="49">
        <f>+F61+1</f>
        <v>25569.229166666668</v>
      </c>
      <c r="G62" s="50">
        <v>610</v>
      </c>
      <c r="H62" s="55"/>
      <c r="I62" s="53">
        <f>+I61+G62-H62</f>
      </c>
      <c r="J62" s="18"/>
      <c r="K62" s="49">
        <f>+K61+1</f>
        <v>25569.229166666668</v>
      </c>
      <c r="L62" s="50">
        <v>30.3</v>
      </c>
      <c r="M62" s="51"/>
      <c r="N62" s="53">
        <f>N61+L62-M62</f>
      </c>
      <c r="O62" s="18"/>
      <c r="P62" s="49">
        <f>+P61+1</f>
        <v>25569.229166666668</v>
      </c>
      <c r="Q62" s="50"/>
      <c r="R62" s="51"/>
      <c r="S62" s="53">
        <f>S61+Q62-R62</f>
      </c>
      <c r="T62" s="18"/>
      <c r="U62" s="18"/>
      <c r="V62" s="18"/>
      <c r="W62" s="18"/>
    </row>
    <row x14ac:dyDescent="0.25" r="63" customHeight="1" ht="18.75">
      <c r="A63" s="49">
        <f>+A62+1</f>
        <v>25569.229166666668</v>
      </c>
      <c r="B63" s="50"/>
      <c r="C63" s="51">
        <v>100002</v>
      </c>
      <c r="D63" s="53">
        <f>+D62+B63-C63</f>
      </c>
      <c r="E63" s="18"/>
      <c r="F63" s="49">
        <f>+F62+1</f>
        <v>25569.229166666668</v>
      </c>
      <c r="G63" s="50">
        <v>921.81</v>
      </c>
      <c r="H63" s="55">
        <v>10.5</v>
      </c>
      <c r="I63" s="53">
        <f>+I62+G63-H63</f>
      </c>
      <c r="J63" s="18"/>
      <c r="K63" s="49">
        <f>+K62+1</f>
        <v>25569.229166666668</v>
      </c>
      <c r="L63" s="50">
        <v>98.16</v>
      </c>
      <c r="M63" s="51"/>
      <c r="N63" s="53">
        <f>N62+L63-M63</f>
      </c>
      <c r="O63" s="18"/>
      <c r="P63" s="49">
        <f>+P62+1</f>
        <v>25569.229166666668</v>
      </c>
      <c r="Q63" s="50"/>
      <c r="R63" s="51"/>
      <c r="S63" s="53">
        <f>S62+Q63-R63</f>
      </c>
      <c r="T63" s="18"/>
      <c r="U63" s="18"/>
      <c r="V63" s="18"/>
      <c r="W63" s="18"/>
    </row>
    <row x14ac:dyDescent="0.25" r="64" customHeight="1" ht="18.75">
      <c r="A64" s="49">
        <f>+A63+1</f>
        <v>25569.229166666668</v>
      </c>
      <c r="B64" s="50"/>
      <c r="C64" s="51"/>
      <c r="D64" s="53">
        <f>+D63+B64-C64</f>
      </c>
      <c r="E64" s="18"/>
      <c r="F64" s="49">
        <f>+F63+1</f>
        <v>25569.229166666668</v>
      </c>
      <c r="G64" s="50"/>
      <c r="H64" s="55"/>
      <c r="I64" s="53">
        <f>+I63+G64-H64</f>
      </c>
      <c r="J64" s="18"/>
      <c r="K64" s="49">
        <f>+K63+1</f>
        <v>25569.229166666668</v>
      </c>
      <c r="L64" s="50"/>
      <c r="M64" s="51">
        <v>210</v>
      </c>
      <c r="N64" s="53">
        <f>N63+L64-M64</f>
      </c>
      <c r="O64" s="18"/>
      <c r="P64" s="49">
        <f>+P63+1</f>
        <v>25569.229166666668</v>
      </c>
      <c r="Q64" s="50"/>
      <c r="R64" s="51"/>
      <c r="S64" s="53">
        <f>S63+Q64-R64</f>
      </c>
      <c r="T64" s="18"/>
      <c r="U64" s="18"/>
      <c r="V64" s="18"/>
      <c r="W64" s="18"/>
    </row>
    <row x14ac:dyDescent="0.25" r="65" customHeight="1" ht="18.75">
      <c r="A65" s="49">
        <f>+A64+1</f>
        <v>25569.229166666668</v>
      </c>
      <c r="B65" s="50"/>
      <c r="C65" s="51"/>
      <c r="D65" s="53">
        <f>+D64+B65-C65</f>
      </c>
      <c r="E65" s="18"/>
      <c r="F65" s="49">
        <f>+F64+1</f>
        <v>25569.229166666668</v>
      </c>
      <c r="G65" s="50"/>
      <c r="H65" s="55"/>
      <c r="I65" s="53">
        <f>+I64+G65-H65</f>
      </c>
      <c r="J65" s="18"/>
      <c r="K65" s="49">
        <f>+K64+1</f>
        <v>25569.229166666668</v>
      </c>
      <c r="L65" s="50"/>
      <c r="M65" s="51"/>
      <c r="N65" s="53">
        <f>N64+L65-M65</f>
      </c>
      <c r="O65" s="18"/>
      <c r="P65" s="49">
        <f>+P64+1</f>
        <v>25569.229166666668</v>
      </c>
      <c r="Q65" s="50"/>
      <c r="R65" s="51"/>
      <c r="S65" s="53">
        <f>S64+Q65-R65</f>
      </c>
      <c r="T65" s="18"/>
      <c r="U65" s="18"/>
      <c r="V65" s="18"/>
      <c r="W65" s="18"/>
    </row>
    <row x14ac:dyDescent="0.25" r="66" customHeight="1" ht="18.75">
      <c r="A66" s="49">
        <f>+A65+1</f>
        <v>25569.229166666668</v>
      </c>
      <c r="B66" s="50"/>
      <c r="C66" s="51"/>
      <c r="D66" s="53">
        <f>+D65+B66-C66</f>
      </c>
      <c r="E66" s="18"/>
      <c r="F66" s="49">
        <f>+F65+1</f>
        <v>25569.229166666668</v>
      </c>
      <c r="G66" s="50"/>
      <c r="H66" s="55"/>
      <c r="I66" s="53">
        <f>+I65+G66-H66</f>
      </c>
      <c r="J66" s="18"/>
      <c r="K66" s="49">
        <f>+K65+1</f>
        <v>25569.229166666668</v>
      </c>
      <c r="L66" s="50"/>
      <c r="M66" s="51"/>
      <c r="N66" s="53">
        <f>N65+L66-M66</f>
      </c>
      <c r="O66" s="18"/>
      <c r="P66" s="49">
        <f>+P65+1</f>
        <v>25569.229166666668</v>
      </c>
      <c r="Q66" s="50"/>
      <c r="R66" s="51"/>
      <c r="S66" s="53">
        <f>S65+Q66-R66</f>
      </c>
      <c r="T66" s="18"/>
      <c r="U66" s="18"/>
      <c r="V66" s="18"/>
      <c r="W66" s="18"/>
    </row>
    <row x14ac:dyDescent="0.25" r="67" customHeight="1" ht="18.75">
      <c r="A67" s="49">
        <f>+A66+1</f>
        <v>25569.229166666668</v>
      </c>
      <c r="B67" s="50"/>
      <c r="C67" s="51"/>
      <c r="D67" s="53">
        <f>+D66+B67-C67</f>
      </c>
      <c r="E67" s="18"/>
      <c r="F67" s="49">
        <f>+F66+1</f>
        <v>25569.229166666668</v>
      </c>
      <c r="G67" s="50"/>
      <c r="H67" s="55"/>
      <c r="I67" s="53">
        <f>+I66+G67-H67</f>
      </c>
      <c r="J67" s="18"/>
      <c r="K67" s="49">
        <f>+K66+1</f>
        <v>25569.229166666668</v>
      </c>
      <c r="L67" s="50"/>
      <c r="M67" s="51"/>
      <c r="N67" s="53">
        <f>N66+L67-M67</f>
      </c>
      <c r="O67" s="18"/>
      <c r="P67" s="49">
        <f>+P66+1</f>
        <v>25569.229166666668</v>
      </c>
      <c r="Q67" s="50"/>
      <c r="R67" s="51"/>
      <c r="S67" s="53">
        <f>S66+Q67-R67</f>
      </c>
      <c r="T67" s="18"/>
      <c r="U67" s="18"/>
      <c r="V67" s="18"/>
      <c r="W67" s="18"/>
    </row>
    <row x14ac:dyDescent="0.25" r="68" customHeight="1" ht="18.75">
      <c r="A68" s="49">
        <f>+A67+1</f>
        <v>25569.229166666668</v>
      </c>
      <c r="B68" s="50"/>
      <c r="C68" s="50"/>
      <c r="D68" s="53">
        <f>+D67+B68-C68</f>
      </c>
      <c r="E68" s="18"/>
      <c r="F68" s="49">
        <f>+F67+1</f>
        <v>25569.229166666668</v>
      </c>
      <c r="G68" s="50"/>
      <c r="H68" s="55"/>
      <c r="I68" s="53">
        <f>+I67+G68-H68</f>
      </c>
      <c r="J68" s="18"/>
      <c r="K68" s="49">
        <f>+K67+1</f>
        <v>25569.229166666668</v>
      </c>
      <c r="L68" s="50"/>
      <c r="M68" s="51"/>
      <c r="N68" s="53">
        <f>N67+L68-M68</f>
      </c>
      <c r="O68" s="18"/>
      <c r="P68" s="49">
        <f>+P67+1</f>
        <v>25569.229166666668</v>
      </c>
      <c r="Q68" s="50"/>
      <c r="R68" s="51"/>
      <c r="S68" s="53">
        <f>S67+Q68-R68</f>
      </c>
      <c r="T68" s="18"/>
      <c r="U68" s="18"/>
      <c r="V68" s="18"/>
      <c r="W68" s="18"/>
    </row>
    <row x14ac:dyDescent="0.25" r="69" customHeight="1" ht="18.75">
      <c r="A69" s="49">
        <f>+A68+1</f>
        <v>25569.229166666668</v>
      </c>
      <c r="B69" s="50"/>
      <c r="C69" s="51"/>
      <c r="D69" s="53">
        <f>+D68+B69-C69</f>
      </c>
      <c r="E69" s="18"/>
      <c r="F69" s="49">
        <f>+F68+1</f>
        <v>25569.229166666668</v>
      </c>
      <c r="G69" s="50"/>
      <c r="H69" s="55">
        <v>106129</v>
      </c>
      <c r="I69" s="53">
        <f>+I68+G69-H69</f>
      </c>
      <c r="J69" s="18"/>
      <c r="K69" s="49">
        <f>+K68+1</f>
        <v>25569.229166666668</v>
      </c>
      <c r="L69" s="50"/>
      <c r="M69" s="51"/>
      <c r="N69" s="53">
        <f>N68+L69-M69</f>
      </c>
      <c r="O69" s="18"/>
      <c r="P69" s="49">
        <f>+P68+1</f>
        <v>25569.229166666668</v>
      </c>
      <c r="Q69" s="50"/>
      <c r="R69" s="51"/>
      <c r="S69" s="53">
        <f>S68+Q69-R69</f>
      </c>
      <c r="T69" s="18"/>
      <c r="U69" s="18"/>
      <c r="V69" s="18"/>
      <c r="W69" s="18"/>
    </row>
    <row x14ac:dyDescent="0.25" r="70" customHeight="1" ht="18.75">
      <c r="A70" s="49">
        <f>+A69+1</f>
        <v>25569.229166666668</v>
      </c>
      <c r="B70" s="50"/>
      <c r="C70" s="55"/>
      <c r="D70" s="53">
        <f>+D69+B70-C70</f>
      </c>
      <c r="E70" s="18"/>
      <c r="F70" s="49">
        <f>+F69+1</f>
        <v>25569.229166666668</v>
      </c>
      <c r="G70" s="50"/>
      <c r="H70" s="55"/>
      <c r="I70" s="53">
        <f>+I69+G70-H70</f>
      </c>
      <c r="J70" s="18"/>
      <c r="K70" s="49">
        <f>+K69+1</f>
        <v>25569.229166666668</v>
      </c>
      <c r="L70" s="50"/>
      <c r="M70" s="51">
        <v>27500</v>
      </c>
      <c r="N70" s="53">
        <f>N69+L70-M70</f>
      </c>
      <c r="O70" s="18"/>
      <c r="P70" s="49">
        <f>+P69+1</f>
        <v>25569.229166666668</v>
      </c>
      <c r="Q70" s="50"/>
      <c r="R70" s="51"/>
      <c r="S70" s="53">
        <f>S69+Q70-R70</f>
      </c>
      <c r="T70" s="18"/>
      <c r="U70" s="18"/>
      <c r="V70" s="18"/>
      <c r="W70" s="18"/>
    </row>
    <row x14ac:dyDescent="0.25" r="71" customHeight="1" ht="18.75">
      <c r="A71" s="49">
        <f>+A70+1</f>
        <v>25569.229166666668</v>
      </c>
      <c r="B71" s="50"/>
      <c r="C71" s="51"/>
      <c r="D71" s="53">
        <f>+D70+B71-C71</f>
      </c>
      <c r="E71" s="18"/>
      <c r="F71" s="49">
        <f>+F70+1</f>
        <v>25569.229166666668</v>
      </c>
      <c r="G71" s="50"/>
      <c r="H71" s="55"/>
      <c r="I71" s="53">
        <f>+I70+G71-H71</f>
      </c>
      <c r="J71" s="18"/>
      <c r="K71" s="49">
        <f>+K70+1</f>
        <v>25569.229166666668</v>
      </c>
      <c r="L71" s="50"/>
      <c r="M71" s="51"/>
      <c r="N71" s="53">
        <f>N70+L71-M71</f>
      </c>
      <c r="O71" s="18"/>
      <c r="P71" s="49">
        <f>+P70+1</f>
        <v>25569.229166666668</v>
      </c>
      <c r="Q71" s="50"/>
      <c r="R71" s="51"/>
      <c r="S71" s="53">
        <f>S70+Q71-R71</f>
      </c>
      <c r="T71" s="18"/>
      <c r="U71" s="18"/>
      <c r="V71" s="18"/>
      <c r="W71" s="18"/>
    </row>
    <row x14ac:dyDescent="0.25" r="72" customHeight="1" ht="18.75">
      <c r="A72" s="49">
        <f>+A71+1</f>
        <v>25569.229166666668</v>
      </c>
      <c r="B72" s="50"/>
      <c r="C72" s="51"/>
      <c r="D72" s="53">
        <f>+D71+B72-C72</f>
      </c>
      <c r="E72" s="80"/>
      <c r="F72" s="49">
        <f>+F71+1</f>
        <v>25569.229166666668</v>
      </c>
      <c r="G72" s="50"/>
      <c r="H72" s="55"/>
      <c r="I72" s="53">
        <f>+I71+G72-H72</f>
      </c>
      <c r="J72" s="18"/>
      <c r="K72" s="49">
        <f>+K71+1</f>
        <v>25569.229166666668</v>
      </c>
      <c r="L72" s="50"/>
      <c r="M72" s="51"/>
      <c r="N72" s="53">
        <f>N71+L72-M72</f>
      </c>
      <c r="O72" s="18"/>
      <c r="P72" s="49">
        <f>+P71+1</f>
        <v>25569.229166666668</v>
      </c>
      <c r="Q72" s="50"/>
      <c r="R72" s="51"/>
      <c r="S72" s="53">
        <f>S71+Q72-R72</f>
      </c>
      <c r="T72" s="18"/>
      <c r="U72" s="18"/>
      <c r="V72" s="18"/>
      <c r="W72" s="18"/>
    </row>
    <row x14ac:dyDescent="0.25" r="73" customHeight="1" ht="18.75">
      <c r="A73" s="49">
        <f>+A72+1</f>
        <v>25569.229166666668</v>
      </c>
      <c r="B73" s="50"/>
      <c r="C73" s="51"/>
      <c r="D73" s="53">
        <f>+D72+B73-C73</f>
      </c>
      <c r="E73" s="18"/>
      <c r="F73" s="49">
        <f>+F72+1</f>
        <v>25569.229166666668</v>
      </c>
      <c r="G73" s="50"/>
      <c r="H73" s="55"/>
      <c r="I73" s="53">
        <f>+I72+G73-H73</f>
      </c>
      <c r="J73" s="18"/>
      <c r="K73" s="49">
        <f>+K72+1</f>
        <v>25569.229166666668</v>
      </c>
      <c r="L73" s="50"/>
      <c r="M73" s="51"/>
      <c r="N73" s="53">
        <f>N72+L73-M73</f>
      </c>
      <c r="O73" s="18"/>
      <c r="P73" s="49">
        <f>+P72+1</f>
        <v>25569.229166666668</v>
      </c>
      <c r="Q73" s="50"/>
      <c r="R73" s="51"/>
      <c r="S73" s="53">
        <f>S72+Q73-R73</f>
      </c>
      <c r="T73" s="18"/>
      <c r="U73" s="18"/>
      <c r="V73" s="18"/>
      <c r="W73" s="18"/>
    </row>
    <row x14ac:dyDescent="0.25" r="74" customHeight="1" ht="18.75">
      <c r="A74" s="49">
        <f>+A73+1</f>
        <v>25569.229166666668</v>
      </c>
      <c r="B74" s="50"/>
      <c r="C74" s="51"/>
      <c r="D74" s="53">
        <f>+D73+B74-C74</f>
      </c>
      <c r="E74" s="18"/>
      <c r="F74" s="49">
        <f>+F73+1</f>
        <v>25569.229166666668</v>
      </c>
      <c r="G74" s="50"/>
      <c r="H74" s="55"/>
      <c r="I74" s="53">
        <f>+I73+G74-H74</f>
      </c>
      <c r="J74" s="18"/>
      <c r="K74" s="49">
        <f>+K73+1</f>
        <v>25569.229166666668</v>
      </c>
      <c r="L74" s="50"/>
      <c r="M74" s="51"/>
      <c r="N74" s="53">
        <f>N73+L74-M74</f>
      </c>
      <c r="O74" s="18"/>
      <c r="P74" s="49">
        <f>+P73+1</f>
        <v>25569.229166666668</v>
      </c>
      <c r="Q74" s="50"/>
      <c r="R74" s="51"/>
      <c r="S74" s="53">
        <f>S73+Q74-R74</f>
      </c>
      <c r="T74" s="18"/>
      <c r="U74" s="18"/>
      <c r="V74" s="18"/>
      <c r="W74" s="18"/>
    </row>
    <row x14ac:dyDescent="0.25" r="75" customHeight="1" ht="18.75">
      <c r="A75" s="49">
        <f>+A74+1</f>
        <v>25569.229166666668</v>
      </c>
      <c r="B75" s="50"/>
      <c r="C75" s="51"/>
      <c r="D75" s="53">
        <f>+D74+B75-C75</f>
      </c>
      <c r="E75" s="18"/>
      <c r="F75" s="49">
        <f>+F74+1</f>
        <v>25569.229166666668</v>
      </c>
      <c r="G75" s="50"/>
      <c r="H75" s="55"/>
      <c r="I75" s="53">
        <f>+I74+G75-H75</f>
      </c>
      <c r="J75" s="18"/>
      <c r="K75" s="49">
        <f>+K74+1</f>
        <v>25569.229166666668</v>
      </c>
      <c r="L75" s="50"/>
      <c r="M75" s="51"/>
      <c r="N75" s="53">
        <f>N74+L75-M75</f>
      </c>
      <c r="O75" s="18"/>
      <c r="P75" s="49">
        <f>+P74+1</f>
        <v>25569.229166666668</v>
      </c>
      <c r="Q75" s="50"/>
      <c r="R75" s="51"/>
      <c r="S75" s="53">
        <f>S74+Q75-R75</f>
      </c>
      <c r="T75" s="18"/>
      <c r="U75" s="18"/>
      <c r="V75" s="18"/>
      <c r="W75" s="18"/>
    </row>
    <row x14ac:dyDescent="0.25" r="76" customHeight="1" ht="18.75">
      <c r="A76" s="49">
        <f>+A75+1</f>
        <v>25569.229166666668</v>
      </c>
      <c r="B76" s="50"/>
      <c r="C76" s="51"/>
      <c r="D76" s="53">
        <f>+D75+B76-C76</f>
      </c>
      <c r="E76" s="18"/>
      <c r="F76" s="49">
        <f>+F75+1</f>
        <v>25569.229166666668</v>
      </c>
      <c r="G76" s="50"/>
      <c r="H76" s="55"/>
      <c r="I76" s="53">
        <f>+I75+G76-H76</f>
      </c>
      <c r="J76" s="18"/>
      <c r="K76" s="49">
        <f>+K75+1</f>
        <v>25569.229166666668</v>
      </c>
      <c r="L76" s="50"/>
      <c r="M76" s="51"/>
      <c r="N76" s="53">
        <f>N75+L76-M76</f>
      </c>
      <c r="O76" s="18"/>
      <c r="P76" s="49">
        <f>+P75+1</f>
        <v>25569.229166666668</v>
      </c>
      <c r="Q76" s="50"/>
      <c r="R76" s="51"/>
      <c r="S76" s="53">
        <f>S75+Q76-R76</f>
      </c>
      <c r="T76" s="18"/>
      <c r="U76" s="18"/>
      <c r="V76" s="18"/>
      <c r="W76" s="18"/>
    </row>
    <row x14ac:dyDescent="0.25" r="77" customHeight="1" ht="18.75">
      <c r="A77" s="49">
        <f>+A76+1</f>
        <v>25569.229166666668</v>
      </c>
      <c r="B77" s="50"/>
      <c r="C77" s="51"/>
      <c r="D77" s="53">
        <f>+D76+B77-C77</f>
      </c>
      <c r="E77" s="18"/>
      <c r="F77" s="49">
        <f>+F76+1</f>
        <v>25569.229166666668</v>
      </c>
      <c r="G77" s="50"/>
      <c r="H77" s="55"/>
      <c r="I77" s="53">
        <f>+I76+G77-H77</f>
      </c>
      <c r="J77" s="18"/>
      <c r="K77" s="49">
        <f>+K76+1</f>
        <v>25569.229166666668</v>
      </c>
      <c r="L77" s="50"/>
      <c r="M77" s="51"/>
      <c r="N77" s="53">
        <f>N76+L77-M77</f>
      </c>
      <c r="O77" s="18"/>
      <c r="P77" s="49">
        <f>+P76+1</f>
        <v>25569.229166666668</v>
      </c>
      <c r="Q77" s="50"/>
      <c r="R77" s="51"/>
      <c r="S77" s="53">
        <f>S76+Q77-R77</f>
      </c>
      <c r="T77" s="18"/>
      <c r="U77" s="18"/>
      <c r="V77" s="18"/>
      <c r="W77" s="18"/>
    </row>
    <row x14ac:dyDescent="0.25" r="78" customHeight="1" ht="18.75">
      <c r="A78" s="49">
        <f>+A77+1</f>
        <v>25569.229166666668</v>
      </c>
      <c r="B78" s="50"/>
      <c r="C78" s="51"/>
      <c r="D78" s="53">
        <f>+D77+B78-C78</f>
      </c>
      <c r="E78" s="11"/>
      <c r="F78" s="49">
        <f>+F77+1</f>
        <v>25569.229166666668</v>
      </c>
      <c r="G78" s="50"/>
      <c r="H78" s="55"/>
      <c r="I78" s="53">
        <f>+I77+G78-H78</f>
      </c>
      <c r="J78" s="18"/>
      <c r="K78" s="49">
        <f>+K77+1</f>
        <v>25569.229166666668</v>
      </c>
      <c r="L78" s="50"/>
      <c r="M78" s="51"/>
      <c r="N78" s="53">
        <f>N77+L78-M78</f>
      </c>
      <c r="O78" s="18"/>
      <c r="P78" s="49">
        <f>+P77+1</f>
        <v>25569.229166666668</v>
      </c>
      <c r="Q78" s="50"/>
      <c r="R78" s="51"/>
      <c r="S78" s="53">
        <f>S77+Q78-R78</f>
      </c>
      <c r="T78" s="18"/>
      <c r="U78" s="18"/>
      <c r="V78" s="18"/>
      <c r="W78" s="18"/>
    </row>
    <row x14ac:dyDescent="0.25" r="79" customHeight="1" ht="18.75">
      <c r="A79" s="49">
        <f>+A78+1</f>
        <v>25569.229166666668</v>
      </c>
      <c r="B79" s="50"/>
      <c r="C79" s="51"/>
      <c r="D79" s="53">
        <f>+D78+B79-C79</f>
      </c>
      <c r="E79" s="18"/>
      <c r="F79" s="49">
        <f>+F78+1</f>
        <v>25569.229166666668</v>
      </c>
      <c r="G79" s="50"/>
      <c r="H79" s="55">
        <v>12500</v>
      </c>
      <c r="I79" s="53">
        <f>+I78+G79-H79</f>
      </c>
      <c r="J79" s="18"/>
      <c r="K79" s="49">
        <f>+K78+1</f>
        <v>25569.229166666668</v>
      </c>
      <c r="L79" s="50"/>
      <c r="M79" s="51"/>
      <c r="N79" s="53">
        <f>N78+L79-M79</f>
      </c>
      <c r="O79" s="18"/>
      <c r="P79" s="49">
        <f>+P78+1</f>
        <v>25569.229166666668</v>
      </c>
      <c r="Q79" s="50"/>
      <c r="R79" s="51"/>
      <c r="S79" s="53">
        <f>S78+Q79-R79</f>
      </c>
      <c r="T79" s="18"/>
      <c r="U79" s="18"/>
      <c r="V79" s="18"/>
      <c r="W79" s="18"/>
    </row>
    <row x14ac:dyDescent="0.25" r="80" customHeight="1" ht="18.75">
      <c r="A80" s="49">
        <f>+A79+1</f>
        <v>25569.229166666668</v>
      </c>
      <c r="B80" s="50"/>
      <c r="C80" s="51"/>
      <c r="D80" s="53">
        <f>+D79+B80-C80</f>
      </c>
      <c r="E80" s="18"/>
      <c r="F80" s="49">
        <f>+F79+1</f>
        <v>25569.229166666668</v>
      </c>
      <c r="G80" s="50"/>
      <c r="H80" s="55"/>
      <c r="I80" s="53">
        <f>+I79+G80-H80</f>
      </c>
      <c r="J80" s="18"/>
      <c r="K80" s="49">
        <f>+K79+1</f>
        <v>25569.229166666668</v>
      </c>
      <c r="L80" s="50"/>
      <c r="M80" s="51"/>
      <c r="N80" s="53">
        <f>N79+L80-M80</f>
      </c>
      <c r="O80" s="18"/>
      <c r="P80" s="49">
        <f>+P79+1</f>
        <v>25569.229166666668</v>
      </c>
      <c r="Q80" s="50"/>
      <c r="R80" s="51"/>
      <c r="S80" s="53">
        <f>S79+Q80-R80</f>
      </c>
      <c r="T80" s="18"/>
      <c r="U80" s="18"/>
      <c r="V80" s="18"/>
      <c r="W80" s="18"/>
    </row>
    <row x14ac:dyDescent="0.25" r="81" customHeight="1" ht="18.75">
      <c r="A81" s="49">
        <f>+A80+1</f>
        <v>25569.229166666668</v>
      </c>
      <c r="B81" s="50"/>
      <c r="C81" s="51"/>
      <c r="D81" s="53">
        <f>+D80+B81-C81</f>
      </c>
      <c r="E81" s="18"/>
      <c r="F81" s="49">
        <f>+F80+1</f>
        <v>25569.229166666668</v>
      </c>
      <c r="G81" s="50"/>
      <c r="H81" s="55"/>
      <c r="I81" s="53">
        <f>+I80+G81-H81</f>
      </c>
      <c r="J81" s="18"/>
      <c r="K81" s="49">
        <f>+K80+1</f>
        <v>25569.229166666668</v>
      </c>
      <c r="L81" s="50"/>
      <c r="M81" s="51"/>
      <c r="N81" s="53">
        <f>N80+L81-M81</f>
      </c>
      <c r="O81" s="18"/>
      <c r="P81" s="49">
        <f>+P80+1</f>
        <v>25569.229166666668</v>
      </c>
      <c r="Q81" s="50"/>
      <c r="R81" s="51"/>
      <c r="S81" s="53">
        <f>S80+Q81-R81</f>
      </c>
      <c r="T81" s="18"/>
      <c r="U81" s="18"/>
      <c r="V81" s="18"/>
      <c r="W81" s="18"/>
    </row>
    <row x14ac:dyDescent="0.25" r="82" customHeight="1" ht="18.75">
      <c r="A82" s="49">
        <f>+A81+1</f>
        <v>25569.229166666668</v>
      </c>
      <c r="B82" s="50"/>
      <c r="C82" s="51"/>
      <c r="D82" s="53">
        <f>+D81+B82-C82</f>
      </c>
      <c r="E82" s="18"/>
      <c r="F82" s="49">
        <f>+F81+1</f>
        <v>25569.229166666668</v>
      </c>
      <c r="G82" s="50"/>
      <c r="H82" s="55"/>
      <c r="I82" s="53">
        <f>+I81+G82-H82</f>
      </c>
      <c r="J82" s="18"/>
      <c r="K82" s="49">
        <f>+K81+1</f>
        <v>25569.229166666668</v>
      </c>
      <c r="L82" s="50"/>
      <c r="M82" s="51"/>
      <c r="N82" s="53">
        <f>N81+L82-M82</f>
      </c>
      <c r="O82" s="18"/>
      <c r="P82" s="49">
        <f>+P81+1</f>
        <v>25569.229166666668</v>
      </c>
      <c r="Q82" s="50"/>
      <c r="R82" s="51"/>
      <c r="S82" s="53">
        <f>S81+Q82-R82</f>
      </c>
      <c r="T82" s="18"/>
      <c r="U82" s="18"/>
      <c r="V82" s="18"/>
      <c r="W82" s="18"/>
    </row>
    <row x14ac:dyDescent="0.25" r="83" customHeight="1" ht="18.75">
      <c r="A83" s="49">
        <f>+A82+1</f>
        <v>25569.229166666668</v>
      </c>
      <c r="B83" s="50"/>
      <c r="C83" s="51"/>
      <c r="D83" s="53">
        <f>+D82+B83-C83</f>
      </c>
      <c r="E83" s="18"/>
      <c r="F83" s="49">
        <f>+F82+1</f>
        <v>25569.229166666668</v>
      </c>
      <c r="G83" s="50"/>
      <c r="H83" s="55"/>
      <c r="I83" s="53">
        <f>+I82+G83-H83</f>
      </c>
      <c r="J83" s="18"/>
      <c r="K83" s="49">
        <f>+K82+1</f>
        <v>25569.229166666668</v>
      </c>
      <c r="L83" s="50"/>
      <c r="M83" s="51"/>
      <c r="N83" s="53">
        <f>N82+L83-M83</f>
      </c>
      <c r="O83" s="18"/>
      <c r="P83" s="49">
        <f>+P82+1</f>
        <v>25569.229166666668</v>
      </c>
      <c r="Q83" s="50"/>
      <c r="R83" s="51"/>
      <c r="S83" s="53">
        <f>S82+Q83-R83</f>
      </c>
      <c r="T83" s="18"/>
      <c r="U83" s="18"/>
      <c r="V83" s="18"/>
      <c r="W83" s="18"/>
    </row>
    <row x14ac:dyDescent="0.25" r="84" customHeight="1" ht="18.75">
      <c r="A84" s="49">
        <f>+A83+1</f>
        <v>25569.229166666668</v>
      </c>
      <c r="B84" s="50"/>
      <c r="C84" s="51"/>
      <c r="D84" s="53">
        <f>+D83+B84-C84</f>
      </c>
      <c r="E84" s="18"/>
      <c r="F84" s="49">
        <f>+F83+1</f>
        <v>25569.229166666668</v>
      </c>
      <c r="G84" s="50"/>
      <c r="H84" s="55">
        <v>10000</v>
      </c>
      <c r="I84" s="53">
        <f>+I83+G84-H84</f>
      </c>
      <c r="J84" s="18"/>
      <c r="K84" s="49">
        <f>+K83+1</f>
        <v>25569.229166666668</v>
      </c>
      <c r="L84" s="50"/>
      <c r="M84" s="51"/>
      <c r="N84" s="53">
        <f>N83+L84-M84</f>
      </c>
      <c r="O84" s="18"/>
      <c r="P84" s="49">
        <f>+P83+1</f>
        <v>25569.229166666668</v>
      </c>
      <c r="Q84" s="50"/>
      <c r="R84" s="51"/>
      <c r="S84" s="53">
        <f>S83+Q84-R84</f>
      </c>
      <c r="T84" s="18"/>
      <c r="U84" s="18"/>
      <c r="V84" s="18"/>
      <c r="W84" s="18"/>
    </row>
    <row x14ac:dyDescent="0.25" r="85" customHeight="1" ht="18.75">
      <c r="A85" s="49">
        <f>+A84+1</f>
        <v>25569.229166666668</v>
      </c>
      <c r="B85" s="50"/>
      <c r="C85" s="51"/>
      <c r="D85" s="53">
        <f>+D84+B85-C85</f>
      </c>
      <c r="E85" s="18"/>
      <c r="F85" s="49">
        <f>+F84+1</f>
        <v>25569.229166666668</v>
      </c>
      <c r="G85" s="50"/>
      <c r="H85" s="55"/>
      <c r="I85" s="53">
        <f>+I84+G85-H85</f>
      </c>
      <c r="J85" s="18"/>
      <c r="K85" s="49">
        <f>+K84+1</f>
        <v>25569.229166666668</v>
      </c>
      <c r="L85" s="50"/>
      <c r="M85" s="51"/>
      <c r="N85" s="53">
        <f>N84+L85-M85</f>
      </c>
      <c r="O85" s="18"/>
      <c r="P85" s="49">
        <f>+P84+1</f>
        <v>25569.229166666668</v>
      </c>
      <c r="Q85" s="50"/>
      <c r="R85" s="51"/>
      <c r="S85" s="53">
        <f>S84+Q85-R85</f>
      </c>
      <c r="T85" s="18"/>
      <c r="U85" s="18"/>
      <c r="V85" s="18"/>
      <c r="W85" s="18"/>
    </row>
    <row x14ac:dyDescent="0.25" r="86" customHeight="1" ht="18.75">
      <c r="A86" s="49">
        <f>+A85+1</f>
        <v>25569.229166666668</v>
      </c>
      <c r="B86" s="50"/>
      <c r="C86" s="51"/>
      <c r="D86" s="53">
        <f>+D85+B86-C86</f>
      </c>
      <c r="E86" s="18"/>
      <c r="F86" s="49">
        <f>+F85+1</f>
        <v>25569.229166666668</v>
      </c>
      <c r="G86" s="50"/>
      <c r="H86" s="55"/>
      <c r="I86" s="53">
        <f>+I85+G86-H86</f>
      </c>
      <c r="J86" s="18"/>
      <c r="K86" s="49">
        <f>+K85+1</f>
        <v>25569.229166666668</v>
      </c>
      <c r="L86" s="50"/>
      <c r="M86" s="51"/>
      <c r="N86" s="53">
        <f>N85+L86-M86</f>
      </c>
      <c r="O86" s="18"/>
      <c r="P86" s="49">
        <f>+P85+1</f>
        <v>25569.229166666668</v>
      </c>
      <c r="Q86" s="50"/>
      <c r="R86" s="51"/>
      <c r="S86" s="53">
        <f>S85+Q86-R86</f>
      </c>
      <c r="T86" s="18"/>
      <c r="U86" s="18"/>
      <c r="V86" s="18"/>
      <c r="W86" s="18"/>
    </row>
    <row x14ac:dyDescent="0.25" r="87" customHeight="1" ht="18.75">
      <c r="A87" s="49">
        <f>+A86+1</f>
        <v>25569.229166666668</v>
      </c>
      <c r="B87" s="50"/>
      <c r="C87" s="51"/>
      <c r="D87" s="53">
        <f>+D86+B87-C87</f>
      </c>
      <c r="E87" s="18"/>
      <c r="F87" s="49">
        <f>+F86+1</f>
        <v>25569.229166666668</v>
      </c>
      <c r="G87" s="50"/>
      <c r="H87" s="55">
        <v>40246</v>
      </c>
      <c r="I87" s="53">
        <f>+I86+G87-H87</f>
      </c>
      <c r="J87" s="18"/>
      <c r="K87" s="49">
        <f>+K86+1</f>
        <v>25569.229166666668</v>
      </c>
      <c r="L87" s="50"/>
      <c r="M87" s="51"/>
      <c r="N87" s="53">
        <f>N86+L87-M87</f>
      </c>
      <c r="O87" s="18"/>
      <c r="P87" s="49">
        <f>+P86+1</f>
        <v>25569.229166666668</v>
      </c>
      <c r="Q87" s="50"/>
      <c r="R87" s="51"/>
      <c r="S87" s="53">
        <f>S86+Q87-R87</f>
      </c>
      <c r="T87" s="18"/>
      <c r="U87" s="18"/>
      <c r="V87" s="18"/>
      <c r="W87" s="18"/>
    </row>
    <row x14ac:dyDescent="0.25" r="88" customHeight="1" ht="18.75">
      <c r="A88" s="49">
        <f>+A87+1</f>
        <v>25569.229166666668</v>
      </c>
      <c r="B88" s="50"/>
      <c r="C88" s="51"/>
      <c r="D88" s="53">
        <f>+D87+B88-C88</f>
      </c>
      <c r="E88" s="18"/>
      <c r="F88" s="49">
        <f>+F87+1</f>
        <v>25569.229166666668</v>
      </c>
      <c r="G88" s="50"/>
      <c r="H88" s="55"/>
      <c r="I88" s="53">
        <f>+I87+G88-H88</f>
      </c>
      <c r="J88" s="18"/>
      <c r="K88" s="49">
        <f>+K87+1</f>
        <v>25569.229166666668</v>
      </c>
      <c r="L88" s="50"/>
      <c r="M88" s="51"/>
      <c r="N88" s="53">
        <f>N87+L88-M88</f>
      </c>
      <c r="O88" s="18"/>
      <c r="P88" s="49">
        <f>+P87+1</f>
        <v>25569.229166666668</v>
      </c>
      <c r="Q88" s="50"/>
      <c r="R88" s="51"/>
      <c r="S88" s="53">
        <f>S87+Q88-R88</f>
      </c>
      <c r="T88" s="18"/>
      <c r="U88" s="18"/>
      <c r="V88" s="18"/>
      <c r="W88" s="18"/>
    </row>
    <row x14ac:dyDescent="0.25" r="89" customHeight="1" ht="18.75">
      <c r="A89" s="49">
        <f>+A88+1</f>
        <v>25569.229166666668</v>
      </c>
      <c r="B89" s="50"/>
      <c r="C89" s="51"/>
      <c r="D89" s="53">
        <f>+D88+B89-C89</f>
      </c>
      <c r="E89" s="18"/>
      <c r="F89" s="49">
        <f>+F88+1</f>
        <v>25569.229166666668</v>
      </c>
      <c r="G89" s="50"/>
      <c r="H89" s="55">
        <f>194400+12000+12000</f>
      </c>
      <c r="I89" s="53">
        <f>+I88+G89-H89</f>
      </c>
      <c r="J89" s="18"/>
      <c r="K89" s="49">
        <f>+K88+1</f>
        <v>25569.229166666668</v>
      </c>
      <c r="L89" s="50"/>
      <c r="M89" s="81"/>
      <c r="N89" s="53">
        <f>N88+L89-M89</f>
      </c>
      <c r="O89" s="18"/>
      <c r="P89" s="49">
        <f>+P88+1</f>
        <v>25569.229166666668</v>
      </c>
      <c r="Q89" s="50"/>
      <c r="R89" s="81"/>
      <c r="S89" s="53">
        <f>S88+Q89-R89</f>
      </c>
      <c r="T89" s="18"/>
      <c r="U89" s="18"/>
      <c r="V89" s="18"/>
      <c r="W89" s="18"/>
    </row>
    <row x14ac:dyDescent="0.25" r="90" customHeight="1" ht="18.75">
      <c r="A90" s="49">
        <f>+A89+1</f>
        <v>25569.229166666668</v>
      </c>
      <c r="B90" s="50"/>
      <c r="C90" s="51"/>
      <c r="D90" s="53">
        <f>+D89+B90-C90</f>
      </c>
      <c r="E90" s="18"/>
      <c r="F90" s="49">
        <f>+F89+1</f>
        <v>25569.229166666668</v>
      </c>
      <c r="G90" s="50"/>
      <c r="H90" s="55"/>
      <c r="I90" s="53">
        <f>+I89+G90-H90</f>
      </c>
      <c r="J90" s="18"/>
      <c r="K90" s="49">
        <f>+K89+1</f>
        <v>25569.229166666668</v>
      </c>
      <c r="L90" s="50"/>
      <c r="M90" s="82"/>
      <c r="N90" s="53">
        <f>N89+L90-M90</f>
      </c>
      <c r="O90" s="18"/>
      <c r="P90" s="49">
        <f>+P89+1</f>
        <v>25569.229166666668</v>
      </c>
      <c r="Q90" s="50"/>
      <c r="R90" s="82"/>
      <c r="S90" s="53">
        <f>S89+Q90-R90</f>
      </c>
      <c r="T90" s="18"/>
      <c r="U90" s="18"/>
      <c r="V90" s="18"/>
      <c r="W90" s="18"/>
    </row>
    <row x14ac:dyDescent="0.25" r="91" customHeight="1" ht="18.75">
      <c r="A91" s="49">
        <f>+A90+1</f>
        <v>25569.229166666668</v>
      </c>
      <c r="B91" s="50"/>
      <c r="C91" s="51"/>
      <c r="D91" s="53">
        <f>+D90+B91-C91</f>
      </c>
      <c r="E91" s="18"/>
      <c r="F91" s="49">
        <f>+F90+1</f>
        <v>25569.229166666668</v>
      </c>
      <c r="G91" s="50"/>
      <c r="H91" s="55"/>
      <c r="I91" s="53">
        <f>+I90+G91-H91</f>
      </c>
      <c r="J91" s="18"/>
      <c r="K91" s="49">
        <f>+K90+1</f>
        <v>25569.229166666668</v>
      </c>
      <c r="L91" s="50"/>
      <c r="M91" s="82"/>
      <c r="N91" s="53">
        <f>N90+L91-M91</f>
      </c>
      <c r="O91" s="18"/>
      <c r="P91" s="49">
        <f>+P90+1</f>
        <v>25569.229166666668</v>
      </c>
      <c r="Q91" s="50"/>
      <c r="R91" s="82"/>
      <c r="S91" s="53">
        <f>S90+Q91-R91</f>
      </c>
      <c r="T91" s="18"/>
      <c r="U91" s="18"/>
      <c r="V91" s="18"/>
      <c r="W91" s="18"/>
    </row>
    <row x14ac:dyDescent="0.25" r="92" customHeight="1" ht="18.75">
      <c r="A92" s="49">
        <f>+A91+1</f>
        <v>25569.229166666668</v>
      </c>
      <c r="B92" s="50"/>
      <c r="C92" s="51"/>
      <c r="D92" s="53">
        <f>+D91+B92-C92</f>
      </c>
      <c r="E92" s="18"/>
      <c r="F92" s="49">
        <f>+F91+1</f>
        <v>25569.229166666668</v>
      </c>
      <c r="G92" s="50"/>
      <c r="H92" s="55"/>
      <c r="I92" s="53">
        <f>+I91+G92-H92</f>
      </c>
      <c r="J92" s="18"/>
      <c r="K92" s="49">
        <f>+K91+1</f>
        <v>25569.229166666668</v>
      </c>
      <c r="L92" s="50"/>
      <c r="M92" s="82"/>
      <c r="N92" s="53">
        <f>N91+L92-M92</f>
      </c>
      <c r="O92" s="18"/>
      <c r="P92" s="49">
        <f>+P91+1</f>
        <v>25569.229166666668</v>
      </c>
      <c r="Q92" s="50"/>
      <c r="R92" s="82"/>
      <c r="S92" s="53">
        <f>S91+Q92-R92</f>
      </c>
      <c r="T92" s="18"/>
      <c r="U92" s="18"/>
      <c r="V92" s="18"/>
      <c r="W92" s="18"/>
    </row>
    <row x14ac:dyDescent="0.25" r="93" customHeight="1" ht="18.75">
      <c r="A93" s="49">
        <f>+A92+1</f>
        <v>25569.229166666668</v>
      </c>
      <c r="B93" s="50"/>
      <c r="C93" s="51"/>
      <c r="D93" s="53">
        <f>+D92+B93-C93</f>
      </c>
      <c r="E93" s="18"/>
      <c r="F93" s="49">
        <f>+F92+1</f>
        <v>25569.229166666668</v>
      </c>
      <c r="G93" s="50"/>
      <c r="H93" s="55"/>
      <c r="I93" s="53">
        <f>+I92+G93-H93</f>
      </c>
      <c r="J93" s="18"/>
      <c r="K93" s="49">
        <f>+K92+1</f>
        <v>25569.229166666668</v>
      </c>
      <c r="L93" s="50"/>
      <c r="M93" s="82"/>
      <c r="N93" s="53">
        <f>N92+L93-M93</f>
      </c>
      <c r="O93" s="18"/>
      <c r="P93" s="49">
        <f>+P92+1</f>
        <v>25569.229166666668</v>
      </c>
      <c r="Q93" s="50"/>
      <c r="R93" s="82"/>
      <c r="S93" s="53">
        <f>S92+Q93-R93</f>
      </c>
      <c r="T93" s="18"/>
      <c r="U93" s="18"/>
      <c r="V93" s="18"/>
      <c r="W93" s="18"/>
    </row>
    <row x14ac:dyDescent="0.25" r="94" customHeight="1" ht="18.75">
      <c r="A94" s="49">
        <f>+A93+1</f>
        <v>25569.229166666668</v>
      </c>
      <c r="B94" s="50"/>
      <c r="C94" s="51"/>
      <c r="D94" s="53">
        <f>+D93+B94-C94</f>
      </c>
      <c r="E94" s="18"/>
      <c r="F94" s="49">
        <f>+F93+1</f>
        <v>25569.229166666668</v>
      </c>
      <c r="G94" s="50"/>
      <c r="H94" s="55"/>
      <c r="I94" s="53">
        <f>+I93+G94-H94</f>
      </c>
      <c r="J94" s="18"/>
      <c r="K94" s="49">
        <f>+K93+1</f>
        <v>25569.229166666668</v>
      </c>
      <c r="L94" s="50"/>
      <c r="M94" s="82"/>
      <c r="N94" s="53">
        <f>N93+L94-M94</f>
      </c>
      <c r="O94" s="18"/>
      <c r="P94" s="49">
        <f>+P93+1</f>
        <v>25569.229166666668</v>
      </c>
      <c r="Q94" s="50"/>
      <c r="R94" s="82"/>
      <c r="S94" s="53">
        <f>S93+Q94-R94</f>
      </c>
      <c r="T94" s="18"/>
      <c r="U94" s="18"/>
      <c r="V94" s="18"/>
      <c r="W94" s="18"/>
    </row>
    <row x14ac:dyDescent="0.25" r="95" customHeight="1" ht="18.75">
      <c r="A95" s="65" t="s">
        <v>45</v>
      </c>
      <c r="B95" s="66">
        <f>SUM(B59:B94)</f>
      </c>
      <c r="C95" s="66">
        <f>SUM(C59:C94)</f>
      </c>
      <c r="D95" s="67">
        <f>+D94</f>
      </c>
      <c r="E95" s="18"/>
      <c r="F95" s="65" t="s">
        <v>45</v>
      </c>
      <c r="G95" s="66">
        <f>SUM(G59:G94)</f>
      </c>
      <c r="H95" s="66">
        <f>SUM(H59:H94)</f>
      </c>
      <c r="I95" s="67">
        <f>+I94</f>
      </c>
      <c r="J95" s="18"/>
      <c r="K95" s="65" t="s">
        <v>45</v>
      </c>
      <c r="L95" s="66">
        <f>SUM(L59:L94)</f>
      </c>
      <c r="M95" s="66">
        <f>SUM(M59:M94)</f>
      </c>
      <c r="N95" s="67">
        <f>+N93</f>
      </c>
      <c r="O95" s="18"/>
      <c r="P95" s="65" t="s">
        <v>45</v>
      </c>
      <c r="Q95" s="66">
        <f>SUM(Q59:Q94)</f>
      </c>
      <c r="R95" s="66">
        <f>SUM(R59:R94)</f>
      </c>
      <c r="S95" s="67">
        <f>+S94</f>
      </c>
      <c r="T95" s="18"/>
      <c r="U95" s="18"/>
      <c r="V95" s="18"/>
      <c r="W95" s="18"/>
    </row>
    <row x14ac:dyDescent="0.25" r="96" customHeight="1" ht="18.75">
      <c r="A96" s="70"/>
      <c r="B96" s="69"/>
      <c r="C96" s="69"/>
      <c r="D96" s="69"/>
      <c r="E96" s="18"/>
      <c r="F96" s="70"/>
      <c r="G96" s="69"/>
      <c r="H96" s="69"/>
      <c r="I96" s="69"/>
      <c r="J96" s="18"/>
      <c r="K96" s="70"/>
      <c r="L96" s="69"/>
      <c r="M96" s="69"/>
      <c r="N96" s="69"/>
      <c r="O96" s="18"/>
      <c r="P96" s="70"/>
      <c r="Q96" s="69"/>
      <c r="R96" s="69"/>
      <c r="S96" s="69"/>
      <c r="T96" s="18"/>
      <c r="U96" s="18"/>
      <c r="V96" s="18"/>
      <c r="W96" s="18"/>
    </row>
    <row x14ac:dyDescent="0.25" r="97" customHeight="1" ht="18.75">
      <c r="A97" s="70"/>
      <c r="B97" s="69"/>
      <c r="C97" s="69"/>
      <c r="D97" s="69"/>
      <c r="E97" s="18"/>
      <c r="F97" s="70"/>
      <c r="G97" s="69"/>
      <c r="H97" s="69"/>
      <c r="I97" s="69"/>
      <c r="J97" s="18"/>
      <c r="K97" s="70"/>
      <c r="L97" s="69"/>
      <c r="M97" s="69"/>
      <c r="N97" s="69"/>
      <c r="O97" s="18"/>
      <c r="P97" s="70"/>
      <c r="Q97" s="69"/>
      <c r="R97" s="69"/>
      <c r="S97" s="69"/>
      <c r="T97" s="18"/>
      <c r="U97" s="18"/>
      <c r="V97" s="18"/>
      <c r="W97" s="18"/>
    </row>
    <row x14ac:dyDescent="0.25" r="98" customHeight="1" ht="18.75">
      <c r="A98" s="70"/>
      <c r="B98" s="69"/>
      <c r="C98" s="69"/>
      <c r="D98" s="69"/>
      <c r="E98" s="18"/>
      <c r="F98" s="70"/>
      <c r="G98" s="69"/>
      <c r="H98" s="69"/>
      <c r="I98" s="69"/>
      <c r="J98" s="18"/>
      <c r="K98" s="70"/>
      <c r="L98" s="69"/>
      <c r="M98" s="69"/>
      <c r="N98" s="69"/>
      <c r="O98" s="18"/>
      <c r="P98" s="70"/>
      <c r="Q98" s="69"/>
      <c r="R98" s="69"/>
      <c r="S98" s="69"/>
      <c r="T98" s="18"/>
      <c r="U98" s="18"/>
      <c r="V98" s="18"/>
      <c r="W98" s="18"/>
    </row>
    <row x14ac:dyDescent="0.25" r="99" customHeight="1" ht="18.75">
      <c r="A99" s="70"/>
      <c r="B99" s="69"/>
      <c r="C99" s="69"/>
      <c r="D99" s="69"/>
      <c r="E99" s="18"/>
      <c r="F99" s="70"/>
      <c r="G99" s="69"/>
      <c r="H99" s="69"/>
      <c r="I99" s="69"/>
      <c r="J99" s="18"/>
      <c r="K99" s="70"/>
      <c r="L99" s="69"/>
      <c r="M99" s="69"/>
      <c r="N99" s="69"/>
      <c r="O99" s="18"/>
      <c r="P99" s="70"/>
      <c r="Q99" s="69"/>
      <c r="R99" s="69"/>
      <c r="S99" s="69"/>
      <c r="T99" s="18"/>
      <c r="U99" s="18"/>
      <c r="V99" s="18"/>
      <c r="W99" s="18"/>
    </row>
    <row x14ac:dyDescent="0.25" r="100" customHeight="1" ht="18.75">
      <c r="A100" s="68"/>
      <c r="B100" s="83">
        <f>D42</f>
      </c>
      <c r="C100" s="69"/>
      <c r="D100" s="69"/>
      <c r="E100" s="18"/>
      <c r="F100" s="70"/>
      <c r="G100" s="69"/>
      <c r="H100" s="69"/>
      <c r="I100" s="69"/>
      <c r="J100" s="18"/>
      <c r="K100" s="70"/>
      <c r="L100" s="69"/>
      <c r="M100" s="69"/>
      <c r="N100" s="69"/>
      <c r="O100" s="18"/>
      <c r="P100" s="70"/>
      <c r="Q100" s="69"/>
      <c r="R100" s="69"/>
      <c r="S100" s="69"/>
      <c r="T100" s="18"/>
      <c r="U100" s="18"/>
      <c r="V100" s="18"/>
      <c r="W100" s="18"/>
    </row>
    <row x14ac:dyDescent="0.25" r="101" customHeight="1" ht="18.75">
      <c r="A101" s="70"/>
      <c r="B101" s="83">
        <f>I42</f>
      </c>
      <c r="C101" s="69"/>
      <c r="D101" s="69"/>
      <c r="E101" s="18"/>
      <c r="F101" s="70"/>
      <c r="G101" s="69"/>
      <c r="H101" s="69"/>
      <c r="I101" s="69"/>
      <c r="J101" s="18"/>
      <c r="K101" s="70"/>
      <c r="L101" s="69"/>
      <c r="M101" s="69"/>
      <c r="N101" s="69"/>
      <c r="O101" s="18"/>
      <c r="P101" s="70"/>
      <c r="Q101" s="69"/>
      <c r="R101" s="69"/>
      <c r="S101" s="69"/>
      <c r="T101" s="18"/>
      <c r="U101" s="18"/>
      <c r="V101" s="18"/>
      <c r="W101" s="18"/>
    </row>
    <row x14ac:dyDescent="0.25" r="102" customHeight="1" ht="18.75">
      <c r="A102" s="70"/>
      <c r="B102" s="83">
        <f>N42</f>
      </c>
      <c r="C102" s="69"/>
      <c r="D102" s="69"/>
      <c r="E102" s="18"/>
      <c r="F102" s="70"/>
      <c r="G102" s="69"/>
      <c r="H102" s="69"/>
      <c r="I102" s="69"/>
      <c r="J102" s="18"/>
      <c r="K102" s="70"/>
      <c r="L102" s="69"/>
      <c r="M102" s="69"/>
      <c r="N102" s="69"/>
      <c r="O102" s="18"/>
      <c r="P102" s="70"/>
      <c r="Q102" s="69"/>
      <c r="R102" s="69"/>
      <c r="S102" s="69"/>
      <c r="T102" s="18"/>
      <c r="U102" s="18"/>
      <c r="V102" s="18"/>
      <c r="W102" s="18"/>
    </row>
    <row x14ac:dyDescent="0.25" r="103" customHeight="1" ht="18.75">
      <c r="A103" s="70"/>
      <c r="B103" s="55">
        <f>S42</f>
      </c>
      <c r="C103" s="69"/>
      <c r="D103" s="69"/>
      <c r="E103" s="18"/>
      <c r="F103" s="70"/>
      <c r="G103" s="69"/>
      <c r="H103" s="69"/>
      <c r="I103" s="69"/>
      <c r="J103" s="18"/>
      <c r="K103" s="70"/>
      <c r="L103" s="69"/>
      <c r="M103" s="69"/>
      <c r="N103" s="69"/>
      <c r="O103" s="18"/>
      <c r="P103" s="70"/>
      <c r="Q103" s="69"/>
      <c r="R103" s="69"/>
      <c r="S103" s="69"/>
      <c r="T103" s="18"/>
      <c r="U103" s="18"/>
      <c r="V103" s="18"/>
      <c r="W103" s="18"/>
    </row>
    <row x14ac:dyDescent="0.25" r="104" customHeight="1" ht="18.75">
      <c r="A104" s="70"/>
      <c r="B104" s="55">
        <f>S94</f>
      </c>
      <c r="C104" s="69"/>
      <c r="D104" s="69"/>
      <c r="E104" s="18"/>
      <c r="F104" s="70"/>
      <c r="G104" s="69"/>
      <c r="H104" s="69"/>
      <c r="I104" s="69"/>
      <c r="J104" s="18"/>
      <c r="K104" s="70"/>
      <c r="L104" s="69"/>
      <c r="M104" s="69"/>
      <c r="N104" s="69"/>
      <c r="O104" s="18"/>
      <c r="P104" s="70"/>
      <c r="Q104" s="69"/>
      <c r="R104" s="69"/>
      <c r="S104" s="69"/>
      <c r="T104" s="18"/>
      <c r="U104" s="18"/>
      <c r="V104" s="18"/>
      <c r="W104" s="18"/>
    </row>
    <row x14ac:dyDescent="0.25" r="105" customHeight="1" ht="18.75">
      <c r="A105" s="70"/>
      <c r="B105" s="55">
        <f>N94</f>
      </c>
      <c r="C105" s="69"/>
      <c r="D105" s="69"/>
      <c r="E105" s="18"/>
      <c r="F105" s="70"/>
      <c r="G105" s="69"/>
      <c r="H105" s="69"/>
      <c r="I105" s="69"/>
      <c r="J105" s="18"/>
      <c r="K105" s="70"/>
      <c r="L105" s="69"/>
      <c r="M105" s="69"/>
      <c r="N105" s="69"/>
      <c r="O105" s="18"/>
      <c r="P105" s="70"/>
      <c r="Q105" s="69"/>
      <c r="R105" s="69"/>
      <c r="S105" s="69"/>
      <c r="T105" s="18"/>
      <c r="U105" s="18"/>
      <c r="V105" s="18"/>
      <c r="W105" s="18"/>
    </row>
    <row x14ac:dyDescent="0.25" r="106" customHeight="1" ht="18.75">
      <c r="A106" s="70"/>
      <c r="B106" s="55">
        <f>I94</f>
      </c>
      <c r="C106" s="69"/>
      <c r="D106" s="69"/>
      <c r="E106" s="18"/>
      <c r="F106" s="70"/>
      <c r="G106" s="69"/>
      <c r="H106" s="69"/>
      <c r="I106" s="69"/>
      <c r="J106" s="18"/>
      <c r="K106" s="70"/>
      <c r="L106" s="69"/>
      <c r="M106" s="69"/>
      <c r="N106" s="69"/>
      <c r="O106" s="18"/>
      <c r="P106" s="70"/>
      <c r="Q106" s="69"/>
      <c r="R106" s="69"/>
      <c r="S106" s="69"/>
      <c r="T106" s="18"/>
      <c r="U106" s="18"/>
      <c r="V106" s="18"/>
      <c r="W106" s="18"/>
    </row>
    <row x14ac:dyDescent="0.25" r="107" customHeight="1" ht="18.75">
      <c r="A107" s="70"/>
      <c r="B107" s="84">
        <f>D94</f>
      </c>
      <c r="C107" s="69"/>
      <c r="D107" s="69"/>
      <c r="E107" s="18"/>
      <c r="F107" s="70"/>
      <c r="G107" s="69"/>
      <c r="H107" s="69"/>
      <c r="I107" s="69"/>
      <c r="J107" s="18"/>
      <c r="K107" s="70"/>
      <c r="L107" s="69"/>
      <c r="M107" s="69"/>
      <c r="N107" s="69"/>
      <c r="O107" s="18"/>
      <c r="P107" s="70"/>
      <c r="Q107" s="69"/>
      <c r="R107" s="69"/>
      <c r="S107" s="69"/>
      <c r="T107" s="18"/>
      <c r="U107" s="18"/>
      <c r="V107" s="18"/>
      <c r="W107" s="18"/>
    </row>
    <row x14ac:dyDescent="0.25" r="108" customHeight="1" ht="18.75">
      <c r="A108" s="70"/>
      <c r="B108" s="59">
        <f>SUM(B100:B107)</f>
      </c>
      <c r="C108" s="69"/>
      <c r="D108" s="69"/>
      <c r="E108" s="18"/>
      <c r="F108" s="70"/>
      <c r="G108" s="69"/>
      <c r="H108" s="69"/>
      <c r="I108" s="69"/>
      <c r="J108" s="18"/>
      <c r="K108" s="70"/>
      <c r="L108" s="69"/>
      <c r="M108" s="69"/>
      <c r="N108" s="69"/>
      <c r="O108" s="18"/>
      <c r="P108" s="70"/>
      <c r="Q108" s="69"/>
      <c r="R108" s="69"/>
      <c r="S108" s="69"/>
      <c r="T108" s="18"/>
      <c r="U108" s="18"/>
      <c r="V108" s="18"/>
      <c r="W108" s="18"/>
    </row>
  </sheetData>
  <mergeCells count="40">
    <mergeCell ref="A1:D1"/>
    <mergeCell ref="F1:I1"/>
    <mergeCell ref="K1:N1"/>
    <mergeCell ref="P1:S1"/>
    <mergeCell ref="A2:D2"/>
    <mergeCell ref="F2:I2"/>
    <mergeCell ref="K2:N2"/>
    <mergeCell ref="P2:S2"/>
    <mergeCell ref="A3:D3"/>
    <mergeCell ref="F3:I3"/>
    <mergeCell ref="K3:N3"/>
    <mergeCell ref="P3:S3"/>
    <mergeCell ref="A4:A5"/>
    <mergeCell ref="B4:C4"/>
    <mergeCell ref="F4:F5"/>
    <mergeCell ref="G4:H4"/>
    <mergeCell ref="K4:K5"/>
    <mergeCell ref="L4:M4"/>
    <mergeCell ref="P4:P5"/>
    <mergeCell ref="Q4:R4"/>
    <mergeCell ref="A53:D53"/>
    <mergeCell ref="F53:I53"/>
    <mergeCell ref="K53:N53"/>
    <mergeCell ref="P53:S53"/>
    <mergeCell ref="A54:D54"/>
    <mergeCell ref="F54:I54"/>
    <mergeCell ref="K54:N54"/>
    <mergeCell ref="P54:S54"/>
    <mergeCell ref="A55:D55"/>
    <mergeCell ref="F55:I55"/>
    <mergeCell ref="K55:N55"/>
    <mergeCell ref="P55:S55"/>
    <mergeCell ref="A56:A57"/>
    <mergeCell ref="B56:C56"/>
    <mergeCell ref="F56:F57"/>
    <mergeCell ref="G56:H56"/>
    <mergeCell ref="K56:K57"/>
    <mergeCell ref="L56:M56"/>
    <mergeCell ref="P56:P57"/>
    <mergeCell ref="Q56:R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9"/>
  <sheetViews>
    <sheetView workbookViewId="0"/>
  </sheetViews>
  <sheetFormatPr defaultRowHeight="15" x14ac:dyDescent="0.25"/>
  <cols>
    <col min="1" max="1" style="12" width="6.719285714285714" customWidth="1" bestFit="1"/>
    <col min="2" max="2" style="13" width="12.290714285714287" customWidth="1" bestFit="1"/>
    <col min="3" max="3" style="12" width="7.005" customWidth="1" bestFit="1"/>
    <col min="4" max="4" style="14" width="53.57642857142857" customWidth="1" bestFit="1"/>
    <col min="5" max="5" style="12" width="15.576428571428572" customWidth="1" bestFit="1"/>
  </cols>
  <sheetData>
    <row x14ac:dyDescent="0.25" r="1" customHeight="1" ht="18.75">
      <c r="A1" s="1" t="s">
        <v>0</v>
      </c>
      <c r="B1" s="2"/>
      <c r="C1" s="3"/>
      <c r="D1" s="4"/>
      <c r="E1" s="3"/>
    </row>
    <row x14ac:dyDescent="0.25" r="2" customHeight="1" ht="18.75">
      <c r="A2" s="5" t="s">
        <v>1</v>
      </c>
      <c r="B2" s="6" t="s">
        <v>2</v>
      </c>
      <c r="C2" s="5" t="s">
        <v>3</v>
      </c>
      <c r="D2" s="7" t="s">
        <v>4</v>
      </c>
      <c r="E2" s="5" t="s">
        <v>5</v>
      </c>
    </row>
    <row x14ac:dyDescent="0.25" r="3" customHeight="1" ht="18.75">
      <c r="A3" s="8">
        <v>1</v>
      </c>
      <c r="B3" s="9">
        <v>43911</v>
      </c>
      <c r="C3" s="8" t="s">
        <v>6</v>
      </c>
      <c r="D3" s="10" t="s">
        <v>7</v>
      </c>
      <c r="E3" s="8">
        <v>258000</v>
      </c>
    </row>
    <row x14ac:dyDescent="0.25" r="4" customHeight="1" ht="18.75">
      <c r="A4" s="8">
        <f>+A3+1</f>
      </c>
      <c r="B4" s="9">
        <v>43926</v>
      </c>
      <c r="C4" s="8"/>
      <c r="D4" s="10" t="s">
        <v>8</v>
      </c>
      <c r="E4" s="8">
        <v>57750</v>
      </c>
    </row>
    <row x14ac:dyDescent="0.25" r="5" customHeight="1" ht="18.75">
      <c r="A5" s="8">
        <f>+A4+1</f>
      </c>
      <c r="B5" s="9">
        <v>43931</v>
      </c>
      <c r="C5" s="8">
        <v>8679</v>
      </c>
      <c r="D5" s="10" t="s">
        <v>9</v>
      </c>
      <c r="E5" s="8">
        <v>16068</v>
      </c>
    </row>
    <row x14ac:dyDescent="0.25" r="6" customHeight="1" ht="18.75">
      <c r="A6" s="8">
        <f>+A5+1</f>
      </c>
      <c r="B6" s="9">
        <v>43931</v>
      </c>
      <c r="C6" s="8"/>
      <c r="D6" s="10" t="s">
        <v>10</v>
      </c>
      <c r="E6" s="8">
        <v>53797.5</v>
      </c>
    </row>
    <row x14ac:dyDescent="0.25" r="7" customHeight="1" ht="18.75">
      <c r="A7" s="8">
        <f>+A6+1</f>
      </c>
      <c r="B7" s="9">
        <v>43931</v>
      </c>
      <c r="C7" s="8"/>
      <c r="D7" s="10" t="s">
        <v>10</v>
      </c>
      <c r="E7" s="8">
        <v>8607.6</v>
      </c>
    </row>
    <row x14ac:dyDescent="0.25" r="8" customHeight="1" ht="18.75">
      <c r="A8" s="8">
        <f>+A7+1</f>
      </c>
      <c r="B8" s="9">
        <v>43935</v>
      </c>
      <c r="C8" s="8"/>
      <c r="D8" s="10" t="s">
        <v>11</v>
      </c>
      <c r="E8" s="8">
        <v>13371</v>
      </c>
    </row>
    <row x14ac:dyDescent="0.25" r="9" customHeight="1" ht="18.75">
      <c r="A9" s="8">
        <f>+A8+1</f>
      </c>
      <c r="B9" s="9">
        <v>43936</v>
      </c>
      <c r="C9" s="8">
        <v>8630</v>
      </c>
      <c r="D9" s="10" t="s">
        <v>12</v>
      </c>
      <c r="E9" s="8">
        <v>24102</v>
      </c>
    </row>
    <row x14ac:dyDescent="0.25" r="10" customHeight="1" ht="18.75">
      <c r="A10" s="8">
        <f>+A9+1</f>
      </c>
      <c r="B10" s="9">
        <v>43940</v>
      </c>
      <c r="C10" s="8">
        <v>7966</v>
      </c>
      <c r="D10" s="10" t="s">
        <v>12</v>
      </c>
      <c r="E10" s="8">
        <v>2916</v>
      </c>
    </row>
    <row x14ac:dyDescent="0.25" r="11" customHeight="1" ht="18.75">
      <c r="A11" s="8">
        <f>+A10+1</f>
      </c>
      <c r="B11" s="9">
        <v>43944</v>
      </c>
      <c r="C11" s="8"/>
      <c r="D11" s="10" t="s">
        <v>11</v>
      </c>
      <c r="E11" s="8">
        <v>4846</v>
      </c>
    </row>
    <row x14ac:dyDescent="0.25" r="12" customHeight="1" ht="18.75">
      <c r="A12" s="8">
        <f>+A11+1</f>
      </c>
      <c r="B12" s="9">
        <v>43945</v>
      </c>
      <c r="C12" s="8"/>
      <c r="D12" s="10" t="s">
        <v>13</v>
      </c>
      <c r="E12" s="8">
        <v>26880</v>
      </c>
    </row>
    <row x14ac:dyDescent="0.25" r="13" customHeight="1" ht="18.75">
      <c r="A13" s="8">
        <f>+A12+1</f>
      </c>
      <c r="B13" s="9">
        <v>43948</v>
      </c>
      <c r="C13" s="8"/>
      <c r="D13" s="10" t="s">
        <v>10</v>
      </c>
      <c r="E13" s="8">
        <v>24570</v>
      </c>
    </row>
    <row x14ac:dyDescent="0.25" r="14" customHeight="1" ht="18.75">
      <c r="A14" s="8">
        <f>+A13+1</f>
      </c>
      <c r="B14" s="9">
        <v>43949</v>
      </c>
      <c r="C14" s="8"/>
      <c r="D14" s="10" t="s">
        <v>14</v>
      </c>
      <c r="E14" s="8">
        <v>20384</v>
      </c>
    </row>
    <row x14ac:dyDescent="0.25" r="15" customHeight="1" ht="18.75">
      <c r="A15" s="8">
        <f>+A14+1</f>
      </c>
      <c r="B15" s="9">
        <v>43949</v>
      </c>
      <c r="C15" s="8"/>
      <c r="D15" s="10" t="s">
        <v>14</v>
      </c>
      <c r="E15" s="8">
        <v>5096</v>
      </c>
    </row>
    <row x14ac:dyDescent="0.25" r="16" customHeight="1" ht="18.75">
      <c r="A16" s="8">
        <f>+A15+1</f>
      </c>
      <c r="B16" s="9">
        <v>43949</v>
      </c>
      <c r="C16" s="8"/>
      <c r="D16" s="10" t="s">
        <v>14</v>
      </c>
      <c r="E16" s="8">
        <v>2989</v>
      </c>
    </row>
    <row x14ac:dyDescent="0.25" r="17" customHeight="1" ht="18.75">
      <c r="A17" s="8">
        <f>+A16+1</f>
      </c>
      <c r="B17" s="9">
        <v>43949</v>
      </c>
      <c r="C17" s="8"/>
      <c r="D17" s="10" t="s">
        <v>14</v>
      </c>
      <c r="E17" s="8">
        <v>3558</v>
      </c>
    </row>
    <row x14ac:dyDescent="0.25" r="18" customHeight="1" ht="18.75">
      <c r="A18" s="8">
        <f>+A17+1</f>
      </c>
      <c r="B18" s="9">
        <v>43957</v>
      </c>
      <c r="C18" s="8"/>
      <c r="D18" s="10" t="s">
        <v>15</v>
      </c>
      <c r="E18" s="8">
        <v>57450</v>
      </c>
    </row>
    <row x14ac:dyDescent="0.25" r="19" customHeight="1" ht="18.75">
      <c r="A19" s="8">
        <f>+A18+1</f>
      </c>
      <c r="B19" s="9">
        <v>40308</v>
      </c>
      <c r="C19" s="8"/>
      <c r="D19" s="10" t="s">
        <v>12</v>
      </c>
      <c r="E19" s="8">
        <v>16068</v>
      </c>
    </row>
    <row x14ac:dyDescent="0.25" r="20" customHeight="1" ht="18.75">
      <c r="A20" s="8"/>
      <c r="B20" s="9"/>
      <c r="C20" s="8"/>
      <c r="D20" s="10"/>
      <c r="E20" s="8"/>
    </row>
    <row x14ac:dyDescent="0.25" r="21" customHeight="1" ht="18.75">
      <c r="A21" s="8"/>
      <c r="B21" s="8"/>
      <c r="C21" s="8"/>
      <c r="D21" s="10"/>
      <c r="E21" s="8"/>
    </row>
    <row x14ac:dyDescent="0.25" r="22" customHeight="1" ht="18.75">
      <c r="A22" s="8"/>
      <c r="B22" s="9"/>
      <c r="C22" s="8"/>
      <c r="D22" s="7" t="s">
        <v>16</v>
      </c>
      <c r="E22" s="5">
        <f>SUM(E3:E21)</f>
      </c>
    </row>
    <row x14ac:dyDescent="0.25" r="23" customHeight="1" ht="18.75">
      <c r="A23" s="3"/>
      <c r="B23" s="2"/>
      <c r="C23" s="3"/>
      <c r="D23" s="4"/>
      <c r="E23" s="3"/>
    </row>
    <row x14ac:dyDescent="0.25" r="24" customHeight="1" ht="18.75">
      <c r="A24" s="3"/>
      <c r="B24" s="2"/>
      <c r="C24" s="3"/>
      <c r="D24" s="4"/>
      <c r="E24" s="3"/>
    </row>
    <row x14ac:dyDescent="0.25" r="25" customHeight="1" ht="18.75">
      <c r="A25" s="3"/>
      <c r="B25" s="2"/>
      <c r="C25" s="3"/>
      <c r="D25" s="4"/>
      <c r="E25" s="3"/>
    </row>
    <row x14ac:dyDescent="0.25" r="26" customHeight="1" ht="18.75">
      <c r="A26" s="1" t="s">
        <v>17</v>
      </c>
      <c r="B26" s="2"/>
      <c r="C26" s="3"/>
      <c r="D26" s="4"/>
      <c r="E26" s="3"/>
    </row>
    <row x14ac:dyDescent="0.25" r="27" customHeight="1" ht="18.75">
      <c r="A27" s="5" t="s">
        <v>1</v>
      </c>
      <c r="B27" s="6" t="s">
        <v>2</v>
      </c>
      <c r="C27" s="5" t="s">
        <v>3</v>
      </c>
      <c r="D27" s="7" t="s">
        <v>4</v>
      </c>
      <c r="E27" s="5" t="s">
        <v>5</v>
      </c>
    </row>
    <row x14ac:dyDescent="0.25" r="28" customHeight="1" ht="18.75">
      <c r="A28" s="8">
        <v>1</v>
      </c>
      <c r="B28" s="9">
        <v>43913</v>
      </c>
      <c r="C28" s="8" t="s">
        <v>18</v>
      </c>
      <c r="D28" s="10" t="s">
        <v>19</v>
      </c>
      <c r="E28" s="8">
        <v>157368</v>
      </c>
    </row>
    <row x14ac:dyDescent="0.25" r="29" customHeight="1" ht="18.75">
      <c r="A29" s="8">
        <f>+A28+1</f>
      </c>
      <c r="B29" s="9">
        <v>43915</v>
      </c>
      <c r="C29" s="8" t="s">
        <v>20</v>
      </c>
      <c r="D29" s="10" t="s">
        <v>19</v>
      </c>
      <c r="E29" s="8">
        <v>157368</v>
      </c>
    </row>
    <row x14ac:dyDescent="0.25" r="30" customHeight="1" ht="18.75">
      <c r="A30" s="8">
        <f>+A29+1</f>
      </c>
      <c r="B30" s="9">
        <v>43902</v>
      </c>
      <c r="C30" s="8" t="s">
        <v>21</v>
      </c>
      <c r="D30" s="10" t="s">
        <v>22</v>
      </c>
      <c r="E30" s="8">
        <v>15000</v>
      </c>
    </row>
    <row x14ac:dyDescent="0.25" r="31" customHeight="1" ht="18.75">
      <c r="A31" s="8">
        <f>+A30+1</f>
      </c>
      <c r="B31" s="9">
        <v>43902</v>
      </c>
      <c r="C31" s="8" t="s">
        <v>23</v>
      </c>
      <c r="D31" s="10" t="s">
        <v>22</v>
      </c>
      <c r="E31" s="8">
        <v>7500</v>
      </c>
    </row>
    <row x14ac:dyDescent="0.25" r="32" customHeight="1" ht="18.75">
      <c r="A32" s="8">
        <f>+A31+1</f>
      </c>
      <c r="B32" s="9">
        <v>43922</v>
      </c>
      <c r="C32" s="8"/>
      <c r="D32" s="10" t="s">
        <v>24</v>
      </c>
      <c r="E32" s="8">
        <v>30292</v>
      </c>
    </row>
    <row x14ac:dyDescent="0.25" r="33" customHeight="1" ht="18.75">
      <c r="A33" s="8">
        <f>+A32+1</f>
      </c>
      <c r="B33" s="9">
        <v>43939</v>
      </c>
      <c r="C33" s="8"/>
      <c r="D33" s="10" t="s">
        <v>25</v>
      </c>
      <c r="E33" s="8">
        <v>57450</v>
      </c>
    </row>
    <row x14ac:dyDescent="0.25" r="34" customHeight="1" ht="18.75">
      <c r="A34" s="8">
        <f>+A33+1</f>
      </c>
      <c r="B34" s="9">
        <v>43941</v>
      </c>
      <c r="C34" s="8" t="s">
        <v>26</v>
      </c>
      <c r="D34" s="10" t="s">
        <v>7</v>
      </c>
      <c r="E34" s="8">
        <v>258000</v>
      </c>
    </row>
    <row x14ac:dyDescent="0.25" r="35" customHeight="1" ht="18.75">
      <c r="A35" s="8">
        <f>+A34+1</f>
      </c>
      <c r="B35" s="9">
        <v>43943</v>
      </c>
      <c r="C35" s="8"/>
      <c r="D35" s="10" t="s">
        <v>27</v>
      </c>
      <c r="E35" s="8">
        <v>15000</v>
      </c>
    </row>
    <row x14ac:dyDescent="0.25" r="36" customHeight="1" ht="18.75">
      <c r="A36" s="8">
        <f>+A35+1</f>
      </c>
      <c r="B36" s="9">
        <v>43943</v>
      </c>
      <c r="C36" s="8"/>
      <c r="D36" s="10" t="s">
        <v>28</v>
      </c>
      <c r="E36" s="8">
        <v>500000</v>
      </c>
    </row>
    <row x14ac:dyDescent="0.25" r="37" customHeight="1" ht="18.75">
      <c r="A37" s="8"/>
      <c r="B37" s="9"/>
      <c r="C37" s="8"/>
      <c r="D37" s="10"/>
      <c r="E37" s="8"/>
    </row>
    <row x14ac:dyDescent="0.25" r="38" customHeight="1" ht="18.75">
      <c r="A38" s="8"/>
      <c r="B38" s="8"/>
      <c r="C38" s="8"/>
      <c r="D38" s="10"/>
      <c r="E38" s="8"/>
    </row>
    <row x14ac:dyDescent="0.25" r="39" customHeight="1" ht="18.75">
      <c r="A39" s="8"/>
      <c r="B39" s="9"/>
      <c r="C39" s="8"/>
      <c r="D39" s="7" t="s">
        <v>16</v>
      </c>
      <c r="E39" s="5">
        <f>SUM(E28:E38)</f>
      </c>
    </row>
    <row x14ac:dyDescent="0.25" r="40" customHeight="1" ht="18.75">
      <c r="A40" s="3"/>
      <c r="B40" s="2"/>
      <c r="C40" s="3"/>
      <c r="D40" s="4"/>
      <c r="E40" s="3"/>
    </row>
    <row x14ac:dyDescent="0.25" r="41" customHeight="1" ht="18.75">
      <c r="A41" s="11"/>
      <c r="B41" s="2"/>
      <c r="C41" s="3"/>
      <c r="D41" s="4"/>
      <c r="E41" s="3"/>
    </row>
    <row x14ac:dyDescent="0.25" r="42" customHeight="1" ht="18.75">
      <c r="A42" s="3"/>
      <c r="B42" s="2"/>
      <c r="C42" s="3"/>
      <c r="D42" s="4"/>
      <c r="E42" s="3"/>
    </row>
    <row x14ac:dyDescent="0.25" r="43" customHeight="1" ht="18.75">
      <c r="A43" s="3"/>
      <c r="B43" s="2"/>
      <c r="C43" s="3"/>
      <c r="D43" s="4"/>
      <c r="E43" s="3"/>
    </row>
    <row x14ac:dyDescent="0.25" r="44" customHeight="1" ht="18.75">
      <c r="A44" s="3"/>
      <c r="B44" s="2"/>
      <c r="C44" s="3"/>
      <c r="D44" s="4"/>
      <c r="E44" s="3"/>
    </row>
    <row x14ac:dyDescent="0.25" r="45" customHeight="1" ht="18.75">
      <c r="A45" s="3"/>
      <c r="B45" s="2"/>
      <c r="C45" s="3"/>
      <c r="D45" s="4"/>
      <c r="E45" s="3"/>
    </row>
    <row x14ac:dyDescent="0.25" r="46" customHeight="1" ht="18.75">
      <c r="A46" s="3"/>
      <c r="B46" s="2"/>
      <c r="C46" s="3"/>
      <c r="D46" s="4"/>
      <c r="E46" s="3"/>
    </row>
    <row x14ac:dyDescent="0.25" r="47" customHeight="1" ht="18.75">
      <c r="A47" s="3"/>
      <c r="B47" s="2"/>
      <c r="C47" s="3"/>
      <c r="D47" s="4"/>
      <c r="E47" s="3"/>
    </row>
    <row x14ac:dyDescent="0.25" r="48" customHeight="1" ht="18.75">
      <c r="A48" s="3"/>
      <c r="B48" s="2"/>
      <c r="C48" s="3"/>
      <c r="D48" s="4"/>
      <c r="E48" s="3"/>
    </row>
    <row x14ac:dyDescent="0.25" r="49" customHeight="1" ht="18.75">
      <c r="A49" s="3"/>
      <c r="B49" s="2"/>
      <c r="C49" s="3"/>
      <c r="D49" s="4"/>
      <c r="E49" s="3"/>
    </row>
    <row x14ac:dyDescent="0.25" r="50" customHeight="1" ht="18.75">
      <c r="A50" s="3"/>
      <c r="B50" s="2"/>
      <c r="C50" s="3"/>
      <c r="D50" s="4"/>
      <c r="E50" s="3"/>
    </row>
    <row x14ac:dyDescent="0.25" r="51" customHeight="1" ht="18.75">
      <c r="A51" s="3"/>
      <c r="B51" s="2"/>
      <c r="C51" s="3"/>
      <c r="D51" s="4"/>
      <c r="E51" s="3"/>
    </row>
    <row x14ac:dyDescent="0.25" r="52" customHeight="1" ht="18.75">
      <c r="A52" s="3"/>
      <c r="B52" s="2"/>
      <c r="C52" s="3"/>
      <c r="D52" s="4"/>
      <c r="E52" s="3"/>
    </row>
    <row x14ac:dyDescent="0.25" r="53" customHeight="1" ht="18.75">
      <c r="A53" s="3"/>
      <c r="B53" s="2"/>
      <c r="C53" s="3"/>
      <c r="D53" s="4"/>
      <c r="E53" s="3"/>
    </row>
    <row x14ac:dyDescent="0.25" r="54" customHeight="1" ht="18.75">
      <c r="A54" s="3"/>
      <c r="B54" s="2"/>
      <c r="C54" s="3"/>
      <c r="D54" s="4"/>
      <c r="E54" s="3"/>
    </row>
    <row x14ac:dyDescent="0.25" r="55" customHeight="1" ht="18.75">
      <c r="A55" s="3"/>
      <c r="B55" s="2"/>
      <c r="C55" s="3"/>
      <c r="D55" s="4"/>
      <c r="E55" s="3"/>
    </row>
    <row x14ac:dyDescent="0.25" r="56" customHeight="1" ht="18.75">
      <c r="A56" s="3"/>
      <c r="B56" s="2"/>
      <c r="C56" s="3"/>
      <c r="D56" s="4"/>
      <c r="E56" s="3"/>
    </row>
    <row x14ac:dyDescent="0.25" r="57" customHeight="1" ht="18.75">
      <c r="A57" s="3"/>
      <c r="B57" s="2"/>
      <c r="C57" s="3"/>
      <c r="D57" s="4"/>
      <c r="E57" s="3"/>
    </row>
    <row x14ac:dyDescent="0.25" r="58" customHeight="1" ht="18.75">
      <c r="A58" s="3"/>
      <c r="B58" s="2"/>
      <c r="C58" s="3"/>
      <c r="D58" s="4"/>
      <c r="E58" s="3"/>
    </row>
    <row x14ac:dyDescent="0.25" r="59" customHeight="1" ht="18.75">
      <c r="A59" s="3"/>
      <c r="B59" s="2"/>
      <c r="C59" s="3"/>
      <c r="D59" s="4" t="s">
        <v>29</v>
      </c>
      <c r="E59" s="3"/>
    </row>
    <row x14ac:dyDescent="0.25" r="60" customHeight="1" ht="18.75">
      <c r="A60" s="3"/>
      <c r="B60" s="2"/>
      <c r="C60" s="3"/>
      <c r="D60" s="4"/>
      <c r="E60" s="3"/>
    </row>
    <row x14ac:dyDescent="0.25" r="61" customHeight="1" ht="18.75">
      <c r="A61" s="3"/>
      <c r="B61" s="2"/>
      <c r="C61" s="3"/>
      <c r="D61" s="4"/>
      <c r="E61" s="3"/>
    </row>
    <row x14ac:dyDescent="0.25" r="62" customHeight="1" ht="18.75">
      <c r="A62" s="3"/>
      <c r="B62" s="2"/>
      <c r="C62" s="3"/>
      <c r="D62" s="4"/>
      <c r="E62" s="3"/>
    </row>
    <row x14ac:dyDescent="0.25" r="63" customHeight="1" ht="18.75">
      <c r="A63" s="3"/>
      <c r="B63" s="2"/>
      <c r="C63" s="3"/>
      <c r="D63" s="4"/>
      <c r="E63" s="3"/>
    </row>
    <row x14ac:dyDescent="0.25" r="64" customHeight="1" ht="18.75">
      <c r="A64" s="3"/>
      <c r="B64" s="2"/>
      <c r="C64" s="3"/>
      <c r="D64" s="4"/>
      <c r="E64" s="3"/>
    </row>
    <row x14ac:dyDescent="0.25" r="65" customHeight="1" ht="18.75">
      <c r="A65" s="3"/>
      <c r="B65" s="2"/>
      <c r="C65" s="3"/>
      <c r="D65" s="4"/>
      <c r="E65" s="3"/>
    </row>
    <row x14ac:dyDescent="0.25" r="66" customHeight="1" ht="18.75">
      <c r="A66" s="3"/>
      <c r="B66" s="2"/>
      <c r="C66" s="3"/>
      <c r="D66" s="4"/>
      <c r="E66" s="3"/>
    </row>
    <row x14ac:dyDescent="0.25" r="67" customHeight="1" ht="18.75">
      <c r="A67" s="3"/>
      <c r="B67" s="2"/>
      <c r="C67" s="3"/>
      <c r="D67" s="4"/>
      <c r="E67" s="3"/>
    </row>
    <row x14ac:dyDescent="0.25" r="68" customHeight="1" ht="18.75">
      <c r="A68" s="3"/>
      <c r="B68" s="2"/>
      <c r="C68" s="3"/>
      <c r="D68" s="4"/>
      <c r="E68" s="3"/>
    </row>
    <row x14ac:dyDescent="0.25" r="69" customHeight="1" ht="18.75">
      <c r="A69" s="3"/>
      <c r="B69" s="2"/>
      <c r="C69" s="3"/>
      <c r="D69" s="4"/>
      <c r="E69" s="3"/>
    </row>
    <row x14ac:dyDescent="0.25" r="70" customHeight="1" ht="18.75">
      <c r="A70" s="3"/>
      <c r="B70" s="2"/>
      <c r="C70" s="3"/>
      <c r="D70" s="4"/>
      <c r="E70" s="3"/>
    </row>
    <row x14ac:dyDescent="0.25" r="71" customHeight="1" ht="18.75">
      <c r="A71" s="3"/>
      <c r="B71" s="2"/>
      <c r="C71" s="3"/>
      <c r="D71" s="4"/>
      <c r="E71" s="3"/>
    </row>
    <row x14ac:dyDescent="0.25" r="72" customHeight="1" ht="18.75">
      <c r="A72" s="3"/>
      <c r="B72" s="2"/>
      <c r="C72" s="3"/>
      <c r="D72" s="4"/>
      <c r="E72" s="3"/>
    </row>
    <row x14ac:dyDescent="0.25" r="73" customHeight="1" ht="18.75">
      <c r="A73" s="3"/>
      <c r="B73" s="2"/>
      <c r="C73" s="3"/>
      <c r="D73" s="4"/>
      <c r="E73" s="3"/>
    </row>
    <row x14ac:dyDescent="0.25" r="74" customHeight="1" ht="18.75">
      <c r="A74" s="3"/>
      <c r="B74" s="2"/>
      <c r="C74" s="3"/>
      <c r="D74" s="4"/>
      <c r="E74" s="3"/>
    </row>
    <row x14ac:dyDescent="0.25" r="75" customHeight="1" ht="18.75">
      <c r="A75" s="3"/>
      <c r="B75" s="2"/>
      <c r="C75" s="3"/>
      <c r="D75" s="4"/>
      <c r="E75" s="3"/>
    </row>
    <row x14ac:dyDescent="0.25" r="76" customHeight="1" ht="18.75">
      <c r="A76" s="3"/>
      <c r="B76" s="2"/>
      <c r="C76" s="3"/>
      <c r="D76" s="4"/>
      <c r="E76" s="3"/>
    </row>
    <row x14ac:dyDescent="0.25" r="77" customHeight="1" ht="18.75">
      <c r="A77" s="3"/>
      <c r="B77" s="2"/>
      <c r="C77" s="3"/>
      <c r="D77" s="4"/>
      <c r="E77" s="3"/>
    </row>
    <row x14ac:dyDescent="0.25" r="78" customHeight="1" ht="18.75">
      <c r="A78" s="3"/>
      <c r="B78" s="2"/>
      <c r="C78" s="3"/>
      <c r="D78" s="4"/>
      <c r="E78" s="3"/>
    </row>
    <row x14ac:dyDescent="0.25" r="79" customHeight="1" ht="18.75">
      <c r="A79" s="3"/>
      <c r="B79" s="2"/>
      <c r="C79" s="3"/>
      <c r="D79" s="4"/>
      <c r="E79" s="3"/>
    </row>
    <row x14ac:dyDescent="0.25" r="80" customHeight="1" ht="18.75">
      <c r="A80" s="3"/>
      <c r="B80" s="2"/>
      <c r="C80" s="3"/>
      <c r="D80" s="4"/>
      <c r="E80" s="3"/>
    </row>
    <row x14ac:dyDescent="0.25" r="81" customHeight="1" ht="18.75">
      <c r="A81" s="3"/>
      <c r="B81" s="2"/>
      <c r="C81" s="3"/>
      <c r="D81" s="4"/>
      <c r="E81" s="3"/>
    </row>
    <row x14ac:dyDescent="0.25" r="82" customHeight="1" ht="18.75">
      <c r="A82" s="3"/>
      <c r="B82" s="2"/>
      <c r="C82" s="3"/>
      <c r="D82" s="4"/>
      <c r="E82" s="3"/>
    </row>
    <row x14ac:dyDescent="0.25" r="83" customHeight="1" ht="18.75">
      <c r="A83" s="3"/>
      <c r="B83" s="2"/>
      <c r="C83" s="3"/>
      <c r="D83" s="4"/>
      <c r="E83" s="3"/>
    </row>
    <row x14ac:dyDescent="0.25" r="84" customHeight="1" ht="18.75">
      <c r="A84" s="3"/>
      <c r="B84" s="2"/>
      <c r="C84" s="3"/>
      <c r="D84" s="4"/>
      <c r="E84" s="3"/>
    </row>
    <row x14ac:dyDescent="0.25" r="85" customHeight="1" ht="18.75">
      <c r="A85" s="3"/>
      <c r="B85" s="2"/>
      <c r="C85" s="3"/>
      <c r="D85" s="4"/>
      <c r="E85" s="3"/>
    </row>
    <row x14ac:dyDescent="0.25" r="86" customHeight="1" ht="18.75">
      <c r="A86" s="3"/>
      <c r="B86" s="2"/>
      <c r="C86" s="3"/>
      <c r="D86" s="4"/>
      <c r="E86" s="3"/>
    </row>
    <row x14ac:dyDescent="0.25" r="87" customHeight="1" ht="18.75">
      <c r="A87" s="3"/>
      <c r="B87" s="2"/>
      <c r="C87" s="3"/>
      <c r="D87" s="4"/>
      <c r="E87" s="3"/>
    </row>
    <row x14ac:dyDescent="0.25" r="88" customHeight="1" ht="18.75">
      <c r="A88" s="3"/>
      <c r="B88" s="2"/>
      <c r="C88" s="3"/>
      <c r="D88" s="4"/>
      <c r="E88" s="3"/>
    </row>
    <row x14ac:dyDescent="0.25" r="89" customHeight="1" ht="18.75">
      <c r="A89" s="3"/>
      <c r="B89" s="2"/>
      <c r="C89" s="3"/>
      <c r="D89" s="4"/>
      <c r="E8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Daywise - Bankwise</vt:lpstr>
      <vt:lpstr>CashBank</vt:lpstr>
      <vt:lpstr>Daywise - Bankwise </vt:lpstr>
      <vt:lpstr>Sheet2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2023-05-09T02:43:46.411Z</dcterms:created>
  <dcterms:modified xsi:type="dcterms:W3CDTF">2023-05-09T02:43:46.411Z</dcterms:modified>
</cp:coreProperties>
</file>