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unk\AppData\Local\Microsoft\Windows\INetCache\Content.Outlook\4LOKGBDR\"/>
    </mc:Choice>
  </mc:AlternateContent>
  <xr:revisionPtr revIDLastSave="0" documentId="13_ncr:1_{5D3557CE-7091-411F-A7D3-11D56D3F086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aywise - Bankwise" sheetId="3" state="hidden" r:id="rId1"/>
    <sheet name="Summary of bank" sheetId="8" r:id="rId2"/>
    <sheet name="CASH &amp; BANK" sheetId="1" state="hidden" r:id="rId3"/>
    <sheet name="Daywise - Bankwise " sheetId="6" r:id="rId4"/>
    <sheet name="Sheet2" sheetId="7" state="hidden" r:id="rId5"/>
    <sheet name="Sheet1" sheetId="4" state="hidden" r:id="rId6"/>
  </sheets>
  <definedNames>
    <definedName name="_xlnm.Print_Area" localSheetId="2">'CASH &amp; BANK'!#REF!</definedName>
    <definedName name="_xlnm.Print_Area" localSheetId="3">'Daywise - Bankwise '!$A$1:$D$51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B9" i="8" l="1"/>
  <c r="I29" i="8"/>
  <c r="H29" i="8"/>
  <c r="F29" i="8"/>
  <c r="C29" i="8"/>
  <c r="E21" i="8"/>
  <c r="E23" i="8" s="1"/>
  <c r="I23" i="8"/>
  <c r="H23" i="8"/>
  <c r="F23" i="8"/>
  <c r="D23" i="8"/>
  <c r="C23" i="8"/>
  <c r="B23" i="8"/>
  <c r="G20" i="8"/>
  <c r="G23" i="8" s="1"/>
  <c r="M13" i="6"/>
  <c r="D92" i="1" s="1"/>
  <c r="A13" i="6"/>
  <c r="C15" i="8"/>
  <c r="D15" i="8"/>
  <c r="D27" i="8" s="1"/>
  <c r="E15" i="8"/>
  <c r="F15" i="8"/>
  <c r="G15" i="8"/>
  <c r="H15" i="8"/>
  <c r="H27" i="8" s="1"/>
  <c r="I15" i="8"/>
  <c r="D9" i="1"/>
  <c r="D11" i="1"/>
  <c r="F64" i="1"/>
  <c r="F45" i="1"/>
  <c r="F36" i="1"/>
  <c r="F25" i="1"/>
  <c r="D96" i="1"/>
  <c r="D95" i="1"/>
  <c r="D94" i="1"/>
  <c r="D93" i="1"/>
  <c r="D91" i="1"/>
  <c r="D90" i="1"/>
  <c r="D97" i="1"/>
  <c r="G61" i="6"/>
  <c r="I31" i="8" l="1"/>
  <c r="F31" i="8"/>
  <c r="F27" i="8"/>
  <c r="G27" i="8"/>
  <c r="E27" i="8"/>
  <c r="B15" i="8"/>
  <c r="I27" i="8"/>
  <c r="C27" i="8"/>
  <c r="H89" i="6"/>
  <c r="D107" i="1"/>
  <c r="D106" i="1"/>
  <c r="G116" i="1"/>
  <c r="B27" i="8" l="1"/>
  <c r="B33" i="8" s="1"/>
  <c r="D105" i="1"/>
  <c r="D104" i="1"/>
  <c r="D109" i="1" l="1"/>
  <c r="B43" i="6" l="1"/>
  <c r="C43" i="6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F60" i="6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K60" i="6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P60" i="6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8" i="6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L95" i="6" l="1"/>
  <c r="M95" i="6"/>
  <c r="D98" i="1" l="1"/>
  <c r="D110" i="1" l="1"/>
  <c r="G95" i="6"/>
  <c r="H95" i="6"/>
  <c r="Q43" i="6" l="1"/>
  <c r="M43" i="6"/>
  <c r="L43" i="6"/>
  <c r="H43" i="6"/>
  <c r="G43" i="6"/>
  <c r="R95" i="6"/>
  <c r="Q95" i="6"/>
  <c r="C95" i="6"/>
  <c r="B95" i="6"/>
  <c r="D7" i="6"/>
  <c r="D8" i="6" s="1"/>
  <c r="A8" i="6"/>
  <c r="A9" i="6" s="1"/>
  <c r="A10" i="6" s="1"/>
  <c r="A11" i="6" s="1"/>
  <c r="D9" i="6" l="1"/>
  <c r="R43" i="6"/>
  <c r="D10" i="6" l="1"/>
  <c r="D11" i="6" s="1"/>
  <c r="A12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S7" i="6" l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l="1"/>
  <c r="S34" i="6" s="1"/>
  <c r="S35" i="6" s="1"/>
  <c r="S36" i="6" s="1"/>
  <c r="S37" i="6" s="1"/>
  <c r="S38" i="6" s="1"/>
  <c r="S39" i="6" s="1"/>
  <c r="D12" i="6"/>
  <c r="D13" i="6" l="1"/>
  <c r="D14" i="6" s="1"/>
  <c r="D15" i="6" s="1"/>
  <c r="F15" i="1"/>
  <c r="S40" i="6"/>
  <c r="S41" i="6" s="1"/>
  <c r="S42" i="6" s="1"/>
  <c r="D36" i="1"/>
  <c r="D16" i="6" l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B29" i="8"/>
  <c r="B31" i="8" s="1"/>
  <c r="S43" i="6"/>
  <c r="B103" i="6"/>
  <c r="D84" i="1"/>
  <c r="S59" i="6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l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E39" i="7"/>
  <c r="A29" i="7"/>
  <c r="A30" i="7" s="1"/>
  <c r="A31" i="7" s="1"/>
  <c r="A32" i="7" s="1"/>
  <c r="A33" i="7" s="1"/>
  <c r="A34" i="7" s="1"/>
  <c r="A35" i="7" s="1"/>
  <c r="A36" i="7" s="1"/>
  <c r="E2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D42" i="6" l="1"/>
  <c r="B100" i="6" s="1"/>
  <c r="S85" i="6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F84" i="1"/>
  <c r="B104" i="6"/>
  <c r="I7" i="6"/>
  <c r="I8" i="6" s="1"/>
  <c r="I9" i="6" s="1"/>
  <c r="I10" i="6" s="1"/>
  <c r="I11" i="6" s="1"/>
  <c r="I12" i="6" l="1"/>
  <c r="I13" i="6" s="1"/>
  <c r="I14" i="6" s="1"/>
  <c r="D43" i="6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I15" i="6" l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H31" i="8"/>
  <c r="N27" i="6"/>
  <c r="N28" i="6" s="1"/>
  <c r="N29" i="6" s="1"/>
  <c r="N30" i="6" s="1"/>
  <c r="N31" i="6" s="1"/>
  <c r="N32" i="6" s="1"/>
  <c r="D59" i="6"/>
  <c r="I59" i="6"/>
  <c r="I60" i="6" s="1"/>
  <c r="I61" i="6" l="1"/>
  <c r="I62" i="6" s="1"/>
  <c r="N33" i="6"/>
  <c r="N34" i="6" s="1"/>
  <c r="N35" i="6" s="1"/>
  <c r="N36" i="6" s="1"/>
  <c r="N37" i="6" s="1"/>
  <c r="N38" i="6" s="1"/>
  <c r="I37" i="6"/>
  <c r="I38" i="6" s="1"/>
  <c r="D60" i="6"/>
  <c r="D61" i="6" s="1"/>
  <c r="N59" i="6"/>
  <c r="N60" i="6" s="1"/>
  <c r="I63" i="6" l="1"/>
  <c r="D62" i="6"/>
  <c r="D63" i="6" s="1"/>
  <c r="D64" i="6" s="1"/>
  <c r="D65" i="6" s="1"/>
  <c r="D66" i="6" s="1"/>
  <c r="N61" i="6"/>
  <c r="N39" i="6"/>
  <c r="N40" i="6" s="1"/>
  <c r="N41" i="6" s="1"/>
  <c r="N42" i="6" s="1"/>
  <c r="B102" i="6" s="1"/>
  <c r="I39" i="6"/>
  <c r="I40" i="6" s="1"/>
  <c r="I41" i="6" s="1"/>
  <c r="D67" i="6" l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C31" i="8"/>
  <c r="I64" i="6"/>
  <c r="N62" i="6"/>
  <c r="I42" i="6"/>
  <c r="I43" i="6" s="1"/>
  <c r="N43" i="6"/>
  <c r="B101" i="6"/>
  <c r="C46" i="6"/>
  <c r="C47" i="6"/>
  <c r="I65" i="6" l="1"/>
  <c r="I66" i="6" s="1"/>
  <c r="F54" i="1"/>
  <c r="I67" i="6"/>
  <c r="N63" i="6"/>
  <c r="N64" i="6" s="1"/>
  <c r="D90" i="6"/>
  <c r="C48" i="6"/>
  <c r="C49" i="6"/>
  <c r="Q105" i="3"/>
  <c r="P105" i="3"/>
  <c r="N105" i="3"/>
  <c r="M105" i="3"/>
  <c r="L105" i="3"/>
  <c r="H105" i="3"/>
  <c r="G105" i="3"/>
  <c r="C105" i="3"/>
  <c r="B105" i="3"/>
  <c r="N92" i="3"/>
  <c r="N93" i="3" s="1"/>
  <c r="N94" i="3" s="1"/>
  <c r="N95" i="3" s="1"/>
  <c r="N96" i="3" s="1"/>
  <c r="N79" i="3"/>
  <c r="N80" i="3" s="1"/>
  <c r="N81" i="3" s="1"/>
  <c r="N82" i="3" s="1"/>
  <c r="N83" i="3" s="1"/>
  <c r="N84" i="3" s="1"/>
  <c r="N85" i="3" s="1"/>
  <c r="N86" i="3" s="1"/>
  <c r="O70" i="3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F70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R69" i="3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I69" i="3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D69" i="3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Q51" i="3"/>
  <c r="P51" i="3"/>
  <c r="N51" i="3"/>
  <c r="M51" i="3"/>
  <c r="L51" i="3"/>
  <c r="H51" i="3"/>
  <c r="G51" i="3"/>
  <c r="C41" i="3"/>
  <c r="C34" i="3"/>
  <c r="C21" i="3"/>
  <c r="N20" i="3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C20" i="3"/>
  <c r="C19" i="3"/>
  <c r="C18" i="3"/>
  <c r="O16" i="3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R15" i="3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I15" i="3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B15" i="3"/>
  <c r="D15" i="3" s="1"/>
  <c r="D16" i="3" s="1"/>
  <c r="D17" i="3" s="1"/>
  <c r="D18" i="3" s="1"/>
  <c r="D74" i="1"/>
  <c r="D64" i="1"/>
  <c r="D54" i="1"/>
  <c r="G54" i="1" s="1"/>
  <c r="D45" i="1"/>
  <c r="D25" i="1"/>
  <c r="D15" i="1"/>
  <c r="I68" i="6" l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E29" i="8"/>
  <c r="E31" i="8" s="1"/>
  <c r="N65" i="6"/>
  <c r="N66" i="6" s="1"/>
  <c r="F74" i="1"/>
  <c r="D91" i="6"/>
  <c r="D19" i="3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87" i="1"/>
  <c r="C51" i="3"/>
  <c r="B117" i="3"/>
  <c r="R99" i="3"/>
  <c r="R100" i="3" s="1"/>
  <c r="R101" i="3" s="1"/>
  <c r="R102" i="3" s="1"/>
  <c r="R103" i="3" s="1"/>
  <c r="R105" i="3" s="1"/>
  <c r="B114" i="3"/>
  <c r="D99" i="3"/>
  <c r="D100" i="3" s="1"/>
  <c r="D101" i="3" s="1"/>
  <c r="D102" i="3" s="1"/>
  <c r="D103" i="3" s="1"/>
  <c r="D104" i="3" s="1"/>
  <c r="D105" i="3" s="1"/>
  <c r="I99" i="3"/>
  <c r="I100" i="3" s="1"/>
  <c r="I101" i="3" s="1"/>
  <c r="I102" i="3" s="1"/>
  <c r="I103" i="3" s="1"/>
  <c r="B115" i="3"/>
  <c r="I45" i="3"/>
  <c r="I46" i="3" s="1"/>
  <c r="I47" i="3" s="1"/>
  <c r="I48" i="3" s="1"/>
  <c r="I49" i="3" s="1"/>
  <c r="B113" i="3"/>
  <c r="B116" i="3"/>
  <c r="R45" i="3"/>
  <c r="R46" i="3" s="1"/>
  <c r="R47" i="3" s="1"/>
  <c r="R48" i="3" s="1"/>
  <c r="R49" i="3" s="1"/>
  <c r="B51" i="3"/>
  <c r="C50" i="6"/>
  <c r="C51" i="6" s="1"/>
  <c r="B106" i="6" l="1"/>
  <c r="N67" i="6"/>
  <c r="D92" i="6"/>
  <c r="D93" i="6" s="1"/>
  <c r="B112" i="3"/>
  <c r="I51" i="3"/>
  <c r="I50" i="3"/>
  <c r="I104" i="3"/>
  <c r="I105" i="3"/>
  <c r="B118" i="3"/>
  <c r="R51" i="3"/>
  <c r="R50" i="3"/>
  <c r="D112" i="1"/>
  <c r="N68" i="6" l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B105" i="6" s="1"/>
  <c r="G29" i="8"/>
  <c r="G31" i="8" s="1"/>
  <c r="D94" i="6"/>
  <c r="D95" i="6" s="1"/>
  <c r="N95" i="6" l="1"/>
  <c r="B107" i="6"/>
  <c r="B108" i="6" s="1"/>
  <c r="E114" i="1" l="1"/>
  <c r="E115" i="1" s="1"/>
  <c r="B34" i="8"/>
  <c r="B36" i="8" s="1"/>
  <c r="E1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udhuman</author>
  </authors>
  <commentList>
    <comment ref="Q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Aug RTA Fee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<sst xmlns="http://schemas.openxmlformats.org/spreadsheetml/2006/main" count="449" uniqueCount="133">
  <si>
    <t>Classic Luxury Transport LLC</t>
  </si>
  <si>
    <t>P.O.Box - 124797</t>
  </si>
  <si>
    <t>Dubai - U.A.E.</t>
  </si>
  <si>
    <t>Emirates NBD (CLT)</t>
  </si>
  <si>
    <t>Emirates Bank-Passenger A/c</t>
  </si>
  <si>
    <t>ADIB-Passenger A/C</t>
  </si>
  <si>
    <t>Mashreq Bank - Luxury</t>
  </si>
  <si>
    <t>Daily Summary</t>
  </si>
  <si>
    <t/>
  </si>
  <si>
    <t>01-Oct-2016 to 05-Nov-2016</t>
  </si>
  <si>
    <t>05-Feb-2016 to 07-Mar-2016</t>
  </si>
  <si>
    <t>01-Sep-2016 to 05-Nov-2016</t>
  </si>
  <si>
    <t>Emirates NBD</t>
  </si>
  <si>
    <t>Mashreq bank</t>
  </si>
  <si>
    <t>Classic Luxury Transport</t>
  </si>
  <si>
    <t>Classic Luxury Passenger Transport</t>
  </si>
  <si>
    <t>CLT (2014 Onwards)</t>
  </si>
  <si>
    <t>Particulars</t>
  </si>
  <si>
    <t>Transactions</t>
  </si>
  <si>
    <t>Closing</t>
  </si>
  <si>
    <t>Debit</t>
  </si>
  <si>
    <t>Credit</t>
  </si>
  <si>
    <t>Balance</t>
  </si>
  <si>
    <t>Opening Balance</t>
  </si>
  <si>
    <t>Grand Total</t>
  </si>
  <si>
    <t>Emirates Jafza-Classic Transport</t>
  </si>
  <si>
    <t>RAK BANK</t>
  </si>
  <si>
    <t>ADIB - Luxury</t>
  </si>
  <si>
    <t>CBD Bank</t>
  </si>
  <si>
    <t>Classic Transport</t>
  </si>
  <si>
    <t>Check 30st</t>
  </si>
  <si>
    <t>CLT DAILY SHEET</t>
  </si>
  <si>
    <t>Description</t>
  </si>
  <si>
    <t>Total</t>
  </si>
  <si>
    <t>Remarks</t>
  </si>
  <si>
    <t>BANK</t>
  </si>
  <si>
    <t>Emirates NBD-Classic Luxury-Main</t>
  </si>
  <si>
    <t>Cheques Deposited / Inward Remittance</t>
  </si>
  <si>
    <t>Bounced / Returned cheque/DDR</t>
  </si>
  <si>
    <t>Cash Deposited / Internal transfer</t>
  </si>
  <si>
    <t>Credit card payment</t>
  </si>
  <si>
    <t>Cheques issued / Bank Charges</t>
  </si>
  <si>
    <t>Cash Withdrawn</t>
  </si>
  <si>
    <t>Closing Balance</t>
  </si>
  <si>
    <t>Emirates NBD-Classic Passenger</t>
  </si>
  <si>
    <t>Internal Deposits/Transfers/Salary</t>
  </si>
  <si>
    <t>Cash Deposited/INTERNAL TRANSFER</t>
  </si>
  <si>
    <t>Cheques issued /BANK CHARGES</t>
  </si>
  <si>
    <t>Rak Bank-Classic Luxury</t>
  </si>
  <si>
    <t>Cash Deposited</t>
  </si>
  <si>
    <t>Cheques issued &amp; Bank Charges</t>
  </si>
  <si>
    <t>EIB - Loan account</t>
  </si>
  <si>
    <t>Internal Transfers</t>
  </si>
  <si>
    <t>ENBD - Classic Riders</t>
  </si>
  <si>
    <t>OLT - Emirates Islamic Bank</t>
  </si>
  <si>
    <t>CLT - ADCB</t>
  </si>
  <si>
    <t>A</t>
  </si>
  <si>
    <t xml:space="preserve">Total Chq issue &amp; Instalment </t>
  </si>
  <si>
    <t>Up to 31/05/2023</t>
  </si>
  <si>
    <t>NBD-Luxury</t>
  </si>
  <si>
    <t>NBD-Passenger</t>
  </si>
  <si>
    <t>NBD - Riders</t>
  </si>
  <si>
    <t>RAK</t>
  </si>
  <si>
    <t>CBD-Luxury</t>
  </si>
  <si>
    <t>OLT - EIB</t>
  </si>
  <si>
    <t>Total due of all banks (A)</t>
  </si>
  <si>
    <t>B</t>
  </si>
  <si>
    <t>Receipts expected before 31st May'23</t>
  </si>
  <si>
    <t>CBD - Luxury</t>
  </si>
  <si>
    <t>C</t>
  </si>
  <si>
    <r>
      <rPr>
        <b/>
        <sz val="14"/>
        <color indexed="11"/>
        <rFont val="Calibri"/>
        <family val="2"/>
      </rPr>
      <t>Expected surplus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9"/>
        <rFont val="Calibri"/>
        <family val="2"/>
      </rPr>
      <t xml:space="preserve">/ </t>
    </r>
    <r>
      <rPr>
        <b/>
        <sz val="14"/>
        <color indexed="10"/>
        <rFont val="Calibri"/>
        <family val="2"/>
      </rPr>
      <t>(Shortfall) on 31st May'23</t>
    </r>
  </si>
  <si>
    <t>A-B+C</t>
  </si>
  <si>
    <t>Classic Luxury Passenger Transport LLC</t>
  </si>
  <si>
    <t>Classic Riders Car Rental LLC</t>
  </si>
  <si>
    <t>30-Apr-2023 to 04-Jun-2023</t>
  </si>
  <si>
    <t>26-Mar-2023 to 30-Apr-2023</t>
  </si>
  <si>
    <t>Emirates NBD-Classic Luxury Transport</t>
  </si>
  <si>
    <t>Emirates NBD-Classic Luxury Passenger Transport</t>
  </si>
  <si>
    <t>Emirates NBD - Classic Riders Car Rental LLC</t>
  </si>
  <si>
    <t>Emirates Islamic Bank</t>
  </si>
  <si>
    <t xml:space="preserve"> </t>
  </si>
  <si>
    <t>Salary</t>
  </si>
  <si>
    <t>RAK Bank</t>
  </si>
  <si>
    <t>Jafza</t>
  </si>
  <si>
    <t>Passenger</t>
  </si>
  <si>
    <t>Online Luxury Transport LLC</t>
  </si>
  <si>
    <t>RAK Bank-Classic Luxury Transport</t>
  </si>
  <si>
    <t>CBD Bank-Classic Luxury Transport</t>
  </si>
  <si>
    <t>EIB Bank - Online Luxury Transport LLC</t>
  </si>
  <si>
    <t>Cheques returned during Covid-19 outbreak:</t>
  </si>
  <si>
    <t>S No.</t>
  </si>
  <si>
    <t>Cheque date</t>
  </si>
  <si>
    <t>Ch No.</t>
  </si>
  <si>
    <t>Cheque Amount</t>
  </si>
  <si>
    <t>008178</t>
  </si>
  <si>
    <t>RTA Cheque</t>
  </si>
  <si>
    <t>Al Futtaim Previa 2 Nos. (deferment applied)</t>
  </si>
  <si>
    <t>Galadari 12th cheque (deferment applied)</t>
  </si>
  <si>
    <t>Millennium insurance - Medical</t>
  </si>
  <si>
    <t>RAK Cheque (deferment applied)</t>
  </si>
  <si>
    <t>Galadari cheque (deferment applied)</t>
  </si>
  <si>
    <t>Jafza rental</t>
  </si>
  <si>
    <t>RAK DDS loan (deferment applied)</t>
  </si>
  <si>
    <t>Arabian Automobiles (hold on april and produced on May)</t>
  </si>
  <si>
    <t>Cheques on hold during Covid-19 outbreak:</t>
  </si>
  <si>
    <t>008369</t>
  </si>
  <si>
    <t>Al Futtaim Motors</t>
  </si>
  <si>
    <t>008374</t>
  </si>
  <si>
    <t>008329</t>
  </si>
  <si>
    <t>Siraj Bhai</t>
  </si>
  <si>
    <t>008334</t>
  </si>
  <si>
    <t>Al Futtaim Lexus</t>
  </si>
  <si>
    <t>Arabian Automobiles</t>
  </si>
  <si>
    <t>008179</t>
  </si>
  <si>
    <t>Anil Sanghai</t>
  </si>
  <si>
    <t>Anil Sanghai (Loan payback cheque)</t>
  </si>
  <si>
    <t>Total Bank Closing Balances as on 05/05/2023</t>
  </si>
  <si>
    <t>Cheques Deposited</t>
  </si>
  <si>
    <t>Inward Remittance</t>
  </si>
  <si>
    <t>Internal transfer</t>
  </si>
  <si>
    <t>Cheques issued</t>
  </si>
  <si>
    <t>Bank Charges</t>
  </si>
  <si>
    <t>Closing Balance at the day end</t>
  </si>
  <si>
    <t>Expected Payments - May'2023</t>
  </si>
  <si>
    <t>Rent</t>
  </si>
  <si>
    <t>Loan</t>
  </si>
  <si>
    <t>RTA Fees</t>
  </si>
  <si>
    <t>Expected Receipts - May'2023</t>
  </si>
  <si>
    <t>Total Payments</t>
  </si>
  <si>
    <t>Check</t>
  </si>
  <si>
    <t>Total as per above</t>
  </si>
  <si>
    <t>Sponsor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</si>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</sst>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#,##0.00_ ;[Red]\-#,##0.00\ "/>
    <numFmt numFmtId="168" formatCode="[Green]_(* #,##0_);[Red]_(* \(#,##0\);_(* &quot;-&quot;??_);_(@_)"/>
    <numFmt numFmtId="169" formatCode="_(* #,##0.00_);[Red]_(* \(#,##0.00\);_(* &quot;-&quot;??_);_(@_)"/>
    <numFmt numFmtId="170" formatCode="#,##0.00;[Red]#,##0.00"/>
    <numFmt numFmtId="171" formatCode="#,##0.0;[Red]#,##0.0"/>
    <numFmt numFmtId="172" formatCode="&quot;&quot;0"/>
    <numFmt numFmtId="173" formatCode="&quot;&quot;0.00"/>
    <numFmt numFmtId="174" formatCode="[$-409]d/mmm;@"/>
    <numFmt numFmtId="175" formatCode="_-* #,##0_-;\-* #,##0_-;_-* &quot;-&quot;??_-;_-@_-"/>
    <numFmt numFmtId="176" formatCode="#,##0.0000000000_ ;[Red]\-#,##0.0000000000\ 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color indexed="10"/>
      <name val="Calibri"/>
      <family val="2"/>
    </font>
    <font>
      <b/>
      <sz val="14"/>
      <color indexed="17"/>
      <name val="Calibri"/>
      <family val="2"/>
    </font>
    <font>
      <b/>
      <sz val="14"/>
      <color indexed="9"/>
      <name val="Calibri"/>
      <family val="2"/>
    </font>
    <font>
      <b/>
      <sz val="14"/>
      <color indexed="11"/>
      <name val="Calibri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14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8">
    <xf numFmtId="0" fontId="0" fillId="0" borderId="0"/>
    <xf numFmtId="0" fontId="20" fillId="2" borderId="0" applyNumberFormat="0" applyBorder="0" applyAlignment="0" applyProtection="0"/>
    <xf numFmtId="164" fontId="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 applyNumberFormat="0" applyFill="0" applyBorder="0" applyAlignment="0" applyProtection="0"/>
    <xf numFmtId="0" fontId="39" fillId="0" borderId="49" applyNumberFormat="0" applyFill="0" applyAlignment="0" applyProtection="0"/>
    <xf numFmtId="0" fontId="40" fillId="0" borderId="50" applyNumberFormat="0" applyFill="0" applyAlignment="0" applyProtection="0"/>
    <xf numFmtId="0" fontId="41" fillId="0" borderId="51" applyNumberFormat="0" applyFill="0" applyAlignment="0" applyProtection="0"/>
    <xf numFmtId="0" fontId="41" fillId="0" borderId="0" applyNumberFormat="0" applyFill="0" applyBorder="0" applyAlignment="0" applyProtection="0"/>
    <xf numFmtId="0" fontId="42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5" fillId="21" borderId="52" applyNumberFormat="0" applyAlignment="0" applyProtection="0"/>
    <xf numFmtId="0" fontId="46" fillId="22" borderId="53" applyNumberFormat="0" applyAlignment="0" applyProtection="0"/>
    <xf numFmtId="0" fontId="47" fillId="22" borderId="52" applyNumberFormat="0" applyAlignment="0" applyProtection="0"/>
    <xf numFmtId="0" fontId="48" fillId="0" borderId="54" applyNumberFormat="0" applyFill="0" applyAlignment="0" applyProtection="0"/>
    <xf numFmtId="0" fontId="49" fillId="23" borderId="55" applyNumberFormat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7" applyNumberFormat="0" applyFill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0" fillId="47" borderId="0" applyNumberFormat="0" applyBorder="0" applyAlignment="0" applyProtection="0"/>
    <xf numFmtId="0" fontId="6" fillId="0" borderId="0"/>
    <xf numFmtId="0" fontId="6" fillId="24" borderId="56" applyNumberFormat="0" applyFont="0" applyAlignment="0" applyProtection="0"/>
    <xf numFmtId="165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2">
    <xf numFmtId="0" fontId="0" fillId="0" borderId="0" xfId="0"/>
    <xf numFmtId="0" fontId="22" fillId="0" borderId="0" xfId="0" applyFont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49" fontId="25" fillId="0" borderId="3" xfId="0" applyNumberFormat="1" applyFont="1" applyBorder="1" applyAlignment="1">
      <alignment horizontal="center" vertical="top"/>
    </xf>
    <xf numFmtId="0" fontId="26" fillId="0" borderId="4" xfId="0" applyFont="1" applyBorder="1" applyAlignment="1">
      <alignment vertical="top"/>
    </xf>
    <xf numFmtId="0" fontId="26" fillId="0" borderId="5" xfId="0" applyFont="1" applyBorder="1" applyAlignment="1">
      <alignment vertical="top"/>
    </xf>
    <xf numFmtId="0" fontId="26" fillId="0" borderId="6" xfId="0" applyFont="1" applyBorder="1" applyAlignment="1">
      <alignment vertical="top"/>
    </xf>
    <xf numFmtId="49" fontId="27" fillId="0" borderId="7" xfId="0" applyNumberFormat="1" applyFont="1" applyBorder="1" applyAlignment="1">
      <alignment horizontal="center" vertical="top"/>
    </xf>
    <xf numFmtId="49" fontId="27" fillId="0" borderId="8" xfId="0" applyNumberFormat="1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9" fillId="0" borderId="0" xfId="0" applyFont="1"/>
    <xf numFmtId="2" fontId="23" fillId="0" borderId="0" xfId="0" applyNumberFormat="1" applyFont="1"/>
    <xf numFmtId="0" fontId="28" fillId="0" borderId="0" xfId="0" applyFont="1" applyAlignment="1">
      <alignment horizontal="left"/>
    </xf>
    <xf numFmtId="0" fontId="29" fillId="0" borderId="0" xfId="0" applyFont="1"/>
    <xf numFmtId="166" fontId="30" fillId="0" borderId="0" xfId="0" applyNumberFormat="1" applyFont="1"/>
    <xf numFmtId="0" fontId="24" fillId="3" borderId="1" xfId="1" applyFont="1" applyFill="1" applyBorder="1"/>
    <xf numFmtId="164" fontId="24" fillId="3" borderId="1" xfId="1" applyNumberFormat="1" applyFont="1" applyFill="1" applyBorder="1" applyAlignment="1">
      <alignment horizontal="center"/>
    </xf>
    <xf numFmtId="0" fontId="23" fillId="4" borderId="1" xfId="0" applyFont="1" applyFill="1" applyBorder="1"/>
    <xf numFmtId="164" fontId="24" fillId="4" borderId="1" xfId="2" applyFont="1" applyFill="1" applyBorder="1" applyAlignment="1">
      <alignment horizontal="center"/>
    </xf>
    <xf numFmtId="0" fontId="24" fillId="4" borderId="1" xfId="0" applyFont="1" applyFill="1" applyBorder="1"/>
    <xf numFmtId="0" fontId="23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/>
    <xf numFmtId="0" fontId="24" fillId="6" borderId="1" xfId="0" applyFont="1" applyFill="1" applyBorder="1"/>
    <xf numFmtId="0" fontId="24" fillId="6" borderId="1" xfId="0" applyFont="1" applyFill="1" applyBorder="1" applyAlignment="1">
      <alignment horizontal="left"/>
    </xf>
    <xf numFmtId="0" fontId="24" fillId="7" borderId="1" xfId="0" applyFont="1" applyFill="1" applyBorder="1"/>
    <xf numFmtId="0" fontId="24" fillId="8" borderId="1" xfId="0" applyFont="1" applyFill="1" applyBorder="1"/>
    <xf numFmtId="0" fontId="23" fillId="2" borderId="11" xfId="1" applyFont="1" applyBorder="1" applyAlignment="1">
      <alignment horizontal="center"/>
    </xf>
    <xf numFmtId="0" fontId="24" fillId="8" borderId="1" xfId="0" applyFont="1" applyFill="1" applyBorder="1" applyAlignment="1">
      <alignment horizontal="left"/>
    </xf>
    <xf numFmtId="0" fontId="24" fillId="6" borderId="3" xfId="0" applyFont="1" applyFill="1" applyBorder="1"/>
    <xf numFmtId="0" fontId="23" fillId="10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164" fontId="31" fillId="0" borderId="2" xfId="2" applyFont="1" applyBorder="1" applyAlignment="1">
      <alignment horizontal="right" vertical="top"/>
    </xf>
    <xf numFmtId="167" fontId="11" fillId="0" borderId="12" xfId="2" applyNumberFormat="1" applyFont="1" applyBorder="1" applyAlignment="1">
      <alignment horizontal="right" vertical="top"/>
    </xf>
    <xf numFmtId="167" fontId="32" fillId="0" borderId="12" xfId="2" applyNumberFormat="1" applyFont="1" applyBorder="1" applyAlignment="1">
      <alignment horizontal="right" vertical="top"/>
    </xf>
    <xf numFmtId="167" fontId="0" fillId="0" borderId="0" xfId="0" applyNumberFormat="1"/>
    <xf numFmtId="169" fontId="10" fillId="0" borderId="0" xfId="2" applyNumberFormat="1" applyFont="1" applyAlignment="1"/>
    <xf numFmtId="169" fontId="10" fillId="0" borderId="0" xfId="2" applyNumberFormat="1" applyFont="1" applyAlignment="1">
      <alignment horizontal="left" indent="2"/>
    </xf>
    <xf numFmtId="169" fontId="16" fillId="0" borderId="0" xfId="2" applyNumberFormat="1" applyFont="1" applyAlignment="1">
      <alignment horizontal="left" indent="2"/>
    </xf>
    <xf numFmtId="0" fontId="28" fillId="10" borderId="3" xfId="0" applyFont="1" applyFill="1" applyBorder="1" applyAlignment="1">
      <alignment horizontal="left"/>
    </xf>
    <xf numFmtId="49" fontId="27" fillId="0" borderId="13" xfId="0" applyNumberFormat="1" applyFont="1" applyBorder="1" applyAlignment="1">
      <alignment horizontal="center" vertical="top"/>
    </xf>
    <xf numFmtId="49" fontId="27" fillId="0" borderId="14" xfId="0" applyNumberFormat="1" applyFont="1" applyBorder="1" applyAlignment="1">
      <alignment horizontal="center" vertical="top"/>
    </xf>
    <xf numFmtId="49" fontId="27" fillId="0" borderId="15" xfId="0" applyNumberFormat="1" applyFont="1" applyBorder="1" applyAlignment="1">
      <alignment horizontal="center" vertical="top"/>
    </xf>
    <xf numFmtId="49" fontId="33" fillId="0" borderId="14" xfId="0" applyNumberFormat="1" applyFont="1" applyBorder="1" applyAlignment="1">
      <alignment horizontal="center" vertical="top"/>
    </xf>
    <xf numFmtId="49" fontId="27" fillId="0" borderId="16" xfId="0" applyNumberFormat="1" applyFont="1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4" fillId="11" borderId="18" xfId="0" applyFont="1" applyFill="1" applyBorder="1"/>
    <xf numFmtId="169" fontId="0" fillId="0" borderId="0" xfId="0" applyNumberFormat="1"/>
    <xf numFmtId="168" fontId="22" fillId="0" borderId="0" xfId="0" applyNumberFormat="1" applyFont="1"/>
    <xf numFmtId="166" fontId="22" fillId="0" borderId="0" xfId="2" applyNumberFormat="1" applyFont="1"/>
    <xf numFmtId="164" fontId="0" fillId="0" borderId="0" xfId="0" applyNumberFormat="1"/>
    <xf numFmtId="164" fontId="22" fillId="0" borderId="0" xfId="0" applyNumberFormat="1" applyFont="1"/>
    <xf numFmtId="166" fontId="0" fillId="0" borderId="0" xfId="2" applyNumberFormat="1" applyFont="1"/>
    <xf numFmtId="170" fontId="0" fillId="0" borderId="0" xfId="0" applyNumberFormat="1"/>
    <xf numFmtId="49" fontId="33" fillId="0" borderId="19" xfId="4" applyNumberFormat="1" applyFont="1" applyBorder="1" applyAlignment="1">
      <alignment vertical="top"/>
    </xf>
    <xf numFmtId="172" fontId="33" fillId="0" borderId="20" xfId="4" applyNumberFormat="1" applyFont="1" applyBorder="1" applyAlignment="1">
      <alignment horizontal="right" vertical="top"/>
    </xf>
    <xf numFmtId="172" fontId="33" fillId="0" borderId="0" xfId="4" applyNumberFormat="1" applyFont="1" applyAlignment="1">
      <alignment horizontal="right" vertical="top"/>
    </xf>
    <xf numFmtId="49" fontId="33" fillId="0" borderId="19" xfId="3" applyNumberFormat="1" applyFont="1" applyBorder="1" applyAlignment="1">
      <alignment vertical="top"/>
    </xf>
    <xf numFmtId="49" fontId="33" fillId="0" borderId="19" xfId="10" applyNumberFormat="1" applyFont="1" applyBorder="1" applyAlignment="1">
      <alignment vertical="top"/>
    </xf>
    <xf numFmtId="49" fontId="33" fillId="0" borderId="14" xfId="8" applyNumberFormat="1" applyFont="1" applyBorder="1" applyAlignment="1">
      <alignment vertical="top"/>
    </xf>
    <xf numFmtId="49" fontId="33" fillId="0" borderId="19" xfId="5" applyNumberFormat="1" applyFont="1" applyBorder="1" applyAlignment="1">
      <alignment vertical="top"/>
    </xf>
    <xf numFmtId="172" fontId="33" fillId="0" borderId="20" xfId="5" applyNumberFormat="1" applyFont="1" applyBorder="1" applyAlignment="1">
      <alignment horizontal="right" vertical="top"/>
    </xf>
    <xf numFmtId="172" fontId="33" fillId="0" borderId="0" xfId="5" applyNumberFormat="1" applyFont="1" applyAlignment="1">
      <alignment horizontal="right" vertical="top"/>
    </xf>
    <xf numFmtId="0" fontId="7" fillId="0" borderId="0" xfId="0" applyFont="1" applyAlignment="1">
      <alignment horizontal="center"/>
    </xf>
    <xf numFmtId="164" fontId="25" fillId="0" borderId="5" xfId="2" applyFont="1" applyBorder="1" applyAlignment="1">
      <alignment horizontal="right" vertical="top"/>
    </xf>
    <xf numFmtId="167" fontId="10" fillId="0" borderId="5" xfId="2" applyNumberFormat="1" applyFont="1" applyBorder="1" applyAlignment="1">
      <alignment horizontal="right" vertical="top"/>
    </xf>
    <xf numFmtId="49" fontId="27" fillId="0" borderId="18" xfId="0" applyNumberFormat="1" applyFont="1" applyBorder="1" applyAlignment="1">
      <alignment horizontal="center" vertical="top"/>
    </xf>
    <xf numFmtId="174" fontId="25" fillId="0" borderId="14" xfId="8" applyNumberFormat="1" applyFont="1" applyBorder="1" applyAlignment="1">
      <alignment horizontal="left" vertical="top"/>
    </xf>
    <xf numFmtId="172" fontId="25" fillId="0" borderId="0" xfId="4" applyNumberFormat="1" applyFont="1" applyAlignment="1">
      <alignment horizontal="right" vertical="top"/>
    </xf>
    <xf numFmtId="169" fontId="11" fillId="0" borderId="0" xfId="0" applyNumberFormat="1" applyFont="1"/>
    <xf numFmtId="49" fontId="33" fillId="0" borderId="14" xfId="5" applyNumberFormat="1" applyFont="1" applyBorder="1" applyAlignment="1">
      <alignment vertical="top"/>
    </xf>
    <xf numFmtId="49" fontId="33" fillId="0" borderId="14" xfId="4" applyNumberFormat="1" applyFont="1" applyBorder="1" applyAlignment="1">
      <alignment vertical="top"/>
    </xf>
    <xf numFmtId="171" fontId="0" fillId="0" borderId="0" xfId="0" applyNumberFormat="1"/>
    <xf numFmtId="164" fontId="7" fillId="0" borderId="0" xfId="0" applyNumberFormat="1" applyFont="1"/>
    <xf numFmtId="166" fontId="25" fillId="0" borderId="0" xfId="2" applyNumberFormat="1" applyFont="1" applyBorder="1" applyAlignment="1">
      <alignment horizontal="right" vertical="top"/>
    </xf>
    <xf numFmtId="166" fontId="27" fillId="0" borderId="21" xfId="2" applyNumberFormat="1" applyFont="1" applyBorder="1" applyAlignment="1">
      <alignment horizontal="right" vertical="top"/>
    </xf>
    <xf numFmtId="166" fontId="33" fillId="0" borderId="0" xfId="2" applyNumberFormat="1" applyFont="1" applyBorder="1" applyAlignment="1">
      <alignment horizontal="right" vertical="top"/>
    </xf>
    <xf numFmtId="166" fontId="33" fillId="0" borderId="20" xfId="2" applyNumberFormat="1" applyFont="1" applyBorder="1" applyAlignment="1">
      <alignment horizontal="right" vertical="top"/>
    </xf>
    <xf numFmtId="166" fontId="31" fillId="0" borderId="2" xfId="2" applyNumberFormat="1" applyFont="1" applyBorder="1" applyAlignment="1">
      <alignment horizontal="right" vertical="top"/>
    </xf>
    <xf numFmtId="166" fontId="0" fillId="0" borderId="9" xfId="2" applyNumberFormat="1" applyFont="1" applyBorder="1"/>
    <xf numFmtId="38" fontId="25" fillId="0" borderId="5" xfId="2" applyNumberFormat="1" applyFont="1" applyBorder="1" applyAlignment="1">
      <alignment horizontal="right" vertical="top"/>
    </xf>
    <xf numFmtId="38" fontId="10" fillId="0" borderId="5" xfId="2" applyNumberFormat="1" applyFont="1" applyBorder="1" applyAlignment="1">
      <alignment horizontal="right" vertical="top"/>
    </xf>
    <xf numFmtId="38" fontId="11" fillId="0" borderId="22" xfId="2" applyNumberFormat="1" applyFont="1" applyBorder="1" applyAlignment="1">
      <alignment horizontal="right" vertical="top"/>
    </xf>
    <xf numFmtId="38" fontId="0" fillId="0" borderId="10" xfId="0" applyNumberFormat="1" applyBorder="1"/>
    <xf numFmtId="38" fontId="11" fillId="0" borderId="12" xfId="2" applyNumberFormat="1" applyFont="1" applyBorder="1" applyAlignment="1">
      <alignment horizontal="right" vertical="top"/>
    </xf>
    <xf numFmtId="38" fontId="0" fillId="0" borderId="10" xfId="2" applyNumberFormat="1" applyFont="1" applyBorder="1"/>
    <xf numFmtId="38" fontId="0" fillId="0" borderId="0" xfId="0" applyNumberFormat="1"/>
    <xf numFmtId="166" fontId="24" fillId="7" borderId="1" xfId="2" applyNumberFormat="1" applyFont="1" applyFill="1" applyBorder="1" applyAlignment="1">
      <alignment horizontal="center"/>
    </xf>
    <xf numFmtId="166" fontId="24" fillId="3" borderId="1" xfId="1" applyNumberFormat="1" applyFont="1" applyFill="1" applyBorder="1" applyAlignment="1">
      <alignment horizontal="center"/>
    </xf>
    <xf numFmtId="166" fontId="24" fillId="6" borderId="1" xfId="2" applyNumberFormat="1" applyFont="1" applyFill="1" applyBorder="1" applyAlignment="1">
      <alignment horizontal="center"/>
    </xf>
    <xf numFmtId="166" fontId="24" fillId="5" borderId="1" xfId="2" applyNumberFormat="1" applyFont="1" applyFill="1" applyBorder="1" applyAlignment="1">
      <alignment horizontal="center"/>
    </xf>
    <xf numFmtId="166" fontId="24" fillId="8" borderId="1" xfId="2" applyNumberFormat="1" applyFont="1" applyFill="1" applyBorder="1" applyAlignment="1">
      <alignment horizontal="center"/>
    </xf>
    <xf numFmtId="166" fontId="24" fillId="4" borderId="1" xfId="2" applyNumberFormat="1" applyFont="1" applyFill="1" applyBorder="1"/>
    <xf numFmtId="166" fontId="23" fillId="10" borderId="3" xfId="0" applyNumberFormat="1" applyFont="1" applyFill="1" applyBorder="1"/>
    <xf numFmtId="0" fontId="24" fillId="12" borderId="1" xfId="0" applyFont="1" applyFill="1" applyBorder="1"/>
    <xf numFmtId="166" fontId="24" fillId="12" borderId="1" xfId="2" applyNumberFormat="1" applyFont="1" applyFill="1" applyBorder="1" applyAlignment="1">
      <alignment horizontal="center"/>
    </xf>
    <xf numFmtId="0" fontId="24" fillId="13" borderId="1" xfId="0" applyFont="1" applyFill="1" applyBorder="1"/>
    <xf numFmtId="0" fontId="24" fillId="12" borderId="1" xfId="0" applyFont="1" applyFill="1" applyBorder="1" applyAlignment="1">
      <alignment horizontal="left"/>
    </xf>
    <xf numFmtId="0" fontId="23" fillId="13" borderId="1" xfId="0" applyFont="1" applyFill="1" applyBorder="1"/>
    <xf numFmtId="164" fontId="24" fillId="13" borderId="1" xfId="2" applyFont="1" applyFill="1" applyBorder="1" applyAlignment="1">
      <alignment horizontal="center"/>
    </xf>
    <xf numFmtId="172" fontId="33" fillId="0" borderId="0" xfId="6" applyNumberFormat="1" applyFont="1" applyAlignment="1">
      <alignment horizontal="right" vertical="top"/>
    </xf>
    <xf numFmtId="172" fontId="33" fillId="0" borderId="0" xfId="7" applyNumberFormat="1" applyFont="1" applyAlignment="1">
      <alignment horizontal="right" vertical="top"/>
    </xf>
    <xf numFmtId="173" fontId="33" fillId="0" borderId="0" xfId="7" applyNumberFormat="1" applyFont="1" applyAlignment="1">
      <alignment horizontal="right" vertical="top"/>
    </xf>
    <xf numFmtId="164" fontId="0" fillId="0" borderId="0" xfId="2" applyFont="1" applyBorder="1" applyAlignment="1">
      <alignment horizontal="center"/>
    </xf>
    <xf numFmtId="164" fontId="0" fillId="0" borderId="0" xfId="2" applyFont="1" applyAlignment="1">
      <alignment horizontal="left"/>
    </xf>
    <xf numFmtId="164" fontId="11" fillId="0" borderId="0" xfId="2" applyFont="1" applyAlignment="1">
      <alignment horizontal="left"/>
    </xf>
    <xf numFmtId="164" fontId="0" fillId="0" borderId="0" xfId="2" applyFont="1" applyBorder="1" applyAlignment="1">
      <alignment horizontal="left"/>
    </xf>
    <xf numFmtId="166" fontId="25" fillId="0" borderId="20" xfId="2" applyNumberFormat="1" applyFont="1" applyBorder="1" applyAlignment="1">
      <alignment horizontal="right" vertical="top"/>
    </xf>
    <xf numFmtId="38" fontId="25" fillId="0" borderId="6" xfId="2" applyNumberFormat="1" applyFont="1" applyBorder="1" applyAlignment="1">
      <alignment horizontal="right" vertical="top"/>
    </xf>
    <xf numFmtId="166" fontId="22" fillId="0" borderId="0" xfId="0" applyNumberFormat="1" applyFont="1"/>
    <xf numFmtId="166" fontId="31" fillId="0" borderId="21" xfId="2" applyNumberFormat="1" applyFont="1" applyBorder="1" applyAlignment="1">
      <alignment horizontal="right" vertical="top"/>
    </xf>
    <xf numFmtId="166" fontId="25" fillId="0" borderId="3" xfId="2" applyNumberFormat="1" applyFont="1" applyBorder="1" applyAlignment="1">
      <alignment horizontal="center" vertical="top"/>
    </xf>
    <xf numFmtId="166" fontId="25" fillId="0" borderId="23" xfId="2" applyNumberFormat="1" applyFont="1" applyBorder="1" applyAlignment="1">
      <alignment horizontal="right" vertical="top"/>
    </xf>
    <xf numFmtId="166" fontId="0" fillId="0" borderId="0" xfId="2" applyNumberFormat="1" applyFont="1" applyBorder="1"/>
    <xf numFmtId="166" fontId="11" fillId="0" borderId="0" xfId="2" applyNumberFormat="1" applyFont="1"/>
    <xf numFmtId="166" fontId="11" fillId="0" borderId="25" xfId="2" applyNumberFormat="1" applyFont="1" applyBorder="1"/>
    <xf numFmtId="166" fontId="7" fillId="0" borderId="0" xfId="2" applyNumberFormat="1" applyFont="1" applyBorder="1"/>
    <xf numFmtId="166" fontId="7" fillId="0" borderId="0" xfId="2" applyNumberFormat="1" applyFont="1"/>
    <xf numFmtId="166" fontId="0" fillId="0" borderId="0" xfId="0" applyNumberFormat="1"/>
    <xf numFmtId="0" fontId="24" fillId="13" borderId="26" xfId="0" applyFont="1" applyFill="1" applyBorder="1"/>
    <xf numFmtId="166" fontId="24" fillId="13" borderId="26" xfId="2" applyNumberFormat="1" applyFont="1" applyFill="1" applyBorder="1" applyAlignment="1">
      <alignment horizontal="center"/>
    </xf>
    <xf numFmtId="0" fontId="24" fillId="10" borderId="27" xfId="0" applyFont="1" applyFill="1" applyBorder="1"/>
    <xf numFmtId="0" fontId="24" fillId="14" borderId="1" xfId="0" applyFont="1" applyFill="1" applyBorder="1"/>
    <xf numFmtId="166" fontId="24" fillId="14" borderId="1" xfId="2" applyNumberFormat="1" applyFont="1" applyFill="1" applyBorder="1" applyAlignment="1">
      <alignment horizontal="center"/>
    </xf>
    <xf numFmtId="0" fontId="24" fillId="14" borderId="1" xfId="0" applyFont="1" applyFill="1" applyBorder="1" applyAlignment="1">
      <alignment horizontal="left"/>
    </xf>
    <xf numFmtId="0" fontId="23" fillId="15" borderId="28" xfId="0" applyFont="1" applyFill="1" applyBorder="1"/>
    <xf numFmtId="164" fontId="24" fillId="15" borderId="28" xfId="2" applyFont="1" applyFill="1" applyBorder="1" applyAlignment="1">
      <alignment horizontal="center"/>
    </xf>
    <xf numFmtId="0" fontId="24" fillId="15" borderId="28" xfId="0" applyFont="1" applyFill="1" applyBorder="1"/>
    <xf numFmtId="0" fontId="24" fillId="15" borderId="1" xfId="0" applyFont="1" applyFill="1" applyBorder="1"/>
    <xf numFmtId="166" fontId="24" fillId="15" borderId="1" xfId="2" applyNumberFormat="1" applyFont="1" applyFill="1" applyBorder="1" applyAlignment="1">
      <alignment horizontal="center"/>
    </xf>
    <xf numFmtId="0" fontId="23" fillId="16" borderId="28" xfId="0" applyFont="1" applyFill="1" applyBorder="1"/>
    <xf numFmtId="164" fontId="24" fillId="16" borderId="28" xfId="2" applyFont="1" applyFill="1" applyBorder="1" applyAlignment="1">
      <alignment horizontal="center"/>
    </xf>
    <xf numFmtId="0" fontId="24" fillId="16" borderId="28" xfId="0" applyFont="1" applyFill="1" applyBorder="1"/>
    <xf numFmtId="0" fontId="24" fillId="16" borderId="1" xfId="0" applyFont="1" applyFill="1" applyBorder="1"/>
    <xf numFmtId="166" fontId="24" fillId="16" borderId="1" xfId="2" applyNumberFormat="1" applyFont="1" applyFill="1" applyBorder="1" applyAlignment="1">
      <alignment horizontal="center"/>
    </xf>
    <xf numFmtId="0" fontId="24" fillId="17" borderId="1" xfId="0" applyFont="1" applyFill="1" applyBorder="1"/>
    <xf numFmtId="166" fontId="24" fillId="17" borderId="1" xfId="2" applyNumberFormat="1" applyFont="1" applyFill="1" applyBorder="1" applyAlignment="1">
      <alignment horizontal="center"/>
    </xf>
    <xf numFmtId="0" fontId="24" fillId="17" borderId="1" xfId="0" applyFont="1" applyFill="1" applyBorder="1" applyAlignment="1">
      <alignment horizontal="left"/>
    </xf>
    <xf numFmtId="0" fontId="23" fillId="10" borderId="3" xfId="0" applyFont="1" applyFill="1" applyBorder="1" applyAlignment="1">
      <alignment horizontal="left"/>
    </xf>
    <xf numFmtId="0" fontId="23" fillId="2" borderId="11" xfId="1" applyFont="1" applyBorder="1" applyAlignment="1">
      <alignment horizontal="left"/>
    </xf>
    <xf numFmtId="0" fontId="23" fillId="10" borderId="27" xfId="0" applyFont="1" applyFill="1" applyBorder="1" applyAlignment="1">
      <alignment horizontal="left"/>
    </xf>
    <xf numFmtId="166" fontId="23" fillId="10" borderId="27" xfId="0" applyNumberFormat="1" applyFont="1" applyFill="1" applyBorder="1" applyAlignment="1">
      <alignment horizontal="center"/>
    </xf>
    <xf numFmtId="0" fontId="35" fillId="0" borderId="1" xfId="0" applyFont="1" applyBorder="1" applyAlignment="1">
      <alignment horizontal="left" vertical="center"/>
    </xf>
    <xf numFmtId="164" fontId="0" fillId="0" borderId="0" xfId="2" applyFont="1"/>
    <xf numFmtId="49" fontId="27" fillId="0" borderId="46" xfId="0" applyNumberFormat="1" applyFont="1" applyBorder="1" applyAlignment="1">
      <alignment horizontal="center" vertical="top"/>
    </xf>
    <xf numFmtId="49" fontId="33" fillId="0" borderId="13" xfId="8" applyNumberFormat="1" applyFont="1" applyBorder="1" applyAlignment="1">
      <alignment vertical="top"/>
    </xf>
    <xf numFmtId="49" fontId="27" fillId="0" borderId="24" xfId="0" applyNumberFormat="1" applyFont="1" applyBorder="1" applyAlignment="1">
      <alignment horizontal="left" vertical="top"/>
    </xf>
    <xf numFmtId="166" fontId="25" fillId="0" borderId="36" xfId="2" applyNumberFormat="1" applyFont="1" applyBorder="1" applyAlignment="1">
      <alignment horizontal="right" vertical="top"/>
    </xf>
    <xf numFmtId="166" fontId="25" fillId="0" borderId="47" xfId="2" applyNumberFormat="1" applyFont="1" applyBorder="1" applyAlignment="1">
      <alignment horizontal="right" vertical="top"/>
    </xf>
    <xf numFmtId="166" fontId="25" fillId="0" borderId="37" xfId="2" applyNumberFormat="1" applyFont="1" applyBorder="1" applyAlignment="1">
      <alignment horizontal="right" vertical="top"/>
    </xf>
    <xf numFmtId="40" fontId="0" fillId="0" borderId="0" xfId="0" applyNumberFormat="1"/>
    <xf numFmtId="38" fontId="25" fillId="0" borderId="48" xfId="2" applyNumberFormat="1" applyFont="1" applyBorder="1" applyAlignment="1">
      <alignment horizontal="right" vertical="top"/>
    </xf>
    <xf numFmtId="166" fontId="24" fillId="6" borderId="3" xfId="2" applyNumberFormat="1" applyFont="1" applyFill="1" applyBorder="1" applyAlignment="1">
      <alignment horizontal="center"/>
    </xf>
    <xf numFmtId="38" fontId="25" fillId="0" borderId="7" xfId="2" applyNumberFormat="1" applyFont="1" applyBorder="1" applyAlignment="1">
      <alignment horizontal="right" vertical="top"/>
    </xf>
    <xf numFmtId="166" fontId="24" fillId="3" borderId="1" xfId="1" applyNumberFormat="1" applyFont="1" applyFill="1" applyBorder="1"/>
    <xf numFmtId="166" fontId="25" fillId="0" borderId="59" xfId="2" applyNumberFormat="1" applyFont="1" applyBorder="1" applyAlignment="1">
      <alignment horizontal="right" vertical="top"/>
    </xf>
    <xf numFmtId="166" fontId="25" fillId="0" borderId="58" xfId="2" applyNumberFormat="1" applyFont="1" applyBorder="1" applyAlignment="1">
      <alignment horizontal="right" vertical="top"/>
    </xf>
    <xf numFmtId="165" fontId="25" fillId="0" borderId="47" xfId="52" applyFont="1" applyBorder="1" applyAlignment="1">
      <alignment horizontal="right" vertical="top"/>
    </xf>
    <xf numFmtId="49" fontId="25" fillId="0" borderId="19" xfId="8" applyNumberFormat="1" applyFont="1" applyBorder="1" applyAlignment="1">
      <alignment vertical="top"/>
    </xf>
    <xf numFmtId="166" fontId="25" fillId="0" borderId="58" xfId="2" applyNumberFormat="1" applyFont="1" applyBorder="1" applyAlignment="1">
      <alignment horizontal="center" vertical="top"/>
    </xf>
    <xf numFmtId="165" fontId="25" fillId="0" borderId="59" xfId="52" applyFont="1" applyBorder="1" applyAlignment="1">
      <alignment horizontal="right" vertical="top"/>
    </xf>
    <xf numFmtId="0" fontId="22" fillId="0" borderId="3" xfId="0" applyFont="1" applyBorder="1" applyAlignment="1">
      <alignment horizontal="center"/>
    </xf>
    <xf numFmtId="14" fontId="22" fillId="0" borderId="3" xfId="0" applyNumberFormat="1" applyFont="1" applyBorder="1" applyAlignment="1">
      <alignment horizontal="center"/>
    </xf>
    <xf numFmtId="13" fontId="22" fillId="0" borderId="3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66" fontId="22" fillId="0" borderId="3" xfId="2" applyNumberFormat="1" applyFont="1" applyBorder="1" applyAlignment="1">
      <alignment horizontal="center"/>
    </xf>
    <xf numFmtId="0" fontId="30" fillId="0" borderId="0" xfId="0" applyFont="1"/>
    <xf numFmtId="0" fontId="22" fillId="0" borderId="3" xfId="0" quotePrefix="1" applyFont="1" applyBorder="1" applyAlignment="1">
      <alignment horizontal="center"/>
    </xf>
    <xf numFmtId="166" fontId="28" fillId="0" borderId="3" xfId="2" applyNumberFormat="1" applyFont="1" applyBorder="1" applyAlignment="1">
      <alignment horizontal="center"/>
    </xf>
    <xf numFmtId="165" fontId="25" fillId="0" borderId="0" xfId="52" applyFont="1" applyBorder="1" applyAlignment="1">
      <alignment horizontal="right" vertical="top"/>
    </xf>
    <xf numFmtId="0" fontId="24" fillId="48" borderId="1" xfId="0" applyFont="1" applyFill="1" applyBorder="1"/>
    <xf numFmtId="166" fontId="24" fillId="48" borderId="1" xfId="2" applyNumberFormat="1" applyFont="1" applyFill="1" applyBorder="1"/>
    <xf numFmtId="0" fontId="23" fillId="48" borderId="1" xfId="0" applyFont="1" applyFill="1" applyBorder="1"/>
    <xf numFmtId="164" fontId="24" fillId="48" borderId="1" xfId="2" applyFont="1" applyFill="1" applyBorder="1" applyAlignment="1">
      <alignment horizontal="center"/>
    </xf>
    <xf numFmtId="0" fontId="24" fillId="9" borderId="1" xfId="0" applyFont="1" applyFill="1" applyBorder="1"/>
    <xf numFmtId="166" fontId="24" fillId="9" borderId="1" xfId="2" applyNumberFormat="1" applyFont="1" applyFill="1" applyBorder="1" applyAlignment="1">
      <alignment horizontal="center"/>
    </xf>
    <xf numFmtId="0" fontId="24" fillId="9" borderId="1" xfId="0" applyFont="1" applyFill="1" applyBorder="1" applyAlignment="1">
      <alignment horizontal="left"/>
    </xf>
    <xf numFmtId="165" fontId="25" fillId="0" borderId="60" xfId="52" applyFont="1" applyBorder="1" applyAlignment="1">
      <alignment horizontal="right" vertical="top"/>
    </xf>
    <xf numFmtId="166" fontId="25" fillId="0" borderId="61" xfId="2" applyNumberFormat="1" applyFont="1" applyBorder="1" applyAlignment="1">
      <alignment horizontal="right" vertical="top"/>
    </xf>
    <xf numFmtId="166" fontId="8" fillId="0" borderId="0" xfId="2" applyNumberFormat="1" applyFont="1"/>
    <xf numFmtId="38" fontId="0" fillId="0" borderId="0" xfId="0" applyNumberFormat="1" applyAlignment="1">
      <alignment wrapText="1"/>
    </xf>
    <xf numFmtId="38" fontId="7" fillId="0" borderId="0" xfId="0" applyNumberFormat="1" applyFont="1"/>
    <xf numFmtId="38" fontId="7" fillId="0" borderId="0" xfId="0" applyNumberFormat="1" applyFont="1" applyAlignment="1">
      <alignment vertical="top" wrapText="1"/>
    </xf>
    <xf numFmtId="175" fontId="25" fillId="0" borderId="59" xfId="52" applyNumberFormat="1" applyFont="1" applyBorder="1" applyAlignment="1">
      <alignment horizontal="right" vertical="top"/>
    </xf>
    <xf numFmtId="175" fontId="25" fillId="0" borderId="47" xfId="2" applyNumberFormat="1" applyFont="1" applyBorder="1" applyAlignment="1">
      <alignment horizontal="right" vertical="top"/>
    </xf>
    <xf numFmtId="166" fontId="25" fillId="0" borderId="6" xfId="2" applyNumberFormat="1" applyFont="1" applyBorder="1" applyAlignment="1">
      <alignment horizontal="right" vertical="top"/>
    </xf>
    <xf numFmtId="49" fontId="33" fillId="0" borderId="19" xfId="8" applyNumberFormat="1" applyFont="1" applyBorder="1" applyAlignment="1">
      <alignment vertical="top"/>
    </xf>
    <xf numFmtId="166" fontId="25" fillId="0" borderId="37" xfId="2" applyNumberFormat="1" applyFont="1" applyBorder="1" applyAlignment="1">
      <alignment horizontal="center" vertical="top"/>
    </xf>
    <xf numFmtId="166" fontId="25" fillId="0" borderId="0" xfId="2" quotePrefix="1" applyNumberFormat="1" applyFont="1" applyBorder="1" applyAlignment="1">
      <alignment horizontal="right" vertical="top"/>
    </xf>
    <xf numFmtId="166" fontId="16" fillId="0" borderId="0" xfId="2" applyNumberFormat="1" applyFont="1" applyBorder="1" applyAlignment="1">
      <alignment horizontal="left" indent="2"/>
    </xf>
    <xf numFmtId="38" fontId="22" fillId="0" borderId="0" xfId="0" applyNumberFormat="1" applyFont="1"/>
    <xf numFmtId="166" fontId="25" fillId="49" borderId="0" xfId="2" applyNumberFormat="1" applyFont="1" applyFill="1" applyBorder="1" applyAlignment="1">
      <alignment horizontal="right" vertical="top"/>
    </xf>
    <xf numFmtId="0" fontId="7" fillId="0" borderId="9" xfId="0" applyFont="1" applyBorder="1"/>
    <xf numFmtId="0" fontId="7" fillId="0" borderId="0" xfId="0" applyFont="1"/>
    <xf numFmtId="176" fontId="22" fillId="0" borderId="0" xfId="0" applyNumberFormat="1" applyFont="1"/>
    <xf numFmtId="43" fontId="0" fillId="0" borderId="0" xfId="0" applyNumberFormat="1"/>
    <xf numFmtId="0" fontId="36" fillId="48" borderId="3" xfId="1" applyFont="1" applyFill="1" applyBorder="1" applyAlignment="1">
      <alignment horizontal="centerContinuous"/>
    </xf>
    <xf numFmtId="0" fontId="0" fillId="48" borderId="3" xfId="0" applyFill="1" applyBorder="1" applyAlignment="1">
      <alignment horizontal="centerContinuous"/>
    </xf>
    <xf numFmtId="14" fontId="23" fillId="48" borderId="3" xfId="0" applyNumberFormat="1" applyFont="1" applyFill="1" applyBorder="1" applyAlignment="1">
      <alignment horizontal="centerContinuous"/>
    </xf>
    <xf numFmtId="0" fontId="23" fillId="48" borderId="3" xfId="0" applyFont="1" applyFill="1" applyBorder="1" applyAlignment="1">
      <alignment horizontal="centerContinuous"/>
    </xf>
    <xf numFmtId="0" fontId="11" fillId="50" borderId="3" xfId="0" applyFont="1" applyFill="1" applyBorder="1" applyAlignment="1">
      <alignment vertical="center"/>
    </xf>
    <xf numFmtId="0" fontId="11" fillId="50" borderId="3" xfId="0" applyFont="1" applyFill="1" applyBorder="1" applyAlignment="1">
      <alignment vertical="center" wrapText="1"/>
    </xf>
    <xf numFmtId="0" fontId="0" fillId="0" borderId="3" xfId="0" applyBorder="1"/>
    <xf numFmtId="0" fontId="11" fillId="0" borderId="3" xfId="0" applyFont="1" applyBorder="1"/>
    <xf numFmtId="0" fontId="11" fillId="0" borderId="0" xfId="0" applyFont="1"/>
    <xf numFmtId="166" fontId="0" fillId="0" borderId="3" xfId="2" applyNumberFormat="1" applyFont="1" applyBorder="1"/>
    <xf numFmtId="166" fontId="11" fillId="0" borderId="3" xfId="2" applyNumberFormat="1" applyFont="1" applyBorder="1"/>
    <xf numFmtId="49" fontId="27" fillId="0" borderId="34" xfId="0" applyNumberFormat="1" applyFont="1" applyBorder="1" applyAlignment="1">
      <alignment horizontal="center" vertical="top"/>
    </xf>
    <xf numFmtId="49" fontId="27" fillId="0" borderId="35" xfId="0" applyNumberFormat="1" applyFont="1" applyBorder="1" applyAlignment="1">
      <alignment horizontal="center" vertical="top"/>
    </xf>
    <xf numFmtId="49" fontId="37" fillId="0" borderId="40" xfId="0" applyNumberFormat="1" applyFont="1" applyBorder="1" applyAlignment="1">
      <alignment vertical="top"/>
    </xf>
    <xf numFmtId="49" fontId="37" fillId="0" borderId="41" xfId="0" applyNumberFormat="1" applyFont="1" applyBorder="1" applyAlignment="1">
      <alignment vertical="top"/>
    </xf>
    <xf numFmtId="49" fontId="26" fillId="0" borderId="14" xfId="0" applyNumberFormat="1" applyFont="1" applyBorder="1" applyAlignment="1">
      <alignment vertical="top"/>
    </xf>
    <xf numFmtId="49" fontId="26" fillId="0" borderId="0" xfId="0" applyNumberFormat="1" applyFont="1" applyAlignment="1">
      <alignment vertical="top"/>
    </xf>
    <xf numFmtId="49" fontId="26" fillId="0" borderId="15" xfId="0" applyNumberFormat="1" applyFont="1" applyBorder="1" applyAlignment="1">
      <alignment vertical="top"/>
    </xf>
    <xf numFmtId="49" fontId="26" fillId="0" borderId="32" xfId="0" applyNumberFormat="1" applyFont="1" applyBorder="1" applyAlignment="1">
      <alignment vertical="top"/>
    </xf>
    <xf numFmtId="49" fontId="37" fillId="0" borderId="19" xfId="0" applyNumberFormat="1" applyFont="1" applyBorder="1" applyAlignment="1">
      <alignment vertical="top"/>
    </xf>
    <xf numFmtId="49" fontId="37" fillId="0" borderId="20" xfId="0" applyNumberFormat="1" applyFont="1" applyBorder="1" applyAlignment="1">
      <alignment vertical="top"/>
    </xf>
    <xf numFmtId="49" fontId="33" fillId="0" borderId="20" xfId="0" applyNumberFormat="1" applyFont="1" applyBorder="1" applyAlignment="1">
      <alignment horizontal="center" vertical="top" wrapText="1"/>
    </xf>
    <xf numFmtId="49" fontId="27" fillId="0" borderId="23" xfId="0" applyNumberFormat="1" applyFont="1" applyBorder="1" applyAlignment="1">
      <alignment horizontal="center" vertical="top" wrapText="1"/>
    </xf>
    <xf numFmtId="49" fontId="27" fillId="0" borderId="0" xfId="0" applyNumberFormat="1" applyFont="1" applyAlignment="1">
      <alignment horizontal="center" vertical="top" wrapText="1"/>
    </xf>
    <xf numFmtId="49" fontId="25" fillId="0" borderId="23" xfId="0" applyNumberFormat="1" applyFont="1" applyBorder="1" applyAlignment="1">
      <alignment horizontal="center" vertical="top" wrapText="1"/>
    </xf>
    <xf numFmtId="49" fontId="25" fillId="0" borderId="0" xfId="0" applyNumberFormat="1" applyFont="1" applyAlignment="1">
      <alignment horizontal="center" vertical="top" wrapText="1"/>
    </xf>
    <xf numFmtId="49" fontId="33" fillId="0" borderId="36" xfId="0" applyNumberFormat="1" applyFont="1" applyBorder="1" applyAlignment="1">
      <alignment horizontal="center" vertical="top" wrapText="1"/>
    </xf>
    <xf numFmtId="49" fontId="25" fillId="0" borderId="38" xfId="0" applyNumberFormat="1" applyFont="1" applyBorder="1" applyAlignment="1">
      <alignment horizontal="center" vertical="top" wrapText="1"/>
    </xf>
    <xf numFmtId="49" fontId="25" fillId="0" borderId="32" xfId="0" applyNumberFormat="1" applyFont="1" applyBorder="1" applyAlignment="1">
      <alignment horizontal="center" vertical="top" wrapText="1"/>
    </xf>
    <xf numFmtId="49" fontId="27" fillId="0" borderId="36" xfId="0" applyNumberFormat="1" applyFont="1" applyBorder="1" applyAlignment="1">
      <alignment horizontal="center" vertical="top"/>
    </xf>
    <xf numFmtId="49" fontId="27" fillId="0" borderId="20" xfId="0" applyNumberFormat="1" applyFont="1" applyBorder="1" applyAlignment="1">
      <alignment horizontal="center" vertical="top"/>
    </xf>
    <xf numFmtId="0" fontId="24" fillId="0" borderId="16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5" xfId="0" applyFont="1" applyBorder="1" applyAlignment="1">
      <alignment horizontal="center"/>
    </xf>
    <xf numFmtId="0" fontId="36" fillId="2" borderId="29" xfId="1" applyFont="1" applyBorder="1" applyAlignment="1">
      <alignment horizontal="center"/>
    </xf>
    <xf numFmtId="0" fontId="36" fillId="2" borderId="30" xfId="1" applyFont="1" applyBorder="1" applyAlignment="1">
      <alignment horizontal="center"/>
    </xf>
    <xf numFmtId="0" fontId="36" fillId="2" borderId="31" xfId="1" applyFont="1" applyBorder="1" applyAlignment="1">
      <alignment horizontal="center"/>
    </xf>
    <xf numFmtId="14" fontId="23" fillId="9" borderId="17" xfId="0" applyNumberFormat="1" applyFont="1" applyFill="1" applyBorder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23" fillId="9" borderId="10" xfId="0" applyFont="1" applyFill="1" applyBorder="1" applyAlignment="1">
      <alignment horizontal="center"/>
    </xf>
    <xf numFmtId="0" fontId="23" fillId="0" borderId="16" xfId="1" applyFont="1" applyFill="1" applyBorder="1" applyAlignment="1">
      <alignment horizontal="center"/>
    </xf>
    <xf numFmtId="0" fontId="23" fillId="0" borderId="2" xfId="1" applyFont="1" applyFill="1" applyBorder="1" applyAlignment="1">
      <alignment horizontal="center"/>
    </xf>
    <xf numFmtId="0" fontId="23" fillId="0" borderId="12" xfId="1" applyFont="1" applyFill="1" applyBorder="1" applyAlignment="1">
      <alignment horizontal="center"/>
    </xf>
    <xf numFmtId="166" fontId="24" fillId="6" borderId="34" xfId="2" applyNumberFormat="1" applyFont="1" applyFill="1" applyBorder="1" applyAlignment="1">
      <alignment horizontal="center"/>
    </xf>
    <xf numFmtId="166" fontId="24" fillId="6" borderId="35" xfId="2" applyNumberFormat="1" applyFont="1" applyFill="1" applyBorder="1" applyAlignment="1">
      <alignment horizontal="center"/>
    </xf>
    <xf numFmtId="166" fontId="23" fillId="10" borderId="34" xfId="2" applyNumberFormat="1" applyFont="1" applyFill="1" applyBorder="1" applyAlignment="1">
      <alignment horizontal="center"/>
    </xf>
    <xf numFmtId="166" fontId="23" fillId="10" borderId="35" xfId="2" applyNumberFormat="1" applyFont="1" applyFill="1" applyBorder="1" applyAlignment="1">
      <alignment horizontal="center"/>
    </xf>
    <xf numFmtId="168" fontId="30" fillId="11" borderId="18" xfId="0" applyNumberFormat="1" applyFont="1" applyFill="1" applyBorder="1" applyAlignment="1">
      <alignment horizontal="center"/>
    </xf>
    <xf numFmtId="168" fontId="30" fillId="11" borderId="22" xfId="0" applyNumberFormat="1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30" fillId="10" borderId="34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/>
    </xf>
    <xf numFmtId="0" fontId="30" fillId="10" borderId="35" xfId="0" applyFont="1" applyFill="1" applyBorder="1" applyAlignment="1">
      <alignment horizontal="center"/>
    </xf>
    <xf numFmtId="49" fontId="26" fillId="0" borderId="16" xfId="0" applyNumberFormat="1" applyFont="1" applyBorder="1" applyAlignment="1">
      <alignment horizontal="center" vertical="top"/>
    </xf>
    <xf numFmtId="49" fontId="26" fillId="0" borderId="2" xfId="0" applyNumberFormat="1" applyFont="1" applyBorder="1" applyAlignment="1">
      <alignment horizontal="center" vertical="top"/>
    </xf>
    <xf numFmtId="49" fontId="26" fillId="0" borderId="12" xfId="0" applyNumberFormat="1" applyFont="1" applyBorder="1" applyAlignment="1">
      <alignment horizontal="center" vertical="top"/>
    </xf>
    <xf numFmtId="49" fontId="37" fillId="0" borderId="42" xfId="0" applyNumberFormat="1" applyFont="1" applyBorder="1" applyAlignment="1">
      <alignment horizontal="center" vertical="top"/>
    </xf>
    <xf numFmtId="49" fontId="37" fillId="0" borderId="43" xfId="0" applyNumberFormat="1" applyFont="1" applyBorder="1" applyAlignment="1">
      <alignment horizontal="center" vertical="top"/>
    </xf>
    <xf numFmtId="49" fontId="37" fillId="0" borderId="44" xfId="0" applyNumberFormat="1" applyFont="1" applyBorder="1" applyAlignment="1">
      <alignment horizontal="center" vertical="top"/>
    </xf>
    <xf numFmtId="49" fontId="27" fillId="7" borderId="45" xfId="0" applyNumberFormat="1" applyFont="1" applyFill="1" applyBorder="1" applyAlignment="1">
      <alignment horizontal="center" vertical="top"/>
    </xf>
    <xf numFmtId="49" fontId="27" fillId="7" borderId="3" xfId="0" applyNumberFormat="1" applyFont="1" applyFill="1" applyBorder="1" applyAlignment="1">
      <alignment horizontal="center" vertical="top"/>
    </xf>
    <xf numFmtId="49" fontId="27" fillId="7" borderId="46" xfId="0" applyNumberFormat="1" applyFont="1" applyFill="1" applyBorder="1" applyAlignment="1">
      <alignment horizontal="center" vertical="top"/>
    </xf>
    <xf numFmtId="49" fontId="27" fillId="0" borderId="45" xfId="0" applyNumberFormat="1" applyFont="1" applyBorder="1" applyAlignment="1">
      <alignment horizontal="left" vertical="center"/>
    </xf>
    <xf numFmtId="166" fontId="27" fillId="0" borderId="3" xfId="2" applyNumberFormat="1" applyFont="1" applyBorder="1" applyAlignment="1">
      <alignment horizontal="center" vertical="top"/>
    </xf>
    <xf numFmtId="49" fontId="37" fillId="0" borderId="40" xfId="0" applyNumberFormat="1" applyFont="1" applyBorder="1" applyAlignment="1">
      <alignment horizontal="center" vertical="top"/>
    </xf>
    <xf numFmtId="49" fontId="37" fillId="0" borderId="41" xfId="0" applyNumberFormat="1" applyFont="1" applyBorder="1" applyAlignment="1">
      <alignment horizontal="center" vertical="top"/>
    </xf>
    <xf numFmtId="49" fontId="37" fillId="0" borderId="4" xfId="0" applyNumberFormat="1" applyFont="1" applyBorder="1" applyAlignment="1">
      <alignment horizontal="center" vertical="top"/>
    </xf>
    <xf numFmtId="49" fontId="27" fillId="7" borderId="19" xfId="0" applyNumberFormat="1" applyFont="1" applyFill="1" applyBorder="1" applyAlignment="1">
      <alignment horizontal="center" vertical="top"/>
    </xf>
    <xf numFmtId="49" fontId="27" fillId="7" borderId="20" xfId="0" applyNumberFormat="1" applyFont="1" applyFill="1" applyBorder="1" applyAlignment="1">
      <alignment horizontal="center" vertical="top"/>
    </xf>
    <xf numFmtId="49" fontId="27" fillId="7" borderId="6" xfId="0" applyNumberFormat="1" applyFont="1" applyFill="1" applyBorder="1" applyAlignment="1">
      <alignment horizontal="center" vertical="top"/>
    </xf>
    <xf numFmtId="49" fontId="37" fillId="0" borderId="29" xfId="0" applyNumberFormat="1" applyFont="1" applyBorder="1" applyAlignment="1">
      <alignment horizontal="center" vertical="top"/>
    </xf>
    <xf numFmtId="49" fontId="37" fillId="0" borderId="30" xfId="0" applyNumberFormat="1" applyFont="1" applyBorder="1" applyAlignment="1">
      <alignment horizontal="center" vertical="top"/>
    </xf>
    <xf numFmtId="49" fontId="37" fillId="0" borderId="31" xfId="0" applyNumberFormat="1" applyFont="1" applyBorder="1" applyAlignment="1">
      <alignment horizontal="center" vertical="top"/>
    </xf>
    <xf numFmtId="166" fontId="27" fillId="0" borderId="35" xfId="2" applyNumberFormat="1" applyFont="1" applyBorder="1" applyAlignment="1">
      <alignment horizontal="center" vertical="top"/>
    </xf>
  </cellXfs>
  <cellStyles count="58">
    <cellStyle name="20% - Accent1" xfId="28" builtinId="30" customBuiltin="1"/>
    <cellStyle name="20% - Accent2" xfId="32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9" builtinId="31" customBuiltin="1"/>
    <cellStyle name="40% - Accent2" xfId="33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30" builtinId="32" customBuiltin="1"/>
    <cellStyle name="60% - Accent2" xfId="34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7" builtinId="29" customBuiltin="1"/>
    <cellStyle name="Accent2" xfId="31" builtinId="33" customBuiltin="1"/>
    <cellStyle name="Accent3" xfId="1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2" builtinId="3"/>
    <cellStyle name="Comma 2" xfId="52" xr:uid="{00000000-0005-0000-0000-00001C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3" xr:uid="{00000000-0005-0000-0000-000027000000}"/>
    <cellStyle name="Normal 11" xfId="4" xr:uid="{00000000-0005-0000-0000-000028000000}"/>
    <cellStyle name="Normal 12" xfId="5" xr:uid="{00000000-0005-0000-0000-000029000000}"/>
    <cellStyle name="Normal 13" xfId="57" xr:uid="{00000000-0005-0000-0000-00002A000000}"/>
    <cellStyle name="Normal 19" xfId="6" xr:uid="{00000000-0005-0000-0000-00002B000000}"/>
    <cellStyle name="Normal 2" xfId="50" xr:uid="{00000000-0005-0000-0000-00002C000000}"/>
    <cellStyle name="Normal 20" xfId="7" xr:uid="{00000000-0005-0000-0000-00002D000000}"/>
    <cellStyle name="Normal 3" xfId="53" xr:uid="{00000000-0005-0000-0000-00002E000000}"/>
    <cellStyle name="Normal 4" xfId="54" xr:uid="{00000000-0005-0000-0000-00002F000000}"/>
    <cellStyle name="Normal 5" xfId="55" xr:uid="{00000000-0005-0000-0000-000030000000}"/>
    <cellStyle name="Normal 6" xfId="8" xr:uid="{00000000-0005-0000-0000-000031000000}"/>
    <cellStyle name="Normal 7" xfId="56" xr:uid="{00000000-0005-0000-0000-000032000000}"/>
    <cellStyle name="Normal 8" xfId="9" xr:uid="{00000000-0005-0000-0000-000033000000}"/>
    <cellStyle name="Normal 9" xfId="10" xr:uid="{00000000-0005-0000-0000-000034000000}"/>
    <cellStyle name="Note 2" xfId="51" xr:uid="{00000000-0005-0000-0000-000035000000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R127"/>
  <sheetViews>
    <sheetView workbookViewId="0">
      <selection activeCell="A46" sqref="A46:IV51"/>
    </sheetView>
  </sheetViews>
  <sheetFormatPr defaultRowHeight="13.2" x14ac:dyDescent="0.25"/>
  <cols>
    <col min="1" max="1" width="11.33203125" style="48" customWidth="1"/>
    <col min="2" max="2" width="16.5546875" bestFit="1" customWidth="1"/>
    <col min="3" max="3" width="11.5546875" style="12" bestFit="1" customWidth="1"/>
    <col min="4" max="4" width="11" customWidth="1"/>
    <col min="5" max="5" width="12.33203125" bestFit="1" customWidth="1"/>
    <col min="6" max="6" width="15.44140625" style="48" bestFit="1" customWidth="1"/>
    <col min="7" max="7" width="8.5546875" bestFit="1" customWidth="1"/>
    <col min="8" max="8" width="11" bestFit="1" customWidth="1"/>
    <col min="9" max="10" width="10.44140625" bestFit="1" customWidth="1"/>
    <col min="11" max="11" width="15.44140625" style="48" hidden="1" customWidth="1"/>
    <col min="12" max="12" width="12.44140625" hidden="1" customWidth="1"/>
    <col min="13" max="13" width="12.6640625" hidden="1" customWidth="1"/>
    <col min="14" max="14" width="10.33203125" hidden="1" customWidth="1"/>
    <col min="15" max="15" width="15.33203125" bestFit="1" customWidth="1"/>
    <col min="16" max="16" width="10.6640625" bestFit="1" customWidth="1"/>
    <col min="17" max="17" width="12.44140625" customWidth="1"/>
    <col min="18" max="18" width="10" bestFit="1" customWidth="1"/>
  </cols>
  <sheetData>
    <row r="1" spans="1:18" ht="15.6" x14ac:dyDescent="0.25">
      <c r="A1" s="212" t="s">
        <v>0</v>
      </c>
      <c r="B1" s="213"/>
      <c r="C1" s="213"/>
      <c r="D1" s="5"/>
      <c r="F1" s="212" t="s">
        <v>0</v>
      </c>
      <c r="G1" s="213"/>
      <c r="H1" s="213"/>
      <c r="I1" s="5"/>
      <c r="K1" s="212" t="s">
        <v>0</v>
      </c>
      <c r="L1" s="213"/>
      <c r="M1" s="213"/>
      <c r="N1" s="5"/>
      <c r="O1" s="212" t="s">
        <v>0</v>
      </c>
      <c r="P1" s="213"/>
      <c r="Q1" s="213"/>
      <c r="R1" s="5"/>
    </row>
    <row r="2" spans="1:18" x14ac:dyDescent="0.25">
      <c r="A2" s="214" t="s">
        <v>1</v>
      </c>
      <c r="B2" s="215"/>
      <c r="C2" s="215"/>
      <c r="D2" s="6"/>
      <c r="F2" s="214" t="s">
        <v>1</v>
      </c>
      <c r="G2" s="215"/>
      <c r="H2" s="215"/>
      <c r="I2" s="6"/>
      <c r="K2" s="214" t="s">
        <v>1</v>
      </c>
      <c r="L2" s="215"/>
      <c r="M2" s="215"/>
      <c r="N2" s="6"/>
      <c r="O2" s="214" t="s">
        <v>1</v>
      </c>
      <c r="P2" s="215"/>
      <c r="Q2" s="215"/>
      <c r="R2" s="6"/>
    </row>
    <row r="3" spans="1:18" x14ac:dyDescent="0.25">
      <c r="A3" s="216" t="s">
        <v>2</v>
      </c>
      <c r="B3" s="217"/>
      <c r="C3" s="217"/>
      <c r="D3" s="6"/>
      <c r="F3" s="216" t="s">
        <v>2</v>
      </c>
      <c r="G3" s="217"/>
      <c r="H3" s="217"/>
      <c r="I3" s="6"/>
      <c r="K3" s="216" t="s">
        <v>2</v>
      </c>
      <c r="L3" s="217"/>
      <c r="M3" s="217"/>
      <c r="N3" s="6"/>
      <c r="O3" s="216" t="s">
        <v>2</v>
      </c>
      <c r="P3" s="217"/>
      <c r="Q3" s="217"/>
      <c r="R3" s="6"/>
    </row>
    <row r="4" spans="1:18" ht="15.6" x14ac:dyDescent="0.25">
      <c r="A4" s="218" t="s">
        <v>3</v>
      </c>
      <c r="B4" s="219"/>
      <c r="C4" s="219"/>
      <c r="D4" s="6"/>
      <c r="F4" s="218" t="s">
        <v>4</v>
      </c>
      <c r="G4" s="219"/>
      <c r="H4" s="219"/>
      <c r="I4" s="6"/>
      <c r="K4" s="218" t="s">
        <v>5</v>
      </c>
      <c r="L4" s="219"/>
      <c r="M4" s="219"/>
      <c r="N4" s="6"/>
      <c r="O4" s="218" t="s">
        <v>6</v>
      </c>
      <c r="P4" s="219"/>
      <c r="Q4" s="219"/>
      <c r="R4" s="6"/>
    </row>
    <row r="5" spans="1:18" x14ac:dyDescent="0.25">
      <c r="A5" s="214" t="s">
        <v>7</v>
      </c>
      <c r="B5" s="215"/>
      <c r="C5" s="215"/>
      <c r="D5" s="6"/>
      <c r="F5" s="214" t="s">
        <v>7</v>
      </c>
      <c r="G5" s="215"/>
      <c r="H5" s="215"/>
      <c r="I5" s="6"/>
      <c r="K5" s="214" t="s">
        <v>7</v>
      </c>
      <c r="L5" s="215"/>
      <c r="M5" s="215"/>
      <c r="N5" s="6"/>
      <c r="O5" s="214" t="s">
        <v>7</v>
      </c>
      <c r="P5" s="215"/>
      <c r="Q5" s="215"/>
      <c r="R5" s="6"/>
    </row>
    <row r="6" spans="1:18" x14ac:dyDescent="0.25">
      <c r="A6" s="214" t="s">
        <v>8</v>
      </c>
      <c r="B6" s="215"/>
      <c r="C6" s="215"/>
      <c r="D6" s="6"/>
      <c r="F6" s="214" t="s">
        <v>8</v>
      </c>
      <c r="G6" s="215"/>
      <c r="H6" s="215"/>
      <c r="I6" s="6"/>
      <c r="K6" s="214" t="s">
        <v>8</v>
      </c>
      <c r="L6" s="215"/>
      <c r="M6" s="215"/>
      <c r="N6" s="6"/>
      <c r="O6" s="214" t="s">
        <v>8</v>
      </c>
      <c r="P6" s="215"/>
      <c r="Q6" s="215"/>
      <c r="R6" s="6"/>
    </row>
    <row r="7" spans="1:18" x14ac:dyDescent="0.25">
      <c r="A7" s="214" t="s">
        <v>8</v>
      </c>
      <c r="B7" s="215"/>
      <c r="C7" s="215"/>
      <c r="D7" s="6"/>
      <c r="F7" s="214" t="s">
        <v>8</v>
      </c>
      <c r="G7" s="215"/>
      <c r="H7" s="215"/>
      <c r="I7" s="6"/>
      <c r="K7" s="216"/>
      <c r="L7" s="217"/>
      <c r="M7" s="217"/>
      <c r="N7" s="6"/>
      <c r="O7" s="214" t="s">
        <v>8</v>
      </c>
      <c r="P7" s="215"/>
      <c r="Q7" s="215"/>
      <c r="R7" s="6"/>
    </row>
    <row r="8" spans="1:18" x14ac:dyDescent="0.25">
      <c r="A8" s="216" t="s">
        <v>9</v>
      </c>
      <c r="B8" s="217"/>
      <c r="C8" s="217"/>
      <c r="D8" s="6"/>
      <c r="F8" s="216" t="s">
        <v>9</v>
      </c>
      <c r="G8" s="217"/>
      <c r="H8" s="217"/>
      <c r="I8" s="6"/>
      <c r="K8" s="216" t="s">
        <v>10</v>
      </c>
      <c r="L8" s="217"/>
      <c r="M8" s="217"/>
      <c r="N8" s="6"/>
      <c r="O8" s="216" t="s">
        <v>11</v>
      </c>
      <c r="P8" s="217"/>
      <c r="Q8" s="217"/>
      <c r="R8" s="6"/>
    </row>
    <row r="9" spans="1:18" ht="12.75" customHeight="1" x14ac:dyDescent="0.25">
      <c r="A9" s="42" t="s">
        <v>8</v>
      </c>
      <c r="B9" s="225" t="s">
        <v>12</v>
      </c>
      <c r="C9" s="220"/>
      <c r="D9" s="7"/>
      <c r="F9" s="42" t="s">
        <v>8</v>
      </c>
      <c r="G9" s="225" t="s">
        <v>4</v>
      </c>
      <c r="H9" s="220"/>
      <c r="I9" s="7"/>
      <c r="K9" s="42" t="s">
        <v>8</v>
      </c>
      <c r="L9" s="220" t="s">
        <v>5</v>
      </c>
      <c r="M9" s="220"/>
      <c r="N9" s="7"/>
      <c r="O9" s="42" t="s">
        <v>8</v>
      </c>
      <c r="P9" s="225" t="s">
        <v>13</v>
      </c>
      <c r="Q9" s="220"/>
      <c r="R9" s="7"/>
    </row>
    <row r="10" spans="1:18" ht="27.75" customHeight="1" x14ac:dyDescent="0.25">
      <c r="A10" s="43" t="s">
        <v>8</v>
      </c>
      <c r="B10" s="221" t="s">
        <v>14</v>
      </c>
      <c r="C10" s="222"/>
      <c r="D10" s="6"/>
      <c r="F10" s="43" t="s">
        <v>8</v>
      </c>
      <c r="G10" s="221" t="s">
        <v>15</v>
      </c>
      <c r="H10" s="222"/>
      <c r="I10" s="6"/>
      <c r="K10" s="43" t="s">
        <v>8</v>
      </c>
      <c r="L10" s="221" t="s">
        <v>16</v>
      </c>
      <c r="M10" s="222"/>
      <c r="N10" s="6"/>
      <c r="O10" s="43" t="s">
        <v>8</v>
      </c>
      <c r="P10" s="221" t="s">
        <v>14</v>
      </c>
      <c r="Q10" s="222"/>
      <c r="R10" s="6"/>
    </row>
    <row r="11" spans="1:18" ht="12.75" customHeight="1" x14ac:dyDescent="0.25">
      <c r="A11" s="43" t="s">
        <v>17</v>
      </c>
      <c r="B11" s="226"/>
      <c r="C11" s="227"/>
      <c r="D11" s="6"/>
      <c r="F11" s="43" t="s">
        <v>17</v>
      </c>
      <c r="G11" s="226"/>
      <c r="H11" s="227"/>
      <c r="I11" s="6"/>
      <c r="K11" s="43" t="s">
        <v>17</v>
      </c>
      <c r="L11" s="223"/>
      <c r="M11" s="224"/>
      <c r="N11" s="6"/>
      <c r="O11" s="43" t="s">
        <v>17</v>
      </c>
      <c r="P11" s="226"/>
      <c r="Q11" s="227"/>
      <c r="R11" s="6"/>
    </row>
    <row r="12" spans="1:18" x14ac:dyDescent="0.25">
      <c r="A12" s="43" t="s">
        <v>8</v>
      </c>
      <c r="B12" s="210" t="s">
        <v>18</v>
      </c>
      <c r="C12" s="211"/>
      <c r="D12" s="8" t="s">
        <v>19</v>
      </c>
      <c r="F12" s="43" t="s">
        <v>8</v>
      </c>
      <c r="G12" s="210" t="s">
        <v>18</v>
      </c>
      <c r="H12" s="211"/>
      <c r="I12" s="8" t="s">
        <v>19</v>
      </c>
      <c r="K12" s="43" t="s">
        <v>8</v>
      </c>
      <c r="L12" s="228" t="s">
        <v>18</v>
      </c>
      <c r="M12" s="229"/>
      <c r="N12" s="8" t="s">
        <v>19</v>
      </c>
      <c r="O12" s="43" t="s">
        <v>8</v>
      </c>
      <c r="P12" s="210" t="s">
        <v>18</v>
      </c>
      <c r="Q12" s="211"/>
      <c r="R12" s="8" t="s">
        <v>19</v>
      </c>
    </row>
    <row r="13" spans="1:18" x14ac:dyDescent="0.25">
      <c r="A13" s="44" t="s">
        <v>8</v>
      </c>
      <c r="B13" s="4" t="s">
        <v>20</v>
      </c>
      <c r="C13" s="4" t="s">
        <v>21</v>
      </c>
      <c r="D13" s="9" t="s">
        <v>22</v>
      </c>
      <c r="F13" s="44" t="s">
        <v>8</v>
      </c>
      <c r="G13" s="4" t="s">
        <v>20</v>
      </c>
      <c r="H13" s="4" t="s">
        <v>21</v>
      </c>
      <c r="I13" s="9" t="s">
        <v>22</v>
      </c>
      <c r="K13" s="44" t="s">
        <v>8</v>
      </c>
      <c r="L13" s="4" t="s">
        <v>20</v>
      </c>
      <c r="M13" s="4" t="s">
        <v>21</v>
      </c>
      <c r="N13" s="9" t="s">
        <v>22</v>
      </c>
      <c r="O13" s="44" t="s">
        <v>8</v>
      </c>
      <c r="P13" s="4" t="s">
        <v>20</v>
      </c>
      <c r="Q13" s="4" t="s">
        <v>21</v>
      </c>
      <c r="R13" s="9" t="s">
        <v>22</v>
      </c>
    </row>
    <row r="14" spans="1:18" ht="12" customHeight="1" x14ac:dyDescent="0.25">
      <c r="A14" s="62" t="s">
        <v>23</v>
      </c>
      <c r="B14" s="77"/>
      <c r="C14" s="77"/>
      <c r="D14" s="83">
        <v>262161.28999999998</v>
      </c>
      <c r="F14" s="45" t="s">
        <v>23</v>
      </c>
      <c r="G14" s="79"/>
      <c r="H14" s="79"/>
      <c r="I14" s="83">
        <v>36694.5</v>
      </c>
      <c r="K14" s="63" t="s">
        <v>23</v>
      </c>
      <c r="L14" s="64"/>
      <c r="M14" s="64"/>
      <c r="N14" s="67">
        <v>1932.6</v>
      </c>
      <c r="O14" s="62" t="s">
        <v>23</v>
      </c>
      <c r="P14" s="80"/>
      <c r="Q14" s="80"/>
      <c r="R14" s="83">
        <v>10310</v>
      </c>
    </row>
    <row r="15" spans="1:18" ht="12" customHeight="1" x14ac:dyDescent="0.25">
      <c r="A15" s="70">
        <v>42644</v>
      </c>
      <c r="B15" s="77">
        <f>140425+24990</f>
        <v>165415</v>
      </c>
      <c r="C15" s="77">
        <v>81127.8</v>
      </c>
      <c r="D15" s="83">
        <f>+B15+D14-C15</f>
        <v>346448.49</v>
      </c>
      <c r="F15" s="70">
        <v>42644</v>
      </c>
      <c r="G15" s="77">
        <v>2007.9</v>
      </c>
      <c r="H15" s="77">
        <v>2000</v>
      </c>
      <c r="I15" s="83">
        <f>+I14+G15-H15</f>
        <v>36702.400000000001</v>
      </c>
      <c r="J15" s="89"/>
      <c r="K15" s="73"/>
      <c r="L15" s="65"/>
      <c r="M15" s="65"/>
      <c r="N15" s="67"/>
      <c r="O15" s="70">
        <v>42644</v>
      </c>
      <c r="P15" s="79"/>
      <c r="Q15" s="79"/>
      <c r="R15" s="83">
        <f>+P15+R14-Q15</f>
        <v>10310</v>
      </c>
    </row>
    <row r="16" spans="1:18" ht="12" customHeight="1" x14ac:dyDescent="0.25">
      <c r="A16" s="70">
        <f>+A15+1</f>
        <v>42645</v>
      </c>
      <c r="B16" s="77"/>
      <c r="C16" s="77">
        <v>1500</v>
      </c>
      <c r="D16" s="83">
        <f t="shared" ref="D16:D50" si="0">+B16+D15-C16</f>
        <v>344948.49</v>
      </c>
      <c r="F16" s="70">
        <f>+F15+1</f>
        <v>42645</v>
      </c>
      <c r="G16" s="77"/>
      <c r="H16" s="77">
        <v>7007.85</v>
      </c>
      <c r="I16" s="83">
        <f t="shared" ref="I16:I50" si="1">+I15+G16-H16</f>
        <v>29694.550000000003</v>
      </c>
      <c r="K16" s="73"/>
      <c r="L16" s="65"/>
      <c r="M16" s="65"/>
      <c r="N16" s="67"/>
      <c r="O16" s="70">
        <f>+O15+1</f>
        <v>42645</v>
      </c>
      <c r="P16" s="79"/>
      <c r="Q16" s="79"/>
      <c r="R16" s="83">
        <f t="shared" ref="R16:R50" si="2">+P16+R15-Q16</f>
        <v>10310</v>
      </c>
    </row>
    <row r="17" spans="1:18" ht="12" customHeight="1" x14ac:dyDescent="0.25">
      <c r="A17" s="70">
        <f t="shared" ref="A17:A45" si="3">+A16+1</f>
        <v>42646</v>
      </c>
      <c r="B17" s="77"/>
      <c r="C17" s="77">
        <v>45294</v>
      </c>
      <c r="D17" s="83">
        <f t="shared" si="0"/>
        <v>299654.49</v>
      </c>
      <c r="F17" s="70">
        <f t="shared" ref="F17:F45" si="4">+F16+1</f>
        <v>42646</v>
      </c>
      <c r="G17" s="77"/>
      <c r="H17" s="77">
        <v>13576</v>
      </c>
      <c r="I17" s="83">
        <f t="shared" si="1"/>
        <v>16118.550000000003</v>
      </c>
      <c r="K17" s="73"/>
      <c r="L17" s="65"/>
      <c r="M17" s="65"/>
      <c r="N17" s="67"/>
      <c r="O17" s="70">
        <f t="shared" ref="O17:O45" si="5">+O16+1</f>
        <v>42646</v>
      </c>
      <c r="P17" s="79"/>
      <c r="Q17" s="77"/>
      <c r="R17" s="83">
        <f t="shared" si="2"/>
        <v>10310</v>
      </c>
    </row>
    <row r="18" spans="1:18" ht="12" customHeight="1" x14ac:dyDescent="0.25">
      <c r="A18" s="70">
        <f t="shared" si="3"/>
        <v>42647</v>
      </c>
      <c r="B18" s="77"/>
      <c r="C18" s="77">
        <f>7418+28500</f>
        <v>35918</v>
      </c>
      <c r="D18" s="83">
        <f t="shared" si="0"/>
        <v>263736.49</v>
      </c>
      <c r="F18" s="70">
        <f t="shared" si="4"/>
        <v>42647</v>
      </c>
      <c r="G18" s="77"/>
      <c r="H18" s="77"/>
      <c r="I18" s="83">
        <f t="shared" si="1"/>
        <v>16118.550000000003</v>
      </c>
      <c r="K18" s="73"/>
      <c r="L18" s="65"/>
      <c r="M18" s="65"/>
      <c r="N18" s="67"/>
      <c r="O18" s="70">
        <f t="shared" si="5"/>
        <v>42647</v>
      </c>
      <c r="P18" s="79"/>
      <c r="Q18" s="77"/>
      <c r="R18" s="83">
        <f t="shared" si="2"/>
        <v>10310</v>
      </c>
    </row>
    <row r="19" spans="1:18" ht="12" customHeight="1" x14ac:dyDescent="0.25">
      <c r="A19" s="70">
        <f t="shared" si="3"/>
        <v>42648</v>
      </c>
      <c r="B19" s="77"/>
      <c r="C19" s="77">
        <f>96750+188400</f>
        <v>285150</v>
      </c>
      <c r="D19" s="83">
        <f t="shared" si="0"/>
        <v>-21413.510000000009</v>
      </c>
      <c r="E19" s="89"/>
      <c r="F19" s="70">
        <f t="shared" si="4"/>
        <v>42648</v>
      </c>
      <c r="G19" s="77"/>
      <c r="H19" s="77"/>
      <c r="I19" s="83">
        <f t="shared" si="1"/>
        <v>16118.550000000003</v>
      </c>
      <c r="K19" s="73"/>
      <c r="L19" s="65"/>
      <c r="M19" s="65"/>
      <c r="N19" s="67"/>
      <c r="O19" s="70">
        <f t="shared" si="5"/>
        <v>42648</v>
      </c>
      <c r="P19" s="77"/>
      <c r="Q19" s="77"/>
      <c r="R19" s="83">
        <f t="shared" si="2"/>
        <v>10310</v>
      </c>
    </row>
    <row r="20" spans="1:18" x14ac:dyDescent="0.25">
      <c r="A20" s="70">
        <f t="shared" si="3"/>
        <v>42649</v>
      </c>
      <c r="B20" s="77">
        <v>2905</v>
      </c>
      <c r="C20" s="77">
        <f>556681.94-500000</f>
        <v>56681.939999999944</v>
      </c>
      <c r="D20" s="83">
        <f t="shared" si="0"/>
        <v>-75190.449999999953</v>
      </c>
      <c r="F20" s="70">
        <f t="shared" si="4"/>
        <v>42649</v>
      </c>
      <c r="G20" s="77"/>
      <c r="H20" s="77"/>
      <c r="I20" s="83">
        <f t="shared" si="1"/>
        <v>16118.550000000003</v>
      </c>
      <c r="K20" s="70">
        <v>42406</v>
      </c>
      <c r="L20" s="65"/>
      <c r="M20" s="65"/>
      <c r="N20" s="68" t="e">
        <f>+#REF!+L20-M20</f>
        <v>#REF!</v>
      </c>
      <c r="O20" s="70">
        <f t="shared" si="5"/>
        <v>42649</v>
      </c>
      <c r="P20" s="77"/>
      <c r="Q20" s="77"/>
      <c r="R20" s="83">
        <f t="shared" si="2"/>
        <v>10310</v>
      </c>
    </row>
    <row r="21" spans="1:18" x14ac:dyDescent="0.25">
      <c r="A21" s="70">
        <f t="shared" si="3"/>
        <v>42650</v>
      </c>
      <c r="B21" s="77"/>
      <c r="C21" s="77">
        <f>33418+28000</f>
        <v>61418</v>
      </c>
      <c r="D21" s="83">
        <f t="shared" si="0"/>
        <v>-136608.44999999995</v>
      </c>
      <c r="F21" s="70">
        <f t="shared" si="4"/>
        <v>42650</v>
      </c>
      <c r="G21" s="77"/>
      <c r="H21" s="77">
        <v>9213</v>
      </c>
      <c r="I21" s="83">
        <f t="shared" si="1"/>
        <v>6905.5500000000029</v>
      </c>
      <c r="K21" s="70">
        <v>42407</v>
      </c>
      <c r="L21" s="65"/>
      <c r="M21" s="65"/>
      <c r="N21" s="68" t="e">
        <f t="shared" ref="N21:N45" si="6">+N20+L21-M21</f>
        <v>#REF!</v>
      </c>
      <c r="O21" s="70">
        <f t="shared" si="5"/>
        <v>42650</v>
      </c>
      <c r="P21" s="77"/>
      <c r="Q21" s="77"/>
      <c r="R21" s="83">
        <f t="shared" si="2"/>
        <v>10310</v>
      </c>
    </row>
    <row r="22" spans="1:18" x14ac:dyDescent="0.25">
      <c r="A22" s="70">
        <f t="shared" si="3"/>
        <v>42651</v>
      </c>
      <c r="B22" s="77"/>
      <c r="C22" s="77">
        <v>10573</v>
      </c>
      <c r="D22" s="83">
        <f t="shared" si="0"/>
        <v>-147181.44999999995</v>
      </c>
      <c r="E22" s="56"/>
      <c r="F22" s="70">
        <f t="shared" si="4"/>
        <v>42651</v>
      </c>
      <c r="G22" s="77"/>
      <c r="H22" s="77"/>
      <c r="I22" s="83">
        <f t="shared" si="1"/>
        <v>6905.5500000000029</v>
      </c>
      <c r="K22" s="70">
        <v>42408</v>
      </c>
      <c r="L22" s="65">
        <v>5000</v>
      </c>
      <c r="M22" s="65"/>
      <c r="N22" s="68" t="e">
        <f t="shared" si="6"/>
        <v>#REF!</v>
      </c>
      <c r="O22" s="70">
        <f t="shared" si="5"/>
        <v>42651</v>
      </c>
      <c r="P22" s="77"/>
      <c r="Q22" s="77"/>
      <c r="R22" s="83">
        <f t="shared" si="2"/>
        <v>10310</v>
      </c>
    </row>
    <row r="23" spans="1:18" x14ac:dyDescent="0.25">
      <c r="A23" s="70">
        <f t="shared" si="3"/>
        <v>42652</v>
      </c>
      <c r="B23" s="77"/>
      <c r="C23" s="77"/>
      <c r="D23" s="83">
        <f t="shared" si="0"/>
        <v>-147181.44999999995</v>
      </c>
      <c r="F23" s="70">
        <f t="shared" si="4"/>
        <v>42652</v>
      </c>
      <c r="G23" s="77"/>
      <c r="H23" s="77">
        <v>3309</v>
      </c>
      <c r="I23" s="83">
        <f t="shared" si="1"/>
        <v>3596.5500000000029</v>
      </c>
      <c r="K23" s="70">
        <v>42409</v>
      </c>
      <c r="L23" s="65"/>
      <c r="M23" s="65"/>
      <c r="N23" s="68" t="e">
        <f t="shared" si="6"/>
        <v>#REF!</v>
      </c>
      <c r="O23" s="70">
        <f t="shared" si="5"/>
        <v>42652</v>
      </c>
      <c r="P23" s="77"/>
      <c r="Q23" s="77"/>
      <c r="R23" s="83">
        <f>+P23+R22-Q23</f>
        <v>10310</v>
      </c>
    </row>
    <row r="24" spans="1:18" x14ac:dyDescent="0.25">
      <c r="A24" s="70">
        <f t="shared" si="3"/>
        <v>42653</v>
      </c>
      <c r="B24" s="77"/>
      <c r="C24" s="77">
        <v>193138.9</v>
      </c>
      <c r="D24" s="83">
        <f t="shared" si="0"/>
        <v>-340320.35</v>
      </c>
      <c r="E24" s="89"/>
      <c r="F24" s="70">
        <f t="shared" si="4"/>
        <v>42653</v>
      </c>
      <c r="G24" s="77"/>
      <c r="H24" s="77"/>
      <c r="I24" s="83">
        <f t="shared" si="1"/>
        <v>3596.5500000000029</v>
      </c>
      <c r="K24" s="70">
        <v>42410</v>
      </c>
      <c r="L24" s="65"/>
      <c r="M24" s="65"/>
      <c r="N24" s="68" t="e">
        <f t="shared" si="6"/>
        <v>#REF!</v>
      </c>
      <c r="O24" s="70">
        <f t="shared" si="5"/>
        <v>42653</v>
      </c>
      <c r="P24" s="77"/>
      <c r="Q24" s="77"/>
      <c r="R24" s="83">
        <f t="shared" si="2"/>
        <v>10310</v>
      </c>
    </row>
    <row r="25" spans="1:18" x14ac:dyDescent="0.25">
      <c r="A25" s="70">
        <f t="shared" si="3"/>
        <v>42654</v>
      </c>
      <c r="B25" s="77"/>
      <c r="C25" s="77"/>
      <c r="D25" s="83">
        <f t="shared" si="0"/>
        <v>-340320.35</v>
      </c>
      <c r="E25" s="89"/>
      <c r="F25" s="70">
        <f t="shared" si="4"/>
        <v>42654</v>
      </c>
      <c r="G25" s="77"/>
      <c r="H25" s="77">
        <v>21053.35</v>
      </c>
      <c r="I25" s="83">
        <f t="shared" si="1"/>
        <v>-17456.799999999996</v>
      </c>
      <c r="K25" s="70">
        <v>42411</v>
      </c>
      <c r="L25" s="65"/>
      <c r="M25" s="65"/>
      <c r="N25" s="68" t="e">
        <f t="shared" si="6"/>
        <v>#REF!</v>
      </c>
      <c r="O25" s="70">
        <f t="shared" si="5"/>
        <v>42654</v>
      </c>
      <c r="P25" s="77"/>
      <c r="Q25" s="77"/>
      <c r="R25" s="83">
        <f t="shared" si="2"/>
        <v>10310</v>
      </c>
    </row>
    <row r="26" spans="1:18" x14ac:dyDescent="0.25">
      <c r="A26" s="70">
        <f t="shared" si="3"/>
        <v>42655</v>
      </c>
      <c r="B26" s="77"/>
      <c r="C26" s="77">
        <v>39511.67</v>
      </c>
      <c r="D26" s="83">
        <f t="shared" si="0"/>
        <v>-379832.01999999996</v>
      </c>
      <c r="F26" s="70">
        <f t="shared" si="4"/>
        <v>42655</v>
      </c>
      <c r="G26" s="77"/>
      <c r="H26" s="77"/>
      <c r="I26" s="83">
        <f t="shared" si="1"/>
        <v>-17456.799999999996</v>
      </c>
      <c r="K26" s="70">
        <v>42412</v>
      </c>
      <c r="L26" s="65"/>
      <c r="M26" s="65"/>
      <c r="N26" s="68" t="e">
        <f t="shared" si="6"/>
        <v>#REF!</v>
      </c>
      <c r="O26" s="70">
        <f t="shared" si="5"/>
        <v>42655</v>
      </c>
      <c r="P26" s="77"/>
      <c r="Q26" s="77"/>
      <c r="R26" s="83">
        <f t="shared" si="2"/>
        <v>10310</v>
      </c>
    </row>
    <row r="27" spans="1:18" x14ac:dyDescent="0.25">
      <c r="A27" s="70">
        <f t="shared" si="3"/>
        <v>42656</v>
      </c>
      <c r="B27" s="77"/>
      <c r="C27" s="77">
        <v>49500</v>
      </c>
      <c r="D27" s="83">
        <f t="shared" si="0"/>
        <v>-429332.01999999996</v>
      </c>
      <c r="E27" s="75"/>
      <c r="F27" s="70">
        <f t="shared" si="4"/>
        <v>42656</v>
      </c>
      <c r="G27" s="77"/>
      <c r="H27" s="77">
        <v>29923.47</v>
      </c>
      <c r="I27" s="83">
        <f t="shared" si="1"/>
        <v>-47380.27</v>
      </c>
      <c r="K27" s="70">
        <v>42413</v>
      </c>
      <c r="L27" s="65"/>
      <c r="M27" s="65"/>
      <c r="N27" s="68" t="e">
        <f t="shared" si="6"/>
        <v>#REF!</v>
      </c>
      <c r="O27" s="70">
        <f t="shared" si="5"/>
        <v>42656</v>
      </c>
      <c r="P27" s="77"/>
      <c r="Q27" s="77"/>
      <c r="R27" s="83">
        <f>+P27+R26-Q27</f>
        <v>10310</v>
      </c>
    </row>
    <row r="28" spans="1:18" x14ac:dyDescent="0.25">
      <c r="A28" s="70">
        <f t="shared" si="3"/>
        <v>42657</v>
      </c>
      <c r="B28" s="77"/>
      <c r="C28" s="77"/>
      <c r="D28" s="83">
        <f t="shared" si="0"/>
        <v>-429332.01999999996</v>
      </c>
      <c r="F28" s="70">
        <f t="shared" si="4"/>
        <v>42657</v>
      </c>
      <c r="G28" s="77"/>
      <c r="H28" s="77">
        <v>6709.24</v>
      </c>
      <c r="I28" s="83">
        <f t="shared" si="1"/>
        <v>-54089.509999999995</v>
      </c>
      <c r="K28" s="70">
        <v>42414</v>
      </c>
      <c r="L28" s="65"/>
      <c r="M28" s="65"/>
      <c r="N28" s="68" t="e">
        <f t="shared" si="6"/>
        <v>#REF!</v>
      </c>
      <c r="O28" s="70">
        <f t="shared" si="5"/>
        <v>42657</v>
      </c>
      <c r="P28" s="77"/>
      <c r="Q28" s="77"/>
      <c r="R28" s="83">
        <f t="shared" si="2"/>
        <v>10310</v>
      </c>
    </row>
    <row r="29" spans="1:18" x14ac:dyDescent="0.25">
      <c r="A29" s="70">
        <f t="shared" si="3"/>
        <v>42658</v>
      </c>
      <c r="B29" s="77"/>
      <c r="C29" s="77"/>
      <c r="D29" s="83">
        <f t="shared" si="0"/>
        <v>-429332.01999999996</v>
      </c>
      <c r="E29" s="37"/>
      <c r="F29" s="70">
        <f t="shared" si="4"/>
        <v>42658</v>
      </c>
      <c r="G29" s="77"/>
      <c r="H29" s="77">
        <v>14358</v>
      </c>
      <c r="I29" s="83">
        <f t="shared" si="1"/>
        <v>-68447.509999999995</v>
      </c>
      <c r="K29" s="70">
        <v>42415</v>
      </c>
      <c r="L29" s="65"/>
      <c r="M29" s="65"/>
      <c r="N29" s="68" t="e">
        <f t="shared" si="6"/>
        <v>#REF!</v>
      </c>
      <c r="O29" s="70">
        <f t="shared" si="5"/>
        <v>42658</v>
      </c>
      <c r="P29" s="77"/>
      <c r="Q29" s="77"/>
      <c r="R29" s="83">
        <f t="shared" si="2"/>
        <v>10310</v>
      </c>
    </row>
    <row r="30" spans="1:18" x14ac:dyDescent="0.25">
      <c r="A30" s="70">
        <f t="shared" si="3"/>
        <v>42659</v>
      </c>
      <c r="B30" s="77"/>
      <c r="C30" s="77"/>
      <c r="D30" s="83">
        <f t="shared" si="0"/>
        <v>-429332.01999999996</v>
      </c>
      <c r="F30" s="70">
        <f t="shared" si="4"/>
        <v>42659</v>
      </c>
      <c r="G30" s="77"/>
      <c r="H30" s="77"/>
      <c r="I30" s="83">
        <f t="shared" si="1"/>
        <v>-68447.509999999995</v>
      </c>
      <c r="K30" s="70">
        <v>42416</v>
      </c>
      <c r="L30" s="65"/>
      <c r="M30" s="65"/>
      <c r="N30" s="68" t="e">
        <f t="shared" si="6"/>
        <v>#REF!</v>
      </c>
      <c r="O30" s="70">
        <f t="shared" si="5"/>
        <v>42659</v>
      </c>
      <c r="P30" s="77"/>
      <c r="Q30" s="77"/>
      <c r="R30" s="83">
        <f t="shared" si="2"/>
        <v>10310</v>
      </c>
    </row>
    <row r="31" spans="1:18" x14ac:dyDescent="0.25">
      <c r="A31" s="70">
        <f t="shared" si="3"/>
        <v>42660</v>
      </c>
      <c r="B31" s="77"/>
      <c r="C31" s="77"/>
      <c r="D31" s="83">
        <f t="shared" si="0"/>
        <v>-429332.01999999996</v>
      </c>
      <c r="F31" s="70">
        <f t="shared" si="4"/>
        <v>42660</v>
      </c>
      <c r="G31" s="77"/>
      <c r="H31" s="77">
        <v>7309.34</v>
      </c>
      <c r="I31" s="83">
        <f t="shared" si="1"/>
        <v>-75756.849999999991</v>
      </c>
      <c r="K31" s="70">
        <v>42417</v>
      </c>
      <c r="L31" s="65"/>
      <c r="M31" s="65"/>
      <c r="N31" s="68" t="e">
        <f t="shared" si="6"/>
        <v>#REF!</v>
      </c>
      <c r="O31" s="70">
        <f t="shared" si="5"/>
        <v>42660</v>
      </c>
      <c r="P31" s="77"/>
      <c r="Q31" s="77"/>
      <c r="R31" s="83">
        <f t="shared" si="2"/>
        <v>10310</v>
      </c>
    </row>
    <row r="32" spans="1:18" x14ac:dyDescent="0.25">
      <c r="A32" s="70">
        <f t="shared" si="3"/>
        <v>42661</v>
      </c>
      <c r="B32" s="77"/>
      <c r="C32" s="77"/>
      <c r="D32" s="83">
        <f t="shared" si="0"/>
        <v>-429332.01999999996</v>
      </c>
      <c r="E32" s="76"/>
      <c r="F32" s="70">
        <f t="shared" si="4"/>
        <v>42661</v>
      </c>
      <c r="G32" s="77"/>
      <c r="H32" s="77"/>
      <c r="I32" s="83">
        <f t="shared" si="1"/>
        <v>-75756.849999999991</v>
      </c>
      <c r="K32" s="70">
        <v>42418</v>
      </c>
      <c r="L32" s="65"/>
      <c r="M32" s="65"/>
      <c r="N32" s="68" t="e">
        <f t="shared" si="6"/>
        <v>#REF!</v>
      </c>
      <c r="O32" s="70">
        <f t="shared" si="5"/>
        <v>42661</v>
      </c>
      <c r="P32" s="77"/>
      <c r="Q32" s="77"/>
      <c r="R32" s="83">
        <f t="shared" si="2"/>
        <v>10310</v>
      </c>
    </row>
    <row r="33" spans="1:18" x14ac:dyDescent="0.25">
      <c r="A33" s="70">
        <f t="shared" si="3"/>
        <v>42662</v>
      </c>
      <c r="B33" s="77"/>
      <c r="C33" s="77">
        <v>26880</v>
      </c>
      <c r="D33" s="83">
        <f t="shared" si="0"/>
        <v>-456212.01999999996</v>
      </c>
      <c r="E33" s="53"/>
      <c r="F33" s="70">
        <f t="shared" si="4"/>
        <v>42662</v>
      </c>
      <c r="G33" s="77"/>
      <c r="H33" s="77"/>
      <c r="I33" s="83">
        <f t="shared" si="1"/>
        <v>-75756.849999999991</v>
      </c>
      <c r="K33" s="70">
        <v>42419</v>
      </c>
      <c r="L33" s="65"/>
      <c r="M33" s="65"/>
      <c r="N33" s="68" t="e">
        <f t="shared" si="6"/>
        <v>#REF!</v>
      </c>
      <c r="O33" s="70">
        <f t="shared" si="5"/>
        <v>42662</v>
      </c>
      <c r="P33" s="77"/>
      <c r="Q33" s="77"/>
      <c r="R33" s="83">
        <f t="shared" si="2"/>
        <v>10310</v>
      </c>
    </row>
    <row r="34" spans="1:18" x14ac:dyDescent="0.25">
      <c r="A34" s="70">
        <f t="shared" si="3"/>
        <v>42663</v>
      </c>
      <c r="B34" s="77"/>
      <c r="C34" s="77">
        <f>42368+188400</f>
        <v>230768</v>
      </c>
      <c r="D34" s="83">
        <f t="shared" si="0"/>
        <v>-686980.02</v>
      </c>
      <c r="F34" s="70">
        <f t="shared" si="4"/>
        <v>42663</v>
      </c>
      <c r="G34" s="77"/>
      <c r="H34" s="77">
        <v>11763</v>
      </c>
      <c r="I34" s="83">
        <f t="shared" si="1"/>
        <v>-87519.849999999991</v>
      </c>
      <c r="K34" s="70">
        <v>42420</v>
      </c>
      <c r="L34" s="65"/>
      <c r="M34" s="65"/>
      <c r="N34" s="68" t="e">
        <f t="shared" si="6"/>
        <v>#REF!</v>
      </c>
      <c r="O34" s="70">
        <f t="shared" si="5"/>
        <v>42663</v>
      </c>
      <c r="P34" s="77"/>
      <c r="Q34" s="77"/>
      <c r="R34" s="83">
        <f t="shared" si="2"/>
        <v>10310</v>
      </c>
    </row>
    <row r="35" spans="1:18" x14ac:dyDescent="0.25">
      <c r="A35" s="70">
        <f t="shared" si="3"/>
        <v>42664</v>
      </c>
      <c r="B35" s="77"/>
      <c r="C35" s="77">
        <v>21117.35</v>
      </c>
      <c r="D35" s="83">
        <f t="shared" si="0"/>
        <v>-708097.37</v>
      </c>
      <c r="F35" s="70">
        <f t="shared" si="4"/>
        <v>42664</v>
      </c>
      <c r="G35" s="77"/>
      <c r="H35" s="77"/>
      <c r="I35" s="83">
        <f t="shared" si="1"/>
        <v>-87519.849999999991</v>
      </c>
      <c r="K35" s="70">
        <v>42421</v>
      </c>
      <c r="L35" s="65"/>
      <c r="M35" s="65"/>
      <c r="N35" s="68" t="e">
        <f t="shared" si="6"/>
        <v>#REF!</v>
      </c>
      <c r="O35" s="70">
        <f t="shared" si="5"/>
        <v>42664</v>
      </c>
      <c r="P35" s="77"/>
      <c r="Q35" s="77"/>
      <c r="R35" s="83">
        <f t="shared" si="2"/>
        <v>10310</v>
      </c>
    </row>
    <row r="36" spans="1:18" x14ac:dyDescent="0.25">
      <c r="A36" s="70">
        <f t="shared" si="3"/>
        <v>42665</v>
      </c>
      <c r="B36" s="77"/>
      <c r="C36" s="77"/>
      <c r="D36" s="83">
        <f t="shared" si="0"/>
        <v>-708097.37</v>
      </c>
      <c r="F36" s="70">
        <f t="shared" si="4"/>
        <v>42665</v>
      </c>
      <c r="G36" s="77"/>
      <c r="H36" s="77"/>
      <c r="I36" s="83">
        <f t="shared" si="1"/>
        <v>-87519.849999999991</v>
      </c>
      <c r="K36" s="70">
        <v>42422</v>
      </c>
      <c r="L36" s="65"/>
      <c r="M36" s="65"/>
      <c r="N36" s="68" t="e">
        <f t="shared" si="6"/>
        <v>#REF!</v>
      </c>
      <c r="O36" s="70">
        <f t="shared" si="5"/>
        <v>42665</v>
      </c>
      <c r="P36" s="77"/>
      <c r="Q36" s="77"/>
      <c r="R36" s="83">
        <f t="shared" si="2"/>
        <v>10310</v>
      </c>
    </row>
    <row r="37" spans="1:18" x14ac:dyDescent="0.25">
      <c r="A37" s="70">
        <f t="shared" si="3"/>
        <v>42666</v>
      </c>
      <c r="B37" s="77"/>
      <c r="C37" s="77">
        <v>6335</v>
      </c>
      <c r="D37" s="83">
        <f t="shared" si="0"/>
        <v>-714432.37</v>
      </c>
      <c r="F37" s="70">
        <f t="shared" si="4"/>
        <v>42666</v>
      </c>
      <c r="G37" s="77"/>
      <c r="H37" s="77">
        <v>11366</v>
      </c>
      <c r="I37" s="83">
        <f t="shared" si="1"/>
        <v>-98885.849999999991</v>
      </c>
      <c r="K37" s="70">
        <v>42423</v>
      </c>
      <c r="L37" s="65"/>
      <c r="M37" s="65"/>
      <c r="N37" s="68" t="e">
        <f t="shared" si="6"/>
        <v>#REF!</v>
      </c>
      <c r="O37" s="70">
        <f t="shared" si="5"/>
        <v>42666</v>
      </c>
      <c r="P37" s="77"/>
      <c r="Q37" s="77"/>
      <c r="R37" s="83">
        <f t="shared" si="2"/>
        <v>10310</v>
      </c>
    </row>
    <row r="38" spans="1:18" x14ac:dyDescent="0.25">
      <c r="A38" s="70">
        <f t="shared" si="3"/>
        <v>42667</v>
      </c>
      <c r="B38" s="77"/>
      <c r="C38" s="77">
        <v>3467</v>
      </c>
      <c r="D38" s="83">
        <f t="shared" si="0"/>
        <v>-717899.37</v>
      </c>
      <c r="F38" s="70">
        <f t="shared" si="4"/>
        <v>42667</v>
      </c>
      <c r="G38" s="77"/>
      <c r="H38" s="77"/>
      <c r="I38" s="83">
        <f t="shared" si="1"/>
        <v>-98885.849999999991</v>
      </c>
      <c r="K38" s="70">
        <v>42424</v>
      </c>
      <c r="L38" s="65"/>
      <c r="M38" s="65"/>
      <c r="N38" s="68" t="e">
        <f t="shared" si="6"/>
        <v>#REF!</v>
      </c>
      <c r="O38" s="70">
        <f t="shared" si="5"/>
        <v>42667</v>
      </c>
      <c r="P38" s="77"/>
      <c r="Q38" s="77"/>
      <c r="R38" s="83">
        <f t="shared" si="2"/>
        <v>10310</v>
      </c>
    </row>
    <row r="39" spans="1:18" x14ac:dyDescent="0.25">
      <c r="A39" s="70">
        <f t="shared" si="3"/>
        <v>42668</v>
      </c>
      <c r="B39" s="77"/>
      <c r="C39" s="77">
        <v>55178</v>
      </c>
      <c r="D39" s="83">
        <f t="shared" si="0"/>
        <v>-773077.37</v>
      </c>
      <c r="F39" s="70">
        <f t="shared" si="4"/>
        <v>42668</v>
      </c>
      <c r="G39" s="77"/>
      <c r="H39" s="77">
        <v>17511</v>
      </c>
      <c r="I39" s="83">
        <f t="shared" si="1"/>
        <v>-116396.84999999999</v>
      </c>
      <c r="K39" s="70">
        <v>42425</v>
      </c>
      <c r="L39" s="65"/>
      <c r="M39" s="65"/>
      <c r="N39" s="68" t="e">
        <f t="shared" si="6"/>
        <v>#REF!</v>
      </c>
      <c r="O39" s="70">
        <f t="shared" si="5"/>
        <v>42668</v>
      </c>
      <c r="P39" s="77"/>
      <c r="R39" s="83">
        <f t="shared" si="2"/>
        <v>10310</v>
      </c>
    </row>
    <row r="40" spans="1:18" x14ac:dyDescent="0.25">
      <c r="A40" s="70">
        <f t="shared" si="3"/>
        <v>42669</v>
      </c>
      <c r="B40" s="77"/>
      <c r="C40" s="77">
        <v>20910</v>
      </c>
      <c r="D40" s="83">
        <f t="shared" si="0"/>
        <v>-793987.37</v>
      </c>
      <c r="E40" s="56"/>
      <c r="F40" s="70">
        <f t="shared" si="4"/>
        <v>42669</v>
      </c>
      <c r="G40" s="77"/>
      <c r="H40" s="77">
        <v>9396</v>
      </c>
      <c r="I40" s="83">
        <f t="shared" si="1"/>
        <v>-125792.84999999999</v>
      </c>
      <c r="K40" s="70">
        <v>42426</v>
      </c>
      <c r="L40" s="65"/>
      <c r="M40" s="65"/>
      <c r="N40" s="68" t="e">
        <f t="shared" si="6"/>
        <v>#REF!</v>
      </c>
      <c r="O40" s="70">
        <f t="shared" si="5"/>
        <v>42669</v>
      </c>
      <c r="P40" s="77"/>
      <c r="Q40" s="77"/>
      <c r="R40" s="83">
        <f t="shared" si="2"/>
        <v>10310</v>
      </c>
    </row>
    <row r="41" spans="1:18" x14ac:dyDescent="0.25">
      <c r="A41" s="70">
        <f t="shared" si="3"/>
        <v>42670</v>
      </c>
      <c r="B41" s="77"/>
      <c r="C41" s="77">
        <f>17078+10000</f>
        <v>27078</v>
      </c>
      <c r="D41" s="83">
        <f t="shared" si="0"/>
        <v>-821065.37</v>
      </c>
      <c r="F41" s="70">
        <f t="shared" si="4"/>
        <v>42670</v>
      </c>
      <c r="G41" s="77"/>
      <c r="H41" s="77"/>
      <c r="I41" s="83">
        <f t="shared" si="1"/>
        <v>-125792.84999999999</v>
      </c>
      <c r="K41" s="70">
        <v>42427</v>
      </c>
      <c r="L41" s="65"/>
      <c r="M41" s="65"/>
      <c r="N41" s="68" t="e">
        <f t="shared" si="6"/>
        <v>#REF!</v>
      </c>
      <c r="O41" s="70">
        <f t="shared" si="5"/>
        <v>42670</v>
      </c>
      <c r="P41" s="77"/>
      <c r="Q41" s="77"/>
      <c r="R41" s="83">
        <f t="shared" si="2"/>
        <v>10310</v>
      </c>
    </row>
    <row r="42" spans="1:18" x14ac:dyDescent="0.25">
      <c r="A42" s="70">
        <f t="shared" si="3"/>
        <v>42671</v>
      </c>
      <c r="B42" s="77"/>
      <c r="C42" s="77">
        <v>29124.09</v>
      </c>
      <c r="D42" s="83">
        <f t="shared" si="0"/>
        <v>-850189.46</v>
      </c>
      <c r="E42" s="37"/>
      <c r="F42" s="70">
        <f t="shared" si="4"/>
        <v>42671</v>
      </c>
      <c r="G42" s="77"/>
      <c r="H42" s="77"/>
      <c r="I42" s="83">
        <f t="shared" si="1"/>
        <v>-125792.84999999999</v>
      </c>
      <c r="J42" s="55"/>
      <c r="K42" s="70">
        <v>42428</v>
      </c>
      <c r="L42" s="65"/>
      <c r="M42" s="65"/>
      <c r="N42" s="68" t="e">
        <f t="shared" si="6"/>
        <v>#REF!</v>
      </c>
      <c r="O42" s="70">
        <f t="shared" si="5"/>
        <v>42671</v>
      </c>
      <c r="P42" s="77"/>
      <c r="Q42" s="77"/>
      <c r="R42" s="83">
        <f t="shared" si="2"/>
        <v>10310</v>
      </c>
    </row>
    <row r="43" spans="1:18" x14ac:dyDescent="0.25">
      <c r="A43" s="70">
        <f t="shared" si="3"/>
        <v>42672</v>
      </c>
      <c r="B43" s="77"/>
      <c r="C43" s="77"/>
      <c r="D43" s="83">
        <f t="shared" si="0"/>
        <v>-850189.46</v>
      </c>
      <c r="F43" s="70">
        <f t="shared" si="4"/>
        <v>42672</v>
      </c>
      <c r="G43" s="77"/>
      <c r="H43" s="77">
        <v>8293.66</v>
      </c>
      <c r="I43" s="83">
        <f t="shared" si="1"/>
        <v>-134086.50999999998</v>
      </c>
      <c r="K43" s="70">
        <v>42429</v>
      </c>
      <c r="L43" s="65"/>
      <c r="M43" s="65"/>
      <c r="N43" s="68" t="e">
        <f t="shared" si="6"/>
        <v>#REF!</v>
      </c>
      <c r="O43" s="70">
        <f t="shared" si="5"/>
        <v>42672</v>
      </c>
      <c r="P43" s="77"/>
      <c r="Q43" s="77"/>
      <c r="R43" s="83">
        <f t="shared" si="2"/>
        <v>10310</v>
      </c>
    </row>
    <row r="44" spans="1:18" x14ac:dyDescent="0.25">
      <c r="A44" s="70">
        <f t="shared" si="3"/>
        <v>42673</v>
      </c>
      <c r="B44" s="77"/>
      <c r="C44" s="77"/>
      <c r="D44" s="83">
        <f t="shared" si="0"/>
        <v>-850189.46</v>
      </c>
      <c r="E44" s="53"/>
      <c r="F44" s="70">
        <f t="shared" si="4"/>
        <v>42673</v>
      </c>
      <c r="G44" s="77"/>
      <c r="H44" s="77">
        <v>13972.24</v>
      </c>
      <c r="I44" s="83">
        <f t="shared" si="1"/>
        <v>-148058.74999999997</v>
      </c>
      <c r="K44" s="70">
        <v>42430</v>
      </c>
      <c r="L44" s="65"/>
      <c r="M44" s="65"/>
      <c r="N44" s="68" t="e">
        <f t="shared" si="6"/>
        <v>#REF!</v>
      </c>
      <c r="O44" s="70">
        <f t="shared" si="5"/>
        <v>42673</v>
      </c>
      <c r="P44" s="77"/>
      <c r="Q44" s="77"/>
      <c r="R44" s="83">
        <f t="shared" si="2"/>
        <v>10310</v>
      </c>
    </row>
    <row r="45" spans="1:18" x14ac:dyDescent="0.25">
      <c r="A45" s="70">
        <f t="shared" si="3"/>
        <v>42674</v>
      </c>
      <c r="B45" s="77"/>
      <c r="C45" s="77">
        <v>30000</v>
      </c>
      <c r="D45" s="83">
        <f t="shared" si="0"/>
        <v>-880189.46</v>
      </c>
      <c r="F45" s="70">
        <f t="shared" si="4"/>
        <v>42674</v>
      </c>
      <c r="G45" s="77"/>
      <c r="H45" s="77"/>
      <c r="I45" s="83">
        <f t="shared" si="1"/>
        <v>-148058.74999999997</v>
      </c>
      <c r="K45" s="70">
        <v>42431</v>
      </c>
      <c r="L45" s="65"/>
      <c r="M45" s="65"/>
      <c r="N45" s="68" t="e">
        <f t="shared" si="6"/>
        <v>#REF!</v>
      </c>
      <c r="O45" s="70">
        <f t="shared" si="5"/>
        <v>42674</v>
      </c>
      <c r="P45" s="77"/>
      <c r="R45" s="83">
        <f t="shared" si="2"/>
        <v>10310</v>
      </c>
    </row>
    <row r="46" spans="1:18" x14ac:dyDescent="0.25">
      <c r="A46" s="70">
        <f>+A45+1</f>
        <v>42675</v>
      </c>
      <c r="B46" s="77"/>
      <c r="C46" s="77">
        <v>12749</v>
      </c>
      <c r="D46" s="83">
        <f t="shared" si="0"/>
        <v>-892938.46</v>
      </c>
      <c r="F46" s="70">
        <f>+F45+1</f>
        <v>42675</v>
      </c>
      <c r="G46" s="77">
        <v>2000</v>
      </c>
      <c r="H46" s="77"/>
      <c r="I46" s="83">
        <f t="shared" si="1"/>
        <v>-146058.74999999997</v>
      </c>
      <c r="K46" s="70"/>
      <c r="L46" s="65"/>
      <c r="M46" s="65"/>
      <c r="N46" s="68"/>
      <c r="O46" s="70">
        <f>+O45+1</f>
        <v>42675</v>
      </c>
      <c r="P46" s="77"/>
      <c r="Q46" s="77"/>
      <c r="R46" s="83">
        <f t="shared" si="2"/>
        <v>10310</v>
      </c>
    </row>
    <row r="47" spans="1:18" x14ac:dyDescent="0.25">
      <c r="A47" s="70">
        <f>+A46+1</f>
        <v>42676</v>
      </c>
      <c r="B47" s="77"/>
      <c r="C47" s="77"/>
      <c r="D47" s="83">
        <f t="shared" si="0"/>
        <v>-892938.46</v>
      </c>
      <c r="F47" s="70">
        <f>+F46+1</f>
        <v>42676</v>
      </c>
      <c r="G47" s="77"/>
      <c r="H47" s="77">
        <v>7007.85</v>
      </c>
      <c r="I47" s="83">
        <f t="shared" si="1"/>
        <v>-153066.59999999998</v>
      </c>
      <c r="K47" s="70"/>
      <c r="L47" s="65"/>
      <c r="M47" s="65"/>
      <c r="N47" s="68"/>
      <c r="O47" s="70">
        <f>+O46+1</f>
        <v>42676</v>
      </c>
      <c r="P47" s="77"/>
      <c r="Q47" s="77"/>
      <c r="R47" s="83">
        <f t="shared" si="2"/>
        <v>10310</v>
      </c>
    </row>
    <row r="48" spans="1:18" x14ac:dyDescent="0.25">
      <c r="A48" s="70">
        <f>+A47+1</f>
        <v>42677</v>
      </c>
      <c r="B48" s="77"/>
      <c r="C48" s="77">
        <v>45294</v>
      </c>
      <c r="D48" s="83">
        <f t="shared" si="0"/>
        <v>-938232.46</v>
      </c>
      <c r="F48" s="70">
        <f>+F47+1</f>
        <v>42677</v>
      </c>
      <c r="G48" s="77"/>
      <c r="H48" s="77">
        <v>13576</v>
      </c>
      <c r="I48" s="83">
        <f t="shared" si="1"/>
        <v>-166642.59999999998</v>
      </c>
      <c r="K48" s="70"/>
      <c r="L48" s="65"/>
      <c r="M48" s="65"/>
      <c r="N48" s="68"/>
      <c r="O48" s="70">
        <f>+O47+1</f>
        <v>42677</v>
      </c>
      <c r="P48" s="77"/>
      <c r="Q48" s="77">
        <v>188400</v>
      </c>
      <c r="R48" s="83">
        <f t="shared" si="2"/>
        <v>-178090</v>
      </c>
    </row>
    <row r="49" spans="1:18" x14ac:dyDescent="0.25">
      <c r="A49" s="70">
        <f>+A48+1</f>
        <v>42678</v>
      </c>
      <c r="B49" s="77"/>
      <c r="C49" s="77">
        <v>7418</v>
      </c>
      <c r="D49" s="83">
        <f t="shared" si="0"/>
        <v>-945650.46</v>
      </c>
      <c r="F49" s="70">
        <f>+F48+1</f>
        <v>42678</v>
      </c>
      <c r="G49" s="77"/>
      <c r="H49" s="77"/>
      <c r="I49" s="83">
        <f t="shared" si="1"/>
        <v>-166642.59999999998</v>
      </c>
      <c r="K49" s="70"/>
      <c r="L49" s="65"/>
      <c r="M49" s="65"/>
      <c r="N49" s="68"/>
      <c r="O49" s="70">
        <f>+O48+1</f>
        <v>42678</v>
      </c>
      <c r="P49" s="77"/>
      <c r="Q49" s="77"/>
      <c r="R49" s="83">
        <f t="shared" si="2"/>
        <v>-178090</v>
      </c>
    </row>
    <row r="50" spans="1:18" ht="13.8" thickBot="1" x14ac:dyDescent="0.3">
      <c r="A50" s="70">
        <f>+A49+1</f>
        <v>42679</v>
      </c>
      <c r="B50" s="77"/>
      <c r="C50" s="77">
        <v>61753.919999999998</v>
      </c>
      <c r="D50" s="83">
        <f t="shared" si="0"/>
        <v>-1007404.38</v>
      </c>
      <c r="F50" s="70">
        <f>+F49+1</f>
        <v>42679</v>
      </c>
      <c r="G50" s="103"/>
      <c r="H50" s="103"/>
      <c r="I50" s="83">
        <f t="shared" si="1"/>
        <v>-166642.59999999998</v>
      </c>
      <c r="K50" s="70"/>
      <c r="L50" s="65"/>
      <c r="M50" s="65"/>
      <c r="N50" s="68"/>
      <c r="O50" s="70">
        <f>+O49+1</f>
        <v>42679</v>
      </c>
      <c r="P50" s="77"/>
      <c r="Q50" s="77"/>
      <c r="R50" s="83">
        <f t="shared" si="2"/>
        <v>-178090</v>
      </c>
    </row>
    <row r="51" spans="1:18" ht="13.8" thickBot="1" x14ac:dyDescent="0.3">
      <c r="A51" s="69" t="s">
        <v>24</v>
      </c>
      <c r="B51" s="78">
        <f>SUM(B14:B49)</f>
        <v>168320</v>
      </c>
      <c r="C51" s="78">
        <f>SUM(C14:C50)</f>
        <v>1437885.6700000002</v>
      </c>
      <c r="D51" s="85">
        <f>+D50</f>
        <v>-1007404.38</v>
      </c>
      <c r="E51" s="56"/>
      <c r="F51" s="69" t="s">
        <v>24</v>
      </c>
      <c r="G51" s="78">
        <f>SUM(G14:G49)</f>
        <v>4007.9</v>
      </c>
      <c r="H51" s="78">
        <f>SUM(H14:H49)</f>
        <v>207345</v>
      </c>
      <c r="I51" s="85">
        <f>+I49</f>
        <v>-166642.59999999998</v>
      </c>
      <c r="J51" s="37"/>
      <c r="K51" s="46" t="s">
        <v>24</v>
      </c>
      <c r="L51" s="34">
        <f>SUM(L14:L45)</f>
        <v>5000</v>
      </c>
      <c r="M51" s="34">
        <f>SUM(M14:M45)</f>
        <v>0</v>
      </c>
      <c r="N51" s="36" t="e">
        <f>+#REF!</f>
        <v>#REF!</v>
      </c>
      <c r="O51" s="69" t="s">
        <v>24</v>
      </c>
      <c r="P51" s="78">
        <f>SUM(P14:P49)</f>
        <v>0</v>
      </c>
      <c r="Q51" s="78">
        <f>SUM(Q14:Q49)</f>
        <v>188400</v>
      </c>
      <c r="R51" s="85">
        <f>+R49</f>
        <v>-178090</v>
      </c>
    </row>
    <row r="52" spans="1:18" ht="13.8" thickBot="1" x14ac:dyDescent="0.3">
      <c r="A52" s="47"/>
      <c r="B52" s="10"/>
      <c r="C52" s="195"/>
      <c r="D52" s="11"/>
      <c r="E52" s="56"/>
      <c r="F52" s="47"/>
      <c r="G52" s="10"/>
      <c r="H52" s="10"/>
      <c r="I52" s="11"/>
      <c r="K52" s="47"/>
      <c r="L52" s="10"/>
      <c r="M52" s="10"/>
      <c r="N52" s="11"/>
      <c r="O52" s="47"/>
      <c r="P52" s="10"/>
      <c r="Q52" s="195"/>
      <c r="R52" s="86"/>
    </row>
    <row r="53" spans="1:18" x14ac:dyDescent="0.25">
      <c r="C53" s="196"/>
      <c r="E53" s="56"/>
    </row>
    <row r="54" spans="1:18" ht="13.8" thickBot="1" x14ac:dyDescent="0.3">
      <c r="C54" s="196"/>
      <c r="E54" s="56"/>
    </row>
    <row r="55" spans="1:18" ht="15.6" x14ac:dyDescent="0.25">
      <c r="A55" s="212" t="s">
        <v>0</v>
      </c>
      <c r="B55" s="213"/>
      <c r="C55" s="213"/>
      <c r="D55" s="5"/>
      <c r="F55" s="212" t="s">
        <v>0</v>
      </c>
      <c r="G55" s="213"/>
      <c r="H55" s="213"/>
      <c r="I55" s="5"/>
      <c r="K55" s="212" t="s">
        <v>0</v>
      </c>
      <c r="L55" s="213"/>
      <c r="M55" s="213"/>
      <c r="N55" s="5"/>
      <c r="O55" s="212" t="s">
        <v>0</v>
      </c>
      <c r="P55" s="213"/>
      <c r="Q55" s="213"/>
      <c r="R55" s="5"/>
    </row>
    <row r="56" spans="1:18" x14ac:dyDescent="0.25">
      <c r="A56" s="214" t="s">
        <v>1</v>
      </c>
      <c r="B56" s="215"/>
      <c r="C56" s="215"/>
      <c r="D56" s="6"/>
      <c r="F56" s="214" t="s">
        <v>1</v>
      </c>
      <c r="G56" s="215"/>
      <c r="H56" s="215"/>
      <c r="I56" s="6"/>
      <c r="K56" s="214" t="s">
        <v>1</v>
      </c>
      <c r="L56" s="215"/>
      <c r="M56" s="215"/>
      <c r="N56" s="6"/>
      <c r="O56" s="214" t="s">
        <v>1</v>
      </c>
      <c r="P56" s="215"/>
      <c r="Q56" s="215"/>
      <c r="R56" s="6"/>
    </row>
    <row r="57" spans="1:18" x14ac:dyDescent="0.25">
      <c r="A57" s="216" t="s">
        <v>2</v>
      </c>
      <c r="B57" s="217"/>
      <c r="C57" s="217"/>
      <c r="D57" s="6"/>
      <c r="F57" s="216" t="s">
        <v>2</v>
      </c>
      <c r="G57" s="217"/>
      <c r="H57" s="217"/>
      <c r="I57" s="6"/>
      <c r="K57" s="216" t="s">
        <v>2</v>
      </c>
      <c r="L57" s="217"/>
      <c r="M57" s="217"/>
      <c r="N57" s="6"/>
      <c r="O57" s="216" t="s">
        <v>2</v>
      </c>
      <c r="P57" s="217"/>
      <c r="Q57" s="217"/>
      <c r="R57" s="6"/>
    </row>
    <row r="58" spans="1:18" ht="15.6" x14ac:dyDescent="0.25">
      <c r="A58" s="218" t="s">
        <v>25</v>
      </c>
      <c r="B58" s="219"/>
      <c r="C58" s="219"/>
      <c r="D58" s="6"/>
      <c r="F58" s="218" t="s">
        <v>26</v>
      </c>
      <c r="G58" s="219"/>
      <c r="H58" s="219"/>
      <c r="I58" s="6"/>
      <c r="K58" s="218" t="s">
        <v>27</v>
      </c>
      <c r="L58" s="219"/>
      <c r="M58" s="219"/>
      <c r="N58" s="6"/>
      <c r="O58" s="218" t="s">
        <v>28</v>
      </c>
      <c r="P58" s="219"/>
      <c r="Q58" s="219"/>
      <c r="R58" s="6"/>
    </row>
    <row r="59" spans="1:18" x14ac:dyDescent="0.25">
      <c r="A59" s="214" t="s">
        <v>7</v>
      </c>
      <c r="B59" s="215"/>
      <c r="C59" s="215"/>
      <c r="D59" s="6"/>
      <c r="F59" s="214" t="s">
        <v>7</v>
      </c>
      <c r="G59" s="215"/>
      <c r="H59" s="215"/>
      <c r="I59" s="6"/>
      <c r="K59" s="214" t="s">
        <v>7</v>
      </c>
      <c r="L59" s="215"/>
      <c r="M59" s="215"/>
      <c r="N59" s="6"/>
      <c r="O59" s="214" t="s">
        <v>7</v>
      </c>
      <c r="P59" s="215"/>
      <c r="Q59" s="215"/>
      <c r="R59" s="6"/>
    </row>
    <row r="60" spans="1:18" x14ac:dyDescent="0.25">
      <c r="A60" s="214" t="s">
        <v>8</v>
      </c>
      <c r="B60" s="215"/>
      <c r="C60" s="215"/>
      <c r="D60" s="6"/>
      <c r="F60" s="214" t="s">
        <v>8</v>
      </c>
      <c r="G60" s="215"/>
      <c r="H60" s="215"/>
      <c r="I60" s="6"/>
      <c r="K60" s="214" t="s">
        <v>8</v>
      </c>
      <c r="L60" s="215"/>
      <c r="M60" s="215"/>
      <c r="N60" s="6"/>
      <c r="O60" s="214" t="s">
        <v>8</v>
      </c>
      <c r="P60" s="215"/>
      <c r="Q60" s="215"/>
      <c r="R60" s="6"/>
    </row>
    <row r="61" spans="1:18" x14ac:dyDescent="0.25">
      <c r="A61" s="214" t="s">
        <v>8</v>
      </c>
      <c r="B61" s="215"/>
      <c r="C61" s="215"/>
      <c r="D61" s="6"/>
      <c r="F61" s="214" t="s">
        <v>8</v>
      </c>
      <c r="G61" s="215"/>
      <c r="H61" s="215"/>
      <c r="I61" s="6"/>
      <c r="K61" s="214" t="s">
        <v>8</v>
      </c>
      <c r="L61" s="215"/>
      <c r="M61" s="215"/>
      <c r="N61" s="6"/>
      <c r="O61" s="214" t="s">
        <v>8</v>
      </c>
      <c r="P61" s="215"/>
      <c r="Q61" s="215"/>
      <c r="R61" s="6"/>
    </row>
    <row r="62" spans="1:18" x14ac:dyDescent="0.25">
      <c r="A62" s="216" t="s">
        <v>9</v>
      </c>
      <c r="B62" s="217"/>
      <c r="C62" s="217"/>
      <c r="D62" s="6"/>
      <c r="F62" s="216" t="s">
        <v>9</v>
      </c>
      <c r="G62" s="217"/>
      <c r="H62" s="217"/>
      <c r="I62" s="6"/>
      <c r="K62" s="216" t="s">
        <v>10</v>
      </c>
      <c r="L62" s="217"/>
      <c r="M62" s="217"/>
      <c r="N62" s="6"/>
      <c r="O62" s="216" t="s">
        <v>9</v>
      </c>
      <c r="P62" s="217"/>
      <c r="Q62" s="217"/>
      <c r="R62" s="6"/>
    </row>
    <row r="63" spans="1:18" ht="12.75" customHeight="1" x14ac:dyDescent="0.25">
      <c r="A63" s="42" t="s">
        <v>8</v>
      </c>
      <c r="B63" s="220" t="s">
        <v>25</v>
      </c>
      <c r="C63" s="220"/>
      <c r="D63" s="7"/>
      <c r="F63" s="42" t="s">
        <v>8</v>
      </c>
      <c r="G63" s="220" t="s">
        <v>26</v>
      </c>
      <c r="H63" s="220"/>
      <c r="I63" s="7"/>
      <c r="K63" s="42" t="s">
        <v>8</v>
      </c>
      <c r="L63" s="220" t="s">
        <v>27</v>
      </c>
      <c r="M63" s="220"/>
      <c r="N63" s="7"/>
      <c r="O63" s="42" t="s">
        <v>8</v>
      </c>
      <c r="P63" s="220" t="s">
        <v>28</v>
      </c>
      <c r="Q63" s="220"/>
      <c r="R63" s="7"/>
    </row>
    <row r="64" spans="1:18" ht="12.75" customHeight="1" x14ac:dyDescent="0.25">
      <c r="A64" s="43" t="s">
        <v>8</v>
      </c>
      <c r="B64" s="221" t="s">
        <v>29</v>
      </c>
      <c r="C64" s="222"/>
      <c r="D64" s="6"/>
      <c r="F64" s="43" t="s">
        <v>8</v>
      </c>
      <c r="G64" s="221" t="s">
        <v>14</v>
      </c>
      <c r="H64" s="222"/>
      <c r="I64" s="6"/>
      <c r="K64" s="43" t="s">
        <v>8</v>
      </c>
      <c r="L64" s="221" t="s">
        <v>16</v>
      </c>
      <c r="M64" s="222"/>
      <c r="N64" s="6"/>
      <c r="O64" s="43" t="s">
        <v>8</v>
      </c>
      <c r="P64" s="221" t="s">
        <v>14</v>
      </c>
      <c r="Q64" s="222"/>
      <c r="R64" s="6"/>
    </row>
    <row r="65" spans="1:18" ht="12.75" customHeight="1" x14ac:dyDescent="0.25">
      <c r="A65" s="43" t="s">
        <v>17</v>
      </c>
      <c r="B65" s="223"/>
      <c r="C65" s="224"/>
      <c r="D65" s="6"/>
      <c r="F65" s="43" t="s">
        <v>17</v>
      </c>
      <c r="G65" s="223"/>
      <c r="H65" s="224"/>
      <c r="I65" s="6"/>
      <c r="K65" s="43" t="s">
        <v>17</v>
      </c>
      <c r="L65" s="223"/>
      <c r="M65" s="224"/>
      <c r="N65" s="6"/>
      <c r="O65" s="43" t="s">
        <v>17</v>
      </c>
      <c r="P65" s="223"/>
      <c r="Q65" s="224"/>
      <c r="R65" s="6"/>
    </row>
    <row r="66" spans="1:18" x14ac:dyDescent="0.25">
      <c r="A66" s="43" t="s">
        <v>8</v>
      </c>
      <c r="B66" s="210" t="s">
        <v>18</v>
      </c>
      <c r="C66" s="211"/>
      <c r="D66" s="8" t="s">
        <v>19</v>
      </c>
      <c r="F66" s="43" t="s">
        <v>8</v>
      </c>
      <c r="G66" s="210" t="s">
        <v>18</v>
      </c>
      <c r="H66" s="211"/>
      <c r="I66" s="8" t="s">
        <v>19</v>
      </c>
      <c r="K66" s="43" t="s">
        <v>8</v>
      </c>
      <c r="L66" s="210" t="s">
        <v>18</v>
      </c>
      <c r="M66" s="211"/>
      <c r="N66" s="8" t="s">
        <v>19</v>
      </c>
      <c r="O66" s="43" t="s">
        <v>8</v>
      </c>
      <c r="P66" s="210" t="s">
        <v>18</v>
      </c>
      <c r="Q66" s="211"/>
      <c r="R66" s="8" t="s">
        <v>19</v>
      </c>
    </row>
    <row r="67" spans="1:18" x14ac:dyDescent="0.25">
      <c r="A67" s="44" t="s">
        <v>8</v>
      </c>
      <c r="B67" s="4" t="s">
        <v>20</v>
      </c>
      <c r="C67" s="4" t="s">
        <v>21</v>
      </c>
      <c r="D67" s="9" t="s">
        <v>22</v>
      </c>
      <c r="F67" s="44" t="s">
        <v>8</v>
      </c>
      <c r="G67" s="4" t="s">
        <v>20</v>
      </c>
      <c r="H67" s="4" t="s">
        <v>21</v>
      </c>
      <c r="I67" s="9" t="s">
        <v>22</v>
      </c>
      <c r="K67" s="44" t="s">
        <v>8</v>
      </c>
      <c r="L67" s="4" t="s">
        <v>20</v>
      </c>
      <c r="M67" s="4" t="s">
        <v>21</v>
      </c>
      <c r="N67" s="9" t="s">
        <v>22</v>
      </c>
      <c r="O67" s="44" t="s">
        <v>8</v>
      </c>
      <c r="P67" s="4" t="s">
        <v>20</v>
      </c>
      <c r="Q67" s="4" t="s">
        <v>21</v>
      </c>
      <c r="R67" s="9" t="s">
        <v>22</v>
      </c>
    </row>
    <row r="68" spans="1:18" x14ac:dyDescent="0.25">
      <c r="A68" s="61" t="s">
        <v>23</v>
      </c>
      <c r="B68" s="80"/>
      <c r="C68" s="80"/>
      <c r="D68" s="84">
        <v>685.02</v>
      </c>
      <c r="F68" s="60" t="s">
        <v>23</v>
      </c>
      <c r="G68" s="80"/>
      <c r="H68" s="80"/>
      <c r="I68" s="84">
        <v>17129.91</v>
      </c>
      <c r="K68" s="57" t="s">
        <v>23</v>
      </c>
      <c r="L68" s="58"/>
      <c r="M68" s="58"/>
      <c r="N68" s="67">
        <v>74626.399999999994</v>
      </c>
      <c r="O68" s="60" t="s">
        <v>23</v>
      </c>
      <c r="P68" s="80"/>
      <c r="Q68" s="80"/>
      <c r="R68" s="84">
        <v>0</v>
      </c>
    </row>
    <row r="69" spans="1:18" x14ac:dyDescent="0.25">
      <c r="A69" s="70">
        <v>42644</v>
      </c>
      <c r="B69" s="79"/>
      <c r="C69" s="79"/>
      <c r="D69" s="84">
        <f>+B69+D68-C69</f>
        <v>685.02</v>
      </c>
      <c r="F69" s="70">
        <v>42644</v>
      </c>
      <c r="G69" s="79"/>
      <c r="H69" s="105">
        <v>15064</v>
      </c>
      <c r="I69" s="84">
        <f>+G69+I68-H69</f>
        <v>2065.91</v>
      </c>
      <c r="K69" s="74"/>
      <c r="L69" s="59"/>
      <c r="M69" s="59"/>
      <c r="N69" s="67"/>
      <c r="O69" s="70">
        <v>42644</v>
      </c>
      <c r="P69" s="79"/>
      <c r="Q69" s="77"/>
      <c r="R69" s="84">
        <f>+P69+R68-Q69</f>
        <v>0</v>
      </c>
    </row>
    <row r="70" spans="1:18" x14ac:dyDescent="0.25">
      <c r="A70" s="70">
        <f>+A69+1</f>
        <v>42645</v>
      </c>
      <c r="B70" s="79"/>
      <c r="C70" s="79"/>
      <c r="D70" s="84">
        <f t="shared" ref="D70:D104" si="7">+B70+D69-C70</f>
        <v>685.02</v>
      </c>
      <c r="F70" s="70">
        <f>+F69+1</f>
        <v>42645</v>
      </c>
      <c r="G70" s="79"/>
      <c r="H70" s="104"/>
      <c r="I70" s="84">
        <f t="shared" ref="I70:I104" si="8">+G70+I69-H70</f>
        <v>2065.91</v>
      </c>
      <c r="K70" s="74"/>
      <c r="L70" s="59"/>
      <c r="M70" s="59"/>
      <c r="N70" s="67"/>
      <c r="O70" s="70">
        <f>+O69+1</f>
        <v>42645</v>
      </c>
      <c r="P70" s="79"/>
      <c r="Q70" s="79"/>
      <c r="R70" s="84">
        <f t="shared" ref="R70:R103" si="9">+P70+R69-Q70</f>
        <v>0</v>
      </c>
    </row>
    <row r="71" spans="1:18" x14ac:dyDescent="0.25">
      <c r="A71" s="70">
        <f t="shared" ref="A71:A99" si="10">+A70+1</f>
        <v>42646</v>
      </c>
      <c r="B71" s="79"/>
      <c r="C71" s="79"/>
      <c r="D71" s="84">
        <f t="shared" si="7"/>
        <v>685.02</v>
      </c>
      <c r="F71" s="70">
        <f t="shared" ref="F71:F99" si="11">+F70+1</f>
        <v>42646</v>
      </c>
      <c r="G71" s="79"/>
      <c r="H71" s="104"/>
      <c r="I71" s="84">
        <f t="shared" si="8"/>
        <v>2065.91</v>
      </c>
      <c r="K71" s="74"/>
      <c r="L71" s="59"/>
      <c r="M71" s="59"/>
      <c r="N71" s="67"/>
      <c r="O71" s="70">
        <f t="shared" ref="O71:O99" si="12">+O70+1</f>
        <v>42646</v>
      </c>
      <c r="P71" s="79"/>
      <c r="Q71" s="79"/>
      <c r="R71" s="84">
        <f t="shared" si="9"/>
        <v>0</v>
      </c>
    </row>
    <row r="72" spans="1:18" x14ac:dyDescent="0.25">
      <c r="A72" s="70">
        <f t="shared" si="10"/>
        <v>42647</v>
      </c>
      <c r="B72" s="79"/>
      <c r="C72" s="79"/>
      <c r="D72" s="84">
        <f t="shared" si="7"/>
        <v>685.02</v>
      </c>
      <c r="F72" s="70">
        <f t="shared" si="11"/>
        <v>42647</v>
      </c>
      <c r="G72" s="79"/>
      <c r="H72" s="104"/>
      <c r="I72" s="84">
        <f t="shared" si="8"/>
        <v>2065.91</v>
      </c>
      <c r="K72" s="74"/>
      <c r="L72" s="59"/>
      <c r="M72" s="59"/>
      <c r="N72" s="67"/>
      <c r="O72" s="70">
        <f t="shared" si="12"/>
        <v>42647</v>
      </c>
      <c r="P72" s="79"/>
      <c r="Q72" s="79"/>
      <c r="R72" s="84">
        <f t="shared" si="9"/>
        <v>0</v>
      </c>
    </row>
    <row r="73" spans="1:18" x14ac:dyDescent="0.25">
      <c r="A73" s="70">
        <f t="shared" si="10"/>
        <v>42648</v>
      </c>
      <c r="B73" s="79"/>
      <c r="C73" s="79"/>
      <c r="D73" s="84">
        <f t="shared" si="7"/>
        <v>685.02</v>
      </c>
      <c r="F73" s="70">
        <f t="shared" si="11"/>
        <v>42648</v>
      </c>
      <c r="G73" s="79"/>
      <c r="H73" s="104"/>
      <c r="I73" s="84">
        <f t="shared" si="8"/>
        <v>2065.91</v>
      </c>
      <c r="K73" s="74"/>
      <c r="L73" s="59"/>
      <c r="M73" s="59"/>
      <c r="N73" s="67"/>
      <c r="O73" s="70">
        <f t="shared" si="12"/>
        <v>42648</v>
      </c>
      <c r="P73" s="79"/>
      <c r="Q73" s="79"/>
      <c r="R73" s="84">
        <f t="shared" si="9"/>
        <v>0</v>
      </c>
    </row>
    <row r="74" spans="1:18" x14ac:dyDescent="0.25">
      <c r="A74" s="70">
        <f t="shared" si="10"/>
        <v>42649</v>
      </c>
      <c r="B74" s="79"/>
      <c r="C74" s="79"/>
      <c r="D74" s="84">
        <f t="shared" si="7"/>
        <v>685.02</v>
      </c>
      <c r="F74" s="70">
        <f t="shared" si="11"/>
        <v>42649</v>
      </c>
      <c r="G74" s="79"/>
      <c r="H74" s="104"/>
      <c r="I74" s="84">
        <f t="shared" si="8"/>
        <v>2065.91</v>
      </c>
      <c r="K74" s="74"/>
      <c r="L74" s="59"/>
      <c r="M74" s="59"/>
      <c r="N74" s="67"/>
      <c r="O74" s="70">
        <f t="shared" si="12"/>
        <v>42649</v>
      </c>
      <c r="P74" s="79"/>
      <c r="Q74" s="79"/>
      <c r="R74" s="84">
        <f t="shared" si="9"/>
        <v>0</v>
      </c>
    </row>
    <row r="75" spans="1:18" x14ac:dyDescent="0.25">
      <c r="A75" s="70">
        <f t="shared" si="10"/>
        <v>42650</v>
      </c>
      <c r="B75" s="79"/>
      <c r="C75" s="79"/>
      <c r="D75" s="84">
        <f t="shared" si="7"/>
        <v>685.02</v>
      </c>
      <c r="F75" s="70">
        <f t="shared" si="11"/>
        <v>42650</v>
      </c>
      <c r="G75" s="79"/>
      <c r="H75" s="104"/>
      <c r="I75" s="84">
        <f t="shared" si="8"/>
        <v>2065.91</v>
      </c>
      <c r="K75" s="74"/>
      <c r="L75" s="59"/>
      <c r="M75" s="59"/>
      <c r="N75" s="67"/>
      <c r="O75" s="70">
        <f t="shared" si="12"/>
        <v>42650</v>
      </c>
      <c r="P75" s="79"/>
      <c r="Q75" s="79"/>
      <c r="R75" s="84">
        <f t="shared" si="9"/>
        <v>0</v>
      </c>
    </row>
    <row r="76" spans="1:18" x14ac:dyDescent="0.25">
      <c r="A76" s="70">
        <f t="shared" si="10"/>
        <v>42651</v>
      </c>
      <c r="B76" s="79"/>
      <c r="C76" s="79"/>
      <c r="D76" s="84">
        <f t="shared" si="7"/>
        <v>685.02</v>
      </c>
      <c r="F76" s="70">
        <f t="shared" si="11"/>
        <v>42651</v>
      </c>
      <c r="G76" s="77"/>
      <c r="H76" s="104"/>
      <c r="I76" s="84">
        <f t="shared" si="8"/>
        <v>2065.91</v>
      </c>
      <c r="K76" s="74"/>
      <c r="L76" s="59"/>
      <c r="M76" s="59"/>
      <c r="N76" s="67"/>
      <c r="O76" s="70">
        <f t="shared" si="12"/>
        <v>42651</v>
      </c>
      <c r="P76" s="77"/>
      <c r="Q76" s="79"/>
      <c r="R76" s="84">
        <f t="shared" si="9"/>
        <v>0</v>
      </c>
    </row>
    <row r="77" spans="1:18" x14ac:dyDescent="0.25">
      <c r="A77" s="70">
        <f t="shared" si="10"/>
        <v>42652</v>
      </c>
      <c r="B77" s="77"/>
      <c r="C77" s="77"/>
      <c r="D77" s="84">
        <f t="shared" si="7"/>
        <v>685.02</v>
      </c>
      <c r="F77" s="70">
        <f t="shared" si="11"/>
        <v>42652</v>
      </c>
      <c r="G77" s="79"/>
      <c r="H77" s="104"/>
      <c r="I77" s="84">
        <f t="shared" si="8"/>
        <v>2065.91</v>
      </c>
      <c r="K77" s="74"/>
      <c r="L77" s="59"/>
      <c r="M77" s="59"/>
      <c r="N77" s="67"/>
      <c r="O77" s="70">
        <f t="shared" si="12"/>
        <v>42652</v>
      </c>
      <c r="P77" s="79"/>
      <c r="Q77" s="79"/>
      <c r="R77" s="84">
        <f t="shared" si="9"/>
        <v>0</v>
      </c>
    </row>
    <row r="78" spans="1:18" x14ac:dyDescent="0.25">
      <c r="A78" s="70">
        <f t="shared" si="10"/>
        <v>42653</v>
      </c>
      <c r="B78" s="77"/>
      <c r="C78" s="77"/>
      <c r="D78" s="84">
        <f t="shared" si="7"/>
        <v>685.02</v>
      </c>
      <c r="F78" s="70">
        <f t="shared" si="11"/>
        <v>42653</v>
      </c>
      <c r="G78" s="79"/>
      <c r="H78" s="104"/>
      <c r="I78" s="84">
        <f t="shared" si="8"/>
        <v>2065.91</v>
      </c>
      <c r="K78" s="74"/>
      <c r="L78" s="59"/>
      <c r="M78" s="59"/>
      <c r="N78" s="67"/>
      <c r="O78" s="70">
        <f t="shared" si="12"/>
        <v>42653</v>
      </c>
      <c r="P78" s="79"/>
      <c r="Q78" s="79"/>
      <c r="R78" s="84">
        <f t="shared" si="9"/>
        <v>0</v>
      </c>
    </row>
    <row r="79" spans="1:18" x14ac:dyDescent="0.25">
      <c r="A79" s="70">
        <f t="shared" si="10"/>
        <v>42654</v>
      </c>
      <c r="B79" s="77"/>
      <c r="C79" s="77"/>
      <c r="D79" s="84">
        <f t="shared" si="7"/>
        <v>685.02</v>
      </c>
      <c r="F79" s="70">
        <f t="shared" si="11"/>
        <v>42654</v>
      </c>
      <c r="G79" s="77"/>
      <c r="H79" s="104"/>
      <c r="I79" s="84">
        <f t="shared" si="8"/>
        <v>2065.91</v>
      </c>
      <c r="K79" s="70">
        <v>42410</v>
      </c>
      <c r="L79" s="71">
        <v>156.80000000000001</v>
      </c>
      <c r="M79" s="59"/>
      <c r="N79" s="68" t="e">
        <f>+L79+#REF!-M79</f>
        <v>#REF!</v>
      </c>
      <c r="O79" s="70">
        <f t="shared" si="12"/>
        <v>42654</v>
      </c>
      <c r="P79" s="77"/>
      <c r="Q79" s="77"/>
      <c r="R79" s="84">
        <f t="shared" si="9"/>
        <v>0</v>
      </c>
    </row>
    <row r="80" spans="1:18" x14ac:dyDescent="0.25">
      <c r="A80" s="70">
        <f t="shared" si="10"/>
        <v>42655</v>
      </c>
      <c r="B80" s="77"/>
      <c r="C80" s="77"/>
      <c r="D80" s="84">
        <f t="shared" si="7"/>
        <v>685.02</v>
      </c>
      <c r="F80" s="70">
        <f t="shared" si="11"/>
        <v>42655</v>
      </c>
      <c r="G80" s="77"/>
      <c r="H80" s="104"/>
      <c r="I80" s="84">
        <f t="shared" si="8"/>
        <v>2065.91</v>
      </c>
      <c r="K80" s="70">
        <v>42411</v>
      </c>
      <c r="L80" s="71"/>
      <c r="M80" s="59"/>
      <c r="N80" s="68" t="e">
        <f t="shared" ref="N80:N96" si="13">+L80+N79-M80</f>
        <v>#REF!</v>
      </c>
      <c r="O80" s="70">
        <f t="shared" si="12"/>
        <v>42655</v>
      </c>
      <c r="P80" s="77"/>
      <c r="Q80" s="77"/>
      <c r="R80" s="84">
        <f t="shared" si="9"/>
        <v>0</v>
      </c>
    </row>
    <row r="81" spans="1:18" x14ac:dyDescent="0.25">
      <c r="A81" s="70">
        <f t="shared" si="10"/>
        <v>42656</v>
      </c>
      <c r="B81" s="77"/>
      <c r="C81" s="77"/>
      <c r="D81" s="84">
        <f t="shared" si="7"/>
        <v>685.02</v>
      </c>
      <c r="F81" s="70">
        <f t="shared" si="11"/>
        <v>42656</v>
      </c>
      <c r="G81" s="77"/>
      <c r="H81" s="104"/>
      <c r="I81" s="84">
        <f t="shared" si="8"/>
        <v>2065.91</v>
      </c>
      <c r="K81" s="70">
        <v>42412</v>
      </c>
      <c r="L81" s="71"/>
      <c r="M81" s="59"/>
      <c r="N81" s="68" t="e">
        <f t="shared" si="13"/>
        <v>#REF!</v>
      </c>
      <c r="O81" s="70">
        <f t="shared" si="12"/>
        <v>42656</v>
      </c>
      <c r="P81" s="77"/>
      <c r="Q81" s="77"/>
      <c r="R81" s="84">
        <f t="shared" si="9"/>
        <v>0</v>
      </c>
    </row>
    <row r="82" spans="1:18" x14ac:dyDescent="0.25">
      <c r="A82" s="70">
        <f t="shared" si="10"/>
        <v>42657</v>
      </c>
      <c r="B82" s="77"/>
      <c r="C82" s="77"/>
      <c r="D82" s="84">
        <f t="shared" si="7"/>
        <v>685.02</v>
      </c>
      <c r="E82" s="196"/>
      <c r="F82" s="70">
        <f t="shared" si="11"/>
        <v>42657</v>
      </c>
      <c r="G82" s="77"/>
      <c r="H82" s="104"/>
      <c r="I82" s="84">
        <f t="shared" si="8"/>
        <v>2065.91</v>
      </c>
      <c r="J82" s="196"/>
      <c r="K82" s="70">
        <v>42413</v>
      </c>
      <c r="L82" s="71"/>
      <c r="M82" s="59"/>
      <c r="N82" s="68" t="e">
        <f t="shared" si="13"/>
        <v>#REF!</v>
      </c>
      <c r="O82" s="70">
        <f t="shared" si="12"/>
        <v>42657</v>
      </c>
      <c r="P82" s="77"/>
      <c r="Q82" s="77"/>
      <c r="R82" s="84">
        <f t="shared" si="9"/>
        <v>0</v>
      </c>
    </row>
    <row r="83" spans="1:18" x14ac:dyDescent="0.25">
      <c r="A83" s="70">
        <f t="shared" si="10"/>
        <v>42658</v>
      </c>
      <c r="B83" s="77"/>
      <c r="C83" s="77"/>
      <c r="D83" s="84">
        <f t="shared" si="7"/>
        <v>685.02</v>
      </c>
      <c r="E83" s="196"/>
      <c r="F83" s="70">
        <f t="shared" si="11"/>
        <v>42658</v>
      </c>
      <c r="G83" s="77"/>
      <c r="H83" s="105">
        <v>11784</v>
      </c>
      <c r="I83" s="84">
        <f t="shared" si="8"/>
        <v>-9718.09</v>
      </c>
      <c r="K83" s="70">
        <v>42414</v>
      </c>
      <c r="L83" s="71"/>
      <c r="M83" s="59"/>
      <c r="N83" s="68" t="e">
        <f t="shared" si="13"/>
        <v>#REF!</v>
      </c>
      <c r="O83" s="70">
        <f t="shared" si="12"/>
        <v>42658</v>
      </c>
      <c r="P83" s="77"/>
      <c r="Q83" s="77"/>
      <c r="R83" s="84">
        <f t="shared" si="9"/>
        <v>0</v>
      </c>
    </row>
    <row r="84" spans="1:18" x14ac:dyDescent="0.25">
      <c r="A84" s="70">
        <f t="shared" si="10"/>
        <v>42659</v>
      </c>
      <c r="B84" s="77"/>
      <c r="C84" s="77"/>
      <c r="D84" s="84">
        <f t="shared" si="7"/>
        <v>685.02</v>
      </c>
      <c r="F84" s="70">
        <f t="shared" si="11"/>
        <v>42659</v>
      </c>
      <c r="G84" s="77"/>
      <c r="H84" s="104"/>
      <c r="I84" s="84">
        <f t="shared" si="8"/>
        <v>-9718.09</v>
      </c>
      <c r="K84" s="70">
        <v>42415</v>
      </c>
      <c r="L84" s="59"/>
      <c r="M84" s="59"/>
      <c r="N84" s="68" t="e">
        <f t="shared" si="13"/>
        <v>#REF!</v>
      </c>
      <c r="O84" s="70">
        <f t="shared" si="12"/>
        <v>42659</v>
      </c>
      <c r="P84" s="77"/>
      <c r="Q84" s="77"/>
      <c r="R84" s="84">
        <f t="shared" si="9"/>
        <v>0</v>
      </c>
    </row>
    <row r="85" spans="1:18" x14ac:dyDescent="0.25">
      <c r="A85" s="70">
        <f t="shared" si="10"/>
        <v>42660</v>
      </c>
      <c r="B85" s="77"/>
      <c r="C85" s="77"/>
      <c r="D85" s="84">
        <f t="shared" si="7"/>
        <v>685.02</v>
      </c>
      <c r="F85" s="70">
        <f t="shared" si="11"/>
        <v>42660</v>
      </c>
      <c r="G85" s="77"/>
      <c r="H85" s="104"/>
      <c r="I85" s="84">
        <f t="shared" si="8"/>
        <v>-9718.09</v>
      </c>
      <c r="K85" s="70">
        <v>42416</v>
      </c>
      <c r="L85" s="59"/>
      <c r="M85" s="59"/>
      <c r="N85" s="68" t="e">
        <f t="shared" si="13"/>
        <v>#REF!</v>
      </c>
      <c r="O85" s="70">
        <f t="shared" si="12"/>
        <v>42660</v>
      </c>
      <c r="P85" s="77"/>
      <c r="Q85" s="77"/>
      <c r="R85" s="84">
        <f t="shared" si="9"/>
        <v>0</v>
      </c>
    </row>
    <row r="86" spans="1:18" x14ac:dyDescent="0.25">
      <c r="A86" s="70">
        <f t="shared" si="10"/>
        <v>42661</v>
      </c>
      <c r="B86" s="77"/>
      <c r="C86" s="77"/>
      <c r="D86" s="84">
        <f t="shared" si="7"/>
        <v>685.02</v>
      </c>
      <c r="F86" s="70">
        <f t="shared" si="11"/>
        <v>42661</v>
      </c>
      <c r="G86" s="77"/>
      <c r="H86" s="104"/>
      <c r="I86" s="84">
        <f t="shared" si="8"/>
        <v>-9718.09</v>
      </c>
      <c r="K86" s="70">
        <v>42417</v>
      </c>
      <c r="L86" s="59"/>
      <c r="M86" s="59"/>
      <c r="N86" s="68" t="e">
        <f t="shared" si="13"/>
        <v>#REF!</v>
      </c>
      <c r="O86" s="70">
        <f t="shared" si="12"/>
        <v>42661</v>
      </c>
      <c r="P86" s="77"/>
      <c r="Q86" s="77"/>
      <c r="R86" s="84">
        <f t="shared" si="9"/>
        <v>0</v>
      </c>
    </row>
    <row r="87" spans="1:18" x14ac:dyDescent="0.25">
      <c r="A87" s="70">
        <f t="shared" si="10"/>
        <v>42662</v>
      </c>
      <c r="B87" s="77"/>
      <c r="C87" s="77"/>
      <c r="D87" s="84">
        <f t="shared" si="7"/>
        <v>685.02</v>
      </c>
      <c r="F87" s="70">
        <f t="shared" si="11"/>
        <v>42662</v>
      </c>
      <c r="G87" s="77"/>
      <c r="H87" s="104"/>
      <c r="I87" s="84">
        <f t="shared" si="8"/>
        <v>-9718.09</v>
      </c>
      <c r="K87" s="70"/>
      <c r="L87" s="59"/>
      <c r="M87" s="59"/>
      <c r="N87" s="68"/>
      <c r="O87" s="70">
        <f t="shared" si="12"/>
        <v>42662</v>
      </c>
      <c r="P87" s="77"/>
      <c r="Q87" s="77"/>
      <c r="R87" s="84">
        <f t="shared" si="9"/>
        <v>0</v>
      </c>
    </row>
    <row r="88" spans="1:18" x14ac:dyDescent="0.25">
      <c r="A88" s="70">
        <f t="shared" si="10"/>
        <v>42663</v>
      </c>
      <c r="B88" s="77"/>
      <c r="C88" s="77"/>
      <c r="D88" s="84">
        <f t="shared" si="7"/>
        <v>685.02</v>
      </c>
      <c r="F88" s="70">
        <f t="shared" si="11"/>
        <v>42663</v>
      </c>
      <c r="G88" s="77"/>
      <c r="H88" s="105">
        <v>43070</v>
      </c>
      <c r="I88" s="84">
        <f t="shared" si="8"/>
        <v>-52788.09</v>
      </c>
      <c r="J88" s="37"/>
      <c r="K88" s="70"/>
      <c r="L88" s="59"/>
      <c r="M88" s="59"/>
      <c r="N88" s="68"/>
      <c r="O88" s="70">
        <f t="shared" si="12"/>
        <v>42663</v>
      </c>
      <c r="P88" s="77"/>
      <c r="Q88" s="77"/>
      <c r="R88" s="84">
        <f t="shared" si="9"/>
        <v>0</v>
      </c>
    </row>
    <row r="89" spans="1:18" x14ac:dyDescent="0.25">
      <c r="A89" s="70">
        <f t="shared" si="10"/>
        <v>42664</v>
      </c>
      <c r="B89" s="77"/>
      <c r="C89" s="77"/>
      <c r="D89" s="84">
        <f t="shared" si="7"/>
        <v>685.02</v>
      </c>
      <c r="F89" s="70">
        <f t="shared" si="11"/>
        <v>42664</v>
      </c>
      <c r="G89" s="77"/>
      <c r="H89" s="104"/>
      <c r="I89" s="84">
        <f t="shared" si="8"/>
        <v>-52788.09</v>
      </c>
      <c r="K89" s="70"/>
      <c r="L89" s="59"/>
      <c r="M89" s="59"/>
      <c r="N89" s="68"/>
      <c r="O89" s="70">
        <f t="shared" si="12"/>
        <v>42664</v>
      </c>
      <c r="P89" s="77"/>
      <c r="Q89" s="77"/>
      <c r="R89" s="84">
        <f t="shared" si="9"/>
        <v>0</v>
      </c>
    </row>
    <row r="90" spans="1:18" x14ac:dyDescent="0.25">
      <c r="A90" s="70">
        <f t="shared" si="10"/>
        <v>42665</v>
      </c>
      <c r="B90" s="77"/>
      <c r="C90" s="77"/>
      <c r="D90" s="84">
        <f t="shared" si="7"/>
        <v>685.02</v>
      </c>
      <c r="F90" s="70">
        <f t="shared" si="11"/>
        <v>42665</v>
      </c>
      <c r="G90" s="77"/>
      <c r="H90" s="104"/>
      <c r="I90" s="84">
        <f t="shared" si="8"/>
        <v>-52788.09</v>
      </c>
      <c r="K90" s="70"/>
      <c r="L90" s="59"/>
      <c r="M90" s="59"/>
      <c r="N90" s="68"/>
      <c r="O90" s="70">
        <f t="shared" si="12"/>
        <v>42665</v>
      </c>
      <c r="P90" s="77"/>
      <c r="Q90" s="77"/>
      <c r="R90" s="84">
        <f t="shared" si="9"/>
        <v>0</v>
      </c>
    </row>
    <row r="91" spans="1:18" x14ac:dyDescent="0.25">
      <c r="A91" s="70">
        <f t="shared" si="10"/>
        <v>42666</v>
      </c>
      <c r="B91" s="77"/>
      <c r="C91" s="77"/>
      <c r="D91" s="84">
        <f t="shared" si="7"/>
        <v>685.02</v>
      </c>
      <c r="F91" s="70">
        <f t="shared" si="11"/>
        <v>42666</v>
      </c>
      <c r="G91" s="77"/>
      <c r="H91" s="104"/>
      <c r="I91" s="84">
        <f t="shared" si="8"/>
        <v>-52788.09</v>
      </c>
      <c r="K91" s="70"/>
      <c r="L91" s="59"/>
      <c r="M91" s="59"/>
      <c r="N91" s="68"/>
      <c r="O91" s="70">
        <f t="shared" si="12"/>
        <v>42666</v>
      </c>
      <c r="P91" s="77"/>
      <c r="Q91" s="77"/>
      <c r="R91" s="84">
        <f t="shared" si="9"/>
        <v>0</v>
      </c>
    </row>
    <row r="92" spans="1:18" x14ac:dyDescent="0.25">
      <c r="A92" s="70">
        <f t="shared" si="10"/>
        <v>42667</v>
      </c>
      <c r="B92" s="77"/>
      <c r="C92" s="77"/>
      <c r="D92" s="84">
        <f t="shared" si="7"/>
        <v>685.02</v>
      </c>
      <c r="F92" s="70">
        <f t="shared" si="11"/>
        <v>42667</v>
      </c>
      <c r="G92" s="77"/>
      <c r="H92" s="104"/>
      <c r="I92" s="84">
        <f t="shared" si="8"/>
        <v>-52788.09</v>
      </c>
      <c r="K92" s="70">
        <v>42423</v>
      </c>
      <c r="L92" s="59"/>
      <c r="M92" s="59">
        <v>23300</v>
      </c>
      <c r="N92" s="68">
        <f t="shared" si="13"/>
        <v>-23300</v>
      </c>
      <c r="O92" s="70">
        <f t="shared" si="12"/>
        <v>42667</v>
      </c>
      <c r="P92" s="77"/>
      <c r="Q92" s="77"/>
      <c r="R92" s="84">
        <f t="shared" si="9"/>
        <v>0</v>
      </c>
    </row>
    <row r="93" spans="1:18" x14ac:dyDescent="0.25">
      <c r="A93" s="70">
        <f t="shared" si="10"/>
        <v>42668</v>
      </c>
      <c r="B93" s="77"/>
      <c r="C93" s="77">
        <v>15402</v>
      </c>
      <c r="D93" s="84">
        <f t="shared" si="7"/>
        <v>-14716.98</v>
      </c>
      <c r="F93" s="70">
        <f t="shared" si="11"/>
        <v>42668</v>
      </c>
      <c r="G93" s="77"/>
      <c r="H93" s="105">
        <v>44885</v>
      </c>
      <c r="I93" s="84">
        <f t="shared" si="8"/>
        <v>-97673.09</v>
      </c>
      <c r="K93" s="70">
        <v>42424</v>
      </c>
      <c r="L93" s="59">
        <v>40000</v>
      </c>
      <c r="M93" s="59"/>
      <c r="N93" s="68">
        <f t="shared" si="13"/>
        <v>16700</v>
      </c>
      <c r="O93" s="70">
        <f t="shared" si="12"/>
        <v>42668</v>
      </c>
      <c r="P93" s="77"/>
      <c r="Q93" s="77"/>
      <c r="R93" s="84">
        <f t="shared" si="9"/>
        <v>0</v>
      </c>
    </row>
    <row r="94" spans="1:18" x14ac:dyDescent="0.25">
      <c r="A94" s="70">
        <f t="shared" si="10"/>
        <v>42669</v>
      </c>
      <c r="B94" s="77"/>
      <c r="C94" s="77">
        <v>7460</v>
      </c>
      <c r="D94" s="84">
        <f t="shared" si="7"/>
        <v>-22176.98</v>
      </c>
      <c r="F94" s="70">
        <f t="shared" si="11"/>
        <v>42669</v>
      </c>
      <c r="G94" s="77"/>
      <c r="H94" s="104"/>
      <c r="I94" s="84">
        <f t="shared" si="8"/>
        <v>-97673.09</v>
      </c>
      <c r="K94" s="70">
        <v>42425</v>
      </c>
      <c r="L94" s="59"/>
      <c r="M94" s="59"/>
      <c r="N94" s="68">
        <f t="shared" si="13"/>
        <v>16700</v>
      </c>
      <c r="O94" s="70">
        <f t="shared" si="12"/>
        <v>42669</v>
      </c>
      <c r="P94" s="77"/>
      <c r="Q94" s="77"/>
      <c r="R94" s="84">
        <f t="shared" si="9"/>
        <v>0</v>
      </c>
    </row>
    <row r="95" spans="1:18" x14ac:dyDescent="0.25">
      <c r="A95" s="70">
        <f t="shared" si="10"/>
        <v>42670</v>
      </c>
      <c r="B95" s="77"/>
      <c r="C95" s="77"/>
      <c r="D95" s="84">
        <f t="shared" si="7"/>
        <v>-22176.98</v>
      </c>
      <c r="F95" s="70">
        <f t="shared" si="11"/>
        <v>42670</v>
      </c>
      <c r="G95" s="77"/>
      <c r="H95" s="104"/>
      <c r="I95" s="84">
        <f t="shared" si="8"/>
        <v>-97673.09</v>
      </c>
      <c r="K95" s="70">
        <v>42426</v>
      </c>
      <c r="L95" s="59"/>
      <c r="M95" s="59"/>
      <c r="N95" s="68">
        <f t="shared" si="13"/>
        <v>16700</v>
      </c>
      <c r="O95" s="70">
        <f t="shared" si="12"/>
        <v>42670</v>
      </c>
      <c r="P95" s="77"/>
      <c r="Q95" s="77"/>
      <c r="R95" s="84">
        <f t="shared" si="9"/>
        <v>0</v>
      </c>
    </row>
    <row r="96" spans="1:18" x14ac:dyDescent="0.25">
      <c r="A96" s="70">
        <f t="shared" si="10"/>
        <v>42671</v>
      </c>
      <c r="B96" s="77"/>
      <c r="C96" s="77"/>
      <c r="D96" s="84">
        <f t="shared" si="7"/>
        <v>-22176.98</v>
      </c>
      <c r="F96" s="70">
        <f t="shared" si="11"/>
        <v>42671</v>
      </c>
      <c r="G96" s="77"/>
      <c r="H96" s="104"/>
      <c r="I96" s="84">
        <f t="shared" si="8"/>
        <v>-97673.09</v>
      </c>
      <c r="K96" s="70">
        <v>42427</v>
      </c>
      <c r="L96" s="59"/>
      <c r="M96" s="59"/>
      <c r="N96" s="68">
        <f t="shared" si="13"/>
        <v>16700</v>
      </c>
      <c r="O96" s="70">
        <f t="shared" si="12"/>
        <v>42671</v>
      </c>
      <c r="P96" s="77"/>
      <c r="Q96" s="77"/>
      <c r="R96" s="84">
        <f t="shared" si="9"/>
        <v>0</v>
      </c>
    </row>
    <row r="97" spans="1:18" x14ac:dyDescent="0.25">
      <c r="A97" s="70">
        <f t="shared" si="10"/>
        <v>42672</v>
      </c>
      <c r="B97" s="77"/>
      <c r="C97" s="77"/>
      <c r="D97" s="84">
        <f t="shared" si="7"/>
        <v>-22176.98</v>
      </c>
      <c r="F97" s="70">
        <f t="shared" si="11"/>
        <v>42672</v>
      </c>
      <c r="G97" s="77"/>
      <c r="H97" s="104"/>
      <c r="I97" s="84">
        <f t="shared" si="8"/>
        <v>-97673.09</v>
      </c>
      <c r="K97" s="70"/>
      <c r="L97" s="59"/>
      <c r="M97" s="59"/>
      <c r="N97" s="68"/>
      <c r="O97" s="70">
        <f t="shared" si="12"/>
        <v>42672</v>
      </c>
      <c r="P97" s="77"/>
      <c r="Q97" s="77"/>
      <c r="R97" s="84">
        <f t="shared" si="9"/>
        <v>0</v>
      </c>
    </row>
    <row r="98" spans="1:18" x14ac:dyDescent="0.25">
      <c r="A98" s="70">
        <f t="shared" si="10"/>
        <v>42673</v>
      </c>
      <c r="B98" s="77"/>
      <c r="C98" s="77"/>
      <c r="D98" s="84">
        <f t="shared" si="7"/>
        <v>-22176.98</v>
      </c>
      <c r="F98" s="70">
        <f t="shared" si="11"/>
        <v>42673</v>
      </c>
      <c r="G98" s="77"/>
      <c r="H98" s="104"/>
      <c r="I98" s="84">
        <f t="shared" si="8"/>
        <v>-97673.09</v>
      </c>
      <c r="K98" s="70"/>
      <c r="L98" s="59"/>
      <c r="M98" s="59"/>
      <c r="N98" s="68"/>
      <c r="O98" s="70">
        <f t="shared" si="12"/>
        <v>42673</v>
      </c>
      <c r="P98" s="77"/>
      <c r="Q98" s="77"/>
      <c r="R98" s="84">
        <f t="shared" si="9"/>
        <v>0</v>
      </c>
    </row>
    <row r="99" spans="1:18" x14ac:dyDescent="0.25">
      <c r="A99" s="70">
        <f t="shared" si="10"/>
        <v>42674</v>
      </c>
      <c r="B99" s="77"/>
      <c r="C99" s="77"/>
      <c r="D99" s="84">
        <f t="shared" si="7"/>
        <v>-22176.98</v>
      </c>
      <c r="F99" s="70">
        <f t="shared" si="11"/>
        <v>42674</v>
      </c>
      <c r="G99" s="77"/>
      <c r="H99" s="104"/>
      <c r="I99" s="84">
        <f t="shared" si="8"/>
        <v>-97673.09</v>
      </c>
      <c r="K99" s="70"/>
      <c r="L99" s="59"/>
      <c r="M99" s="59"/>
      <c r="N99" s="68"/>
      <c r="O99" s="70">
        <f t="shared" si="12"/>
        <v>42674</v>
      </c>
      <c r="P99" s="77"/>
      <c r="Q99" s="77">
        <v>30025</v>
      </c>
      <c r="R99" s="84">
        <f t="shared" si="9"/>
        <v>-30025</v>
      </c>
    </row>
    <row r="100" spans="1:18" x14ac:dyDescent="0.25">
      <c r="A100" s="70">
        <f>+A99+1</f>
        <v>42675</v>
      </c>
      <c r="B100" s="77"/>
      <c r="C100" s="77"/>
      <c r="D100" s="84">
        <f t="shared" si="7"/>
        <v>-22176.98</v>
      </c>
      <c r="F100" s="70">
        <f>+F99+1</f>
        <v>42675</v>
      </c>
      <c r="G100" s="77"/>
      <c r="H100" s="105">
        <v>15064</v>
      </c>
      <c r="I100" s="84">
        <f t="shared" si="8"/>
        <v>-112737.09</v>
      </c>
      <c r="K100" s="70"/>
      <c r="L100" s="59"/>
      <c r="M100" s="59"/>
      <c r="N100" s="68"/>
      <c r="O100" s="70">
        <f>+O99+1</f>
        <v>42675</v>
      </c>
      <c r="P100" s="77"/>
      <c r="Q100" s="77"/>
      <c r="R100" s="84">
        <f t="shared" si="9"/>
        <v>-30025</v>
      </c>
    </row>
    <row r="101" spans="1:18" x14ac:dyDescent="0.25">
      <c r="A101" s="70">
        <f>+A100+1</f>
        <v>42676</v>
      </c>
      <c r="B101" s="77"/>
      <c r="C101" s="77"/>
      <c r="D101" s="84">
        <f t="shared" si="7"/>
        <v>-22176.98</v>
      </c>
      <c r="F101" s="70">
        <f>+F100+1</f>
        <v>42676</v>
      </c>
      <c r="G101" s="77"/>
      <c r="H101" s="77"/>
      <c r="I101" s="84">
        <f t="shared" si="8"/>
        <v>-112737.09</v>
      </c>
      <c r="K101" s="70"/>
      <c r="L101" s="59"/>
      <c r="M101" s="59"/>
      <c r="N101" s="68"/>
      <c r="O101" s="70">
        <f>+O100+1</f>
        <v>42676</v>
      </c>
      <c r="P101" s="77"/>
      <c r="Q101" s="77"/>
      <c r="R101" s="84">
        <f t="shared" si="9"/>
        <v>-30025</v>
      </c>
    </row>
    <row r="102" spans="1:18" x14ac:dyDescent="0.25">
      <c r="A102" s="70">
        <f>+A101+1</f>
        <v>42677</v>
      </c>
      <c r="B102" s="77"/>
      <c r="C102" s="77"/>
      <c r="D102" s="84">
        <f t="shared" si="7"/>
        <v>-22176.98</v>
      </c>
      <c r="F102" s="70">
        <f>+F101+1</f>
        <v>42677</v>
      </c>
      <c r="G102" s="77"/>
      <c r="H102" s="77"/>
      <c r="I102" s="84">
        <f t="shared" si="8"/>
        <v>-112737.09</v>
      </c>
      <c r="K102" s="70"/>
      <c r="L102" s="59"/>
      <c r="M102" s="59"/>
      <c r="N102" s="68"/>
      <c r="O102" s="70">
        <f>+O101+1</f>
        <v>42677</v>
      </c>
      <c r="P102" s="77"/>
      <c r="Q102" s="77"/>
      <c r="R102" s="84">
        <f t="shared" si="9"/>
        <v>-30025</v>
      </c>
    </row>
    <row r="103" spans="1:18" x14ac:dyDescent="0.25">
      <c r="A103" s="70">
        <f>+A102+1</f>
        <v>42678</v>
      </c>
      <c r="B103" s="77"/>
      <c r="C103" s="77"/>
      <c r="D103" s="84">
        <f t="shared" si="7"/>
        <v>-22176.98</v>
      </c>
      <c r="F103" s="70">
        <f>+F102+1</f>
        <v>42678</v>
      </c>
      <c r="G103" s="77"/>
      <c r="H103" s="77"/>
      <c r="I103" s="84">
        <f t="shared" si="8"/>
        <v>-112737.09</v>
      </c>
      <c r="K103" s="70"/>
      <c r="L103" s="59"/>
      <c r="M103" s="59"/>
      <c r="N103" s="68"/>
      <c r="O103" s="70">
        <f>+O102+1</f>
        <v>42678</v>
      </c>
      <c r="P103" s="77"/>
      <c r="Q103" s="77"/>
      <c r="R103" s="84">
        <f t="shared" si="9"/>
        <v>-30025</v>
      </c>
    </row>
    <row r="104" spans="1:18" x14ac:dyDescent="0.25">
      <c r="A104" s="70">
        <f>+A103+1</f>
        <v>42679</v>
      </c>
      <c r="B104" s="77"/>
      <c r="C104" s="77"/>
      <c r="D104" s="84">
        <f t="shared" si="7"/>
        <v>-22176.98</v>
      </c>
      <c r="F104" s="70">
        <f>+F103+1</f>
        <v>42679</v>
      </c>
      <c r="G104" s="77"/>
      <c r="H104" s="77"/>
      <c r="I104" s="84">
        <f t="shared" si="8"/>
        <v>-112737.09</v>
      </c>
      <c r="K104" s="70"/>
      <c r="L104" s="59"/>
      <c r="M104" s="59"/>
      <c r="N104" s="68"/>
      <c r="O104" s="70">
        <f>+O103+1</f>
        <v>42679</v>
      </c>
      <c r="P104" s="77"/>
      <c r="Q104" s="77"/>
      <c r="R104" s="84"/>
    </row>
    <row r="105" spans="1:18" x14ac:dyDescent="0.25">
      <c r="A105" s="46" t="s">
        <v>24</v>
      </c>
      <c r="B105" s="81">
        <f>SUM(B68:B103)</f>
        <v>0</v>
      </c>
      <c r="C105" s="81">
        <f>SUM(C68:C103)</f>
        <v>22862</v>
      </c>
      <c r="D105" s="87">
        <f>+D104</f>
        <v>-22176.98</v>
      </c>
      <c r="F105" s="46" t="s">
        <v>24</v>
      </c>
      <c r="G105" s="81">
        <f>SUM(G68:G103)</f>
        <v>0</v>
      </c>
      <c r="H105" s="81">
        <f>SUM(H68:H103)</f>
        <v>129867</v>
      </c>
      <c r="I105" s="87">
        <f>+I103</f>
        <v>-112737.09</v>
      </c>
      <c r="K105" s="46" t="s">
        <v>24</v>
      </c>
      <c r="L105" s="34">
        <f>SUM(L68:L103)</f>
        <v>40156.800000000003</v>
      </c>
      <c r="M105" s="34">
        <f>SUM(M68:M103)</f>
        <v>23300</v>
      </c>
      <c r="N105" s="35" t="e">
        <f>+#REF!</f>
        <v>#REF!</v>
      </c>
      <c r="O105" s="46" t="s">
        <v>24</v>
      </c>
      <c r="P105" s="81">
        <f>SUM(P68:P103)</f>
        <v>0</v>
      </c>
      <c r="Q105" s="81">
        <f>SUM(Q68:Q103)</f>
        <v>30025</v>
      </c>
      <c r="R105" s="87">
        <f>+R103</f>
        <v>-30025</v>
      </c>
    </row>
    <row r="106" spans="1:18" ht="13.8" thickBot="1" x14ac:dyDescent="0.3">
      <c r="A106" s="47"/>
      <c r="B106" s="10"/>
      <c r="C106" s="195"/>
      <c r="D106" s="11"/>
      <c r="F106" s="47"/>
      <c r="G106" s="82"/>
      <c r="H106" s="82"/>
      <c r="I106" s="88"/>
      <c r="K106" s="47"/>
      <c r="L106" s="10"/>
      <c r="M106" s="10"/>
      <c r="N106" s="11"/>
    </row>
    <row r="111" spans="1:18" x14ac:dyDescent="0.25">
      <c r="A111" s="66" t="s">
        <v>30</v>
      </c>
      <c r="C111" s="196"/>
    </row>
    <row r="112" spans="1:18" x14ac:dyDescent="0.25">
      <c r="B112" s="38">
        <f>+D44</f>
        <v>-850189.46</v>
      </c>
      <c r="C112" s="196"/>
      <c r="G112" s="37"/>
    </row>
    <row r="113" spans="2:6" x14ac:dyDescent="0.25">
      <c r="B113" s="39">
        <f>+I44</f>
        <v>-148058.74999999997</v>
      </c>
      <c r="C113" s="196"/>
    </row>
    <row r="114" spans="2:6" x14ac:dyDescent="0.25">
      <c r="B114" s="39">
        <f>+D98</f>
        <v>-22176.98</v>
      </c>
      <c r="C114" s="196"/>
    </row>
    <row r="115" spans="2:6" x14ac:dyDescent="0.25">
      <c r="B115" s="39">
        <f>+I98</f>
        <v>-97673.09</v>
      </c>
      <c r="C115" s="196"/>
    </row>
    <row r="116" spans="2:6" x14ac:dyDescent="0.25">
      <c r="B116" s="39">
        <f>+R44</f>
        <v>10310</v>
      </c>
      <c r="C116" s="196"/>
    </row>
    <row r="117" spans="2:6" x14ac:dyDescent="0.25">
      <c r="B117" s="39">
        <f>+R98</f>
        <v>0</v>
      </c>
      <c r="C117" s="196"/>
    </row>
    <row r="118" spans="2:6" x14ac:dyDescent="0.25">
      <c r="B118" s="40">
        <f>SUM(B112:B117)</f>
        <v>-1107788.28</v>
      </c>
      <c r="C118" s="196"/>
    </row>
    <row r="119" spans="2:6" x14ac:dyDescent="0.25">
      <c r="B119" s="40"/>
      <c r="C119" s="196"/>
    </row>
    <row r="121" spans="2:6" x14ac:dyDescent="0.25">
      <c r="B121" s="50"/>
      <c r="C121" s="196"/>
    </row>
    <row r="122" spans="2:6" x14ac:dyDescent="0.25">
      <c r="B122" s="50"/>
      <c r="C122" s="196"/>
      <c r="F122"/>
    </row>
    <row r="123" spans="2:6" x14ac:dyDescent="0.25">
      <c r="B123" s="38"/>
      <c r="C123" s="196"/>
    </row>
    <row r="124" spans="2:6" x14ac:dyDescent="0.25">
      <c r="B124" s="39"/>
      <c r="C124" s="196"/>
    </row>
    <row r="125" spans="2:6" x14ac:dyDescent="0.25">
      <c r="B125" s="39"/>
      <c r="C125" s="196"/>
    </row>
    <row r="126" spans="2:6" x14ac:dyDescent="0.25">
      <c r="B126" s="39"/>
      <c r="C126" s="196"/>
    </row>
    <row r="127" spans="2:6" x14ac:dyDescent="0.25">
      <c r="B127" s="72"/>
      <c r="C127" s="196"/>
    </row>
  </sheetData>
  <mergeCells count="96">
    <mergeCell ref="K7:M7"/>
    <mergeCell ref="K8:M8"/>
    <mergeCell ref="K1:M1"/>
    <mergeCell ref="K2:M2"/>
    <mergeCell ref="K3:M3"/>
    <mergeCell ref="K4:M4"/>
    <mergeCell ref="K5:M5"/>
    <mergeCell ref="K6:M6"/>
    <mergeCell ref="L9:M9"/>
    <mergeCell ref="L10:M10"/>
    <mergeCell ref="L11:M11"/>
    <mergeCell ref="G65:H65"/>
    <mergeCell ref="G66:H66"/>
    <mergeCell ref="L12:M12"/>
    <mergeCell ref="F60:H60"/>
    <mergeCell ref="F61:H61"/>
    <mergeCell ref="F62:H62"/>
    <mergeCell ref="G63:H63"/>
    <mergeCell ref="L64:M64"/>
    <mergeCell ref="L65:M65"/>
    <mergeCell ref="L66:M66"/>
    <mergeCell ref="K55:M55"/>
    <mergeCell ref="K56:M56"/>
    <mergeCell ref="K57:M57"/>
    <mergeCell ref="B63:C63"/>
    <mergeCell ref="B64:C64"/>
    <mergeCell ref="B65:C65"/>
    <mergeCell ref="B66:C66"/>
    <mergeCell ref="F1:H1"/>
    <mergeCell ref="F2:H2"/>
    <mergeCell ref="F3:H3"/>
    <mergeCell ref="F4:H4"/>
    <mergeCell ref="F5:H5"/>
    <mergeCell ref="A58:C58"/>
    <mergeCell ref="G64:H64"/>
    <mergeCell ref="F55:H55"/>
    <mergeCell ref="F56:H56"/>
    <mergeCell ref="F57:H57"/>
    <mergeCell ref="F58:H58"/>
    <mergeCell ref="F59:H59"/>
    <mergeCell ref="F6:H6"/>
    <mergeCell ref="B10:C10"/>
    <mergeCell ref="B11:C11"/>
    <mergeCell ref="B12:C12"/>
    <mergeCell ref="F8:H8"/>
    <mergeCell ref="G12:H12"/>
    <mergeCell ref="G11:H11"/>
    <mergeCell ref="F7:H7"/>
    <mergeCell ref="G9:H9"/>
    <mergeCell ref="G10:H10"/>
    <mergeCell ref="A6:C6"/>
    <mergeCell ref="A7:C7"/>
    <mergeCell ref="A8:C8"/>
    <mergeCell ref="B9:C9"/>
    <mergeCell ref="A55:C55"/>
    <mergeCell ref="A56:C56"/>
    <mergeCell ref="A57:C57"/>
    <mergeCell ref="A59:C59"/>
    <mergeCell ref="A1:C1"/>
    <mergeCell ref="A2:C2"/>
    <mergeCell ref="A3:C3"/>
    <mergeCell ref="A4:C4"/>
    <mergeCell ref="A5:C5"/>
    <mergeCell ref="K61:M61"/>
    <mergeCell ref="K62:M62"/>
    <mergeCell ref="A60:C60"/>
    <mergeCell ref="A61:C61"/>
    <mergeCell ref="A62:C62"/>
    <mergeCell ref="L63:M63"/>
    <mergeCell ref="P12:Q12"/>
    <mergeCell ref="O1:Q1"/>
    <mergeCell ref="O2:Q2"/>
    <mergeCell ref="O3:Q3"/>
    <mergeCell ref="O4:Q4"/>
    <mergeCell ref="O5:Q5"/>
    <mergeCell ref="O6:Q6"/>
    <mergeCell ref="O7:Q7"/>
    <mergeCell ref="O8:Q8"/>
    <mergeCell ref="P9:Q9"/>
    <mergeCell ref="P10:Q10"/>
    <mergeCell ref="P11:Q11"/>
    <mergeCell ref="K58:M58"/>
    <mergeCell ref="K59:M59"/>
    <mergeCell ref="K60:M60"/>
    <mergeCell ref="P66:Q66"/>
    <mergeCell ref="O55:Q55"/>
    <mergeCell ref="O56:Q56"/>
    <mergeCell ref="O57:Q57"/>
    <mergeCell ref="O58:Q58"/>
    <mergeCell ref="O59:Q59"/>
    <mergeCell ref="O60:Q60"/>
    <mergeCell ref="O61:Q61"/>
    <mergeCell ref="O62:Q62"/>
    <mergeCell ref="P63:Q63"/>
    <mergeCell ref="P64:Q64"/>
    <mergeCell ref="P65:Q65"/>
  </mergeCells>
  <pageMargins left="0.70866141732283472" right="0.70866141732283472" top="0.74803149606299213" bottom="0.74803149606299213" header="0.31496062992125984" footer="0.31496062992125984"/>
  <pageSetup scale="3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0C9-AD22-41D7-8EA4-1D0AAB6BFF62}">
  <dimension ref="A2:I36"/>
  <sheetViews>
    <sheetView tabSelected="1" zoomScaleNormal="100" workbookViewId="0">
      <selection activeCell="E3" sqref="E3"/>
    </sheetView>
  </sheetViews>
  <sheetFormatPr defaultRowHeight="13.2" x14ac:dyDescent="0.25"/>
  <cols>
    <col min="1" max="1" width="34.21875" bestFit="1" customWidth="1"/>
    <col min="2" max="9" width="20.77734375" customWidth="1"/>
  </cols>
  <sheetData>
    <row r="2" spans="1:9" ht="21" x14ac:dyDescent="0.4">
      <c r="A2" s="199" t="s">
        <v>31</v>
      </c>
      <c r="B2" s="199"/>
      <c r="C2" s="199"/>
      <c r="D2" s="200"/>
      <c r="E2" s="200"/>
      <c r="F2" s="200"/>
      <c r="G2" s="200"/>
      <c r="H2" s="200"/>
      <c r="I2" s="200"/>
    </row>
    <row r="3" spans="1:9" ht="15.6" x14ac:dyDescent="0.3">
      <c r="A3" s="201">
        <v>45054</v>
      </c>
      <c r="B3" s="202"/>
      <c r="C3" s="202"/>
      <c r="D3" s="200"/>
      <c r="E3" s="200"/>
      <c r="F3" s="200"/>
      <c r="G3" s="200"/>
      <c r="H3" s="200"/>
      <c r="I3" s="200"/>
    </row>
    <row r="4" spans="1:9" ht="26.4" x14ac:dyDescent="0.25">
      <c r="A4" s="203" t="s">
        <v>32</v>
      </c>
      <c r="B4" s="204" t="s">
        <v>36</v>
      </c>
      <c r="C4" s="204" t="s">
        <v>48</v>
      </c>
      <c r="D4" s="204" t="s">
        <v>55</v>
      </c>
      <c r="E4" s="204" t="s">
        <v>28</v>
      </c>
      <c r="F4" s="204" t="s">
        <v>51</v>
      </c>
      <c r="G4" s="204" t="s">
        <v>54</v>
      </c>
      <c r="H4" s="204" t="s">
        <v>44</v>
      </c>
      <c r="I4" s="204" t="s">
        <v>53</v>
      </c>
    </row>
    <row r="5" spans="1:9" x14ac:dyDescent="0.25">
      <c r="A5" s="205" t="s">
        <v>23</v>
      </c>
      <c r="B5" s="208">
        <v>83573.390000000014</v>
      </c>
      <c r="C5" s="208">
        <v>561282.28</v>
      </c>
      <c r="D5" s="208">
        <v>18469.84</v>
      </c>
      <c r="E5" s="208">
        <f>580547.92+1153.57</f>
        <v>581701.49</v>
      </c>
      <c r="F5" s="208">
        <v>35405.08</v>
      </c>
      <c r="G5" s="208">
        <v>547526.72</v>
      </c>
      <c r="H5" s="208">
        <v>453096.30999999994</v>
      </c>
      <c r="I5" s="208">
        <v>33797.300000000003</v>
      </c>
    </row>
    <row r="6" spans="1:9" x14ac:dyDescent="0.25">
      <c r="A6" s="205" t="s">
        <v>117</v>
      </c>
      <c r="B6" s="208"/>
      <c r="C6" s="208"/>
      <c r="D6" s="208"/>
      <c r="E6" s="208"/>
      <c r="F6" s="208"/>
      <c r="G6" s="208"/>
      <c r="H6" s="208"/>
      <c r="I6" s="208"/>
    </row>
    <row r="7" spans="1:9" x14ac:dyDescent="0.25">
      <c r="A7" s="205" t="s">
        <v>118</v>
      </c>
      <c r="B7" s="208">
        <v>25973.98</v>
      </c>
      <c r="C7" s="208"/>
      <c r="D7" s="208"/>
      <c r="E7" s="208">
        <v>2107.77</v>
      </c>
      <c r="F7" s="208"/>
      <c r="G7" s="208"/>
      <c r="H7" s="208"/>
      <c r="I7" s="208"/>
    </row>
    <row r="8" spans="1:9" x14ac:dyDescent="0.25">
      <c r="A8" s="205" t="s">
        <v>38</v>
      </c>
      <c r="B8" s="208"/>
      <c r="C8" s="208"/>
      <c r="D8" s="208"/>
      <c r="E8" s="208"/>
      <c r="F8" s="208"/>
      <c r="G8" s="208"/>
      <c r="H8" s="208"/>
      <c r="I8" s="208"/>
    </row>
    <row r="9" spans="1:9" x14ac:dyDescent="0.25">
      <c r="A9" s="205" t="s">
        <v>49</v>
      </c>
      <c r="B9" s="208">
        <f>15640+12000</f>
        <v>27640</v>
      </c>
      <c r="C9" s="208"/>
      <c r="D9" s="208"/>
      <c r="E9" s="208"/>
      <c r="F9" s="208"/>
      <c r="G9" s="208">
        <v>5000</v>
      </c>
      <c r="H9" s="208"/>
      <c r="I9" s="208"/>
    </row>
    <row r="10" spans="1:9" x14ac:dyDescent="0.25">
      <c r="A10" s="205" t="s">
        <v>119</v>
      </c>
      <c r="B10" s="208"/>
      <c r="C10" s="208"/>
      <c r="D10" s="208"/>
      <c r="E10" s="208"/>
      <c r="F10" s="208"/>
      <c r="G10" s="208"/>
      <c r="H10" s="208"/>
      <c r="I10" s="208"/>
    </row>
    <row r="11" spans="1:9" x14ac:dyDescent="0.25">
      <c r="A11" s="205" t="s">
        <v>40</v>
      </c>
      <c r="B11" s="208"/>
      <c r="C11" s="208"/>
      <c r="D11" s="208"/>
      <c r="E11" s="208"/>
      <c r="F11" s="208"/>
      <c r="G11" s="208"/>
      <c r="H11" s="208"/>
      <c r="I11" s="208"/>
    </row>
    <row r="12" spans="1:9" x14ac:dyDescent="0.25">
      <c r="A12" s="205" t="s">
        <v>120</v>
      </c>
      <c r="B12" s="208"/>
      <c r="C12" s="208"/>
      <c r="D12" s="208"/>
      <c r="E12" s="208"/>
      <c r="F12" s="208"/>
      <c r="G12" s="208"/>
      <c r="H12" s="208"/>
      <c r="I12" s="208"/>
    </row>
    <row r="13" spans="1:9" x14ac:dyDescent="0.25">
      <c r="A13" s="205" t="s">
        <v>121</v>
      </c>
      <c r="B13" s="208"/>
      <c r="C13" s="208">
        <v>-52.5</v>
      </c>
      <c r="D13" s="208"/>
      <c r="E13" s="208"/>
      <c r="F13" s="208"/>
      <c r="G13" s="208"/>
      <c r="H13" s="208"/>
      <c r="I13" s="208"/>
    </row>
    <row r="14" spans="1:9" x14ac:dyDescent="0.25">
      <c r="A14" s="205" t="s">
        <v>42</v>
      </c>
      <c r="B14" s="208"/>
      <c r="C14" s="208"/>
      <c r="D14" s="208"/>
      <c r="E14" s="208"/>
      <c r="F14" s="208"/>
      <c r="G14" s="208"/>
      <c r="H14" s="208"/>
      <c r="I14" s="208"/>
    </row>
    <row r="15" spans="1:9" x14ac:dyDescent="0.25">
      <c r="A15" s="206" t="s">
        <v>122</v>
      </c>
      <c r="B15" s="209">
        <f>SUM(B5:B14)</f>
        <v>137187.37</v>
      </c>
      <c r="C15" s="209">
        <f t="shared" ref="C15:I15" si="0">SUM(C5:C14)</f>
        <v>561229.78</v>
      </c>
      <c r="D15" s="209">
        <f t="shared" si="0"/>
        <v>18469.84</v>
      </c>
      <c r="E15" s="209">
        <f t="shared" si="0"/>
        <v>583809.26</v>
      </c>
      <c r="F15" s="209">
        <f t="shared" si="0"/>
        <v>35405.08</v>
      </c>
      <c r="G15" s="209">
        <f t="shared" si="0"/>
        <v>552526.72</v>
      </c>
      <c r="H15" s="209">
        <f t="shared" si="0"/>
        <v>453096.30999999994</v>
      </c>
      <c r="I15" s="209">
        <f t="shared" si="0"/>
        <v>33797.300000000003</v>
      </c>
    </row>
    <row r="16" spans="1:9" x14ac:dyDescent="0.25">
      <c r="A16" s="205"/>
      <c r="B16" s="208"/>
      <c r="C16" s="208"/>
      <c r="D16" s="208"/>
      <c r="E16" s="208"/>
      <c r="F16" s="208"/>
      <c r="G16" s="208"/>
      <c r="H16" s="208"/>
      <c r="I16" s="208"/>
    </row>
    <row r="17" spans="1:9" x14ac:dyDescent="0.25">
      <c r="A17" s="206" t="s">
        <v>123</v>
      </c>
      <c r="B17" s="208"/>
      <c r="C17" s="208"/>
      <c r="D17" s="208"/>
      <c r="E17" s="208"/>
      <c r="F17" s="208"/>
      <c r="G17" s="208"/>
      <c r="H17" s="208"/>
      <c r="I17" s="208"/>
    </row>
    <row r="18" spans="1:9" x14ac:dyDescent="0.25">
      <c r="A18" s="205" t="s">
        <v>124</v>
      </c>
      <c r="B18" s="208"/>
      <c r="C18" s="208"/>
      <c r="D18" s="208"/>
      <c r="E18" s="208">
        <v>12500</v>
      </c>
      <c r="F18" s="208"/>
      <c r="G18" s="208"/>
      <c r="H18" s="208"/>
      <c r="I18" s="208"/>
    </row>
    <row r="19" spans="1:9" x14ac:dyDescent="0.25">
      <c r="A19" s="205" t="s">
        <v>132</v>
      </c>
      <c r="B19" s="208"/>
      <c r="C19" s="208"/>
      <c r="D19" s="208"/>
      <c r="E19" s="208">
        <v>40246.370000000003</v>
      </c>
      <c r="F19" s="208"/>
      <c r="G19" s="208"/>
      <c r="H19" s="208"/>
      <c r="I19" s="208"/>
    </row>
    <row r="20" spans="1:9" x14ac:dyDescent="0.25">
      <c r="A20" s="205" t="s">
        <v>125</v>
      </c>
      <c r="B20" s="208">
        <v>22220</v>
      </c>
      <c r="C20" s="208"/>
      <c r="D20" s="208"/>
      <c r="E20" s="208">
        <v>0</v>
      </c>
      <c r="F20" s="208"/>
      <c r="G20" s="208">
        <f>SUM('Daywise - Bankwise '!M67:M94)</f>
        <v>27500</v>
      </c>
      <c r="H20" s="208"/>
      <c r="I20" s="208"/>
    </row>
    <row r="21" spans="1:9" x14ac:dyDescent="0.25">
      <c r="A21" s="205" t="s">
        <v>126</v>
      </c>
      <c r="B21" s="208"/>
      <c r="C21" s="208"/>
      <c r="D21" s="208"/>
      <c r="E21" s="208">
        <f>106129+194400+12000+12000</f>
        <v>324529</v>
      </c>
      <c r="F21" s="208"/>
      <c r="G21" s="208"/>
      <c r="H21" s="208"/>
      <c r="I21" s="208"/>
    </row>
    <row r="22" spans="1:9" x14ac:dyDescent="0.25">
      <c r="A22" s="205" t="s">
        <v>131</v>
      </c>
      <c r="B22" s="208"/>
      <c r="C22" s="208"/>
      <c r="D22" s="208"/>
      <c r="E22" s="208">
        <v>10000</v>
      </c>
      <c r="F22" s="208"/>
      <c r="G22" s="208"/>
      <c r="H22" s="208"/>
      <c r="I22" s="208"/>
    </row>
    <row r="23" spans="1:9" x14ac:dyDescent="0.25">
      <c r="A23" s="206" t="s">
        <v>128</v>
      </c>
      <c r="B23" s="209">
        <f>SUM(B18:B22)</f>
        <v>22220</v>
      </c>
      <c r="C23" s="209">
        <f t="shared" ref="C23:I23" si="1">SUM(C18:C22)</f>
        <v>0</v>
      </c>
      <c r="D23" s="209">
        <f t="shared" si="1"/>
        <v>0</v>
      </c>
      <c r="E23" s="209">
        <f t="shared" si="1"/>
        <v>387275.37</v>
      </c>
      <c r="F23" s="209">
        <f t="shared" si="1"/>
        <v>0</v>
      </c>
      <c r="G23" s="209">
        <f t="shared" si="1"/>
        <v>27500</v>
      </c>
      <c r="H23" s="209">
        <f t="shared" si="1"/>
        <v>0</v>
      </c>
      <c r="I23" s="209">
        <f t="shared" si="1"/>
        <v>0</v>
      </c>
    </row>
    <row r="24" spans="1:9" x14ac:dyDescent="0.25">
      <c r="A24" s="205"/>
      <c r="B24" s="208"/>
      <c r="C24" s="208"/>
      <c r="D24" s="208"/>
      <c r="E24" s="208"/>
      <c r="F24" s="208"/>
      <c r="G24" s="208"/>
      <c r="H24" s="208"/>
      <c r="I24" s="208"/>
    </row>
    <row r="25" spans="1:9" s="207" customFormat="1" x14ac:dyDescent="0.25">
      <c r="A25" s="206" t="s">
        <v>127</v>
      </c>
      <c r="B25" s="209"/>
      <c r="C25" s="209"/>
      <c r="D25" s="209"/>
      <c r="E25" s="209"/>
      <c r="F25" s="209"/>
      <c r="G25" s="209"/>
      <c r="H25" s="209"/>
      <c r="I25" s="209"/>
    </row>
    <row r="26" spans="1:9" x14ac:dyDescent="0.25">
      <c r="A26" s="205"/>
      <c r="B26" s="208"/>
      <c r="C26" s="208"/>
      <c r="D26" s="208"/>
      <c r="E26" s="208"/>
      <c r="F26" s="208"/>
      <c r="G26" s="208"/>
      <c r="H26" s="208"/>
      <c r="I26" s="208"/>
    </row>
    <row r="27" spans="1:9" x14ac:dyDescent="0.25">
      <c r="A27" s="206" t="s">
        <v>43</v>
      </c>
      <c r="B27" s="209">
        <f>+B15+B25-B23</f>
        <v>114967.37</v>
      </c>
      <c r="C27" s="209">
        <f t="shared" ref="C27:I27" si="2">+C15+C25-C23</f>
        <v>561229.78</v>
      </c>
      <c r="D27" s="209">
        <f t="shared" si="2"/>
        <v>18469.84</v>
      </c>
      <c r="E27" s="209">
        <f t="shared" si="2"/>
        <v>196533.89</v>
      </c>
      <c r="F27" s="209">
        <f t="shared" si="2"/>
        <v>35405.08</v>
      </c>
      <c r="G27" s="209">
        <f t="shared" si="2"/>
        <v>525026.72</v>
      </c>
      <c r="H27" s="209">
        <f t="shared" si="2"/>
        <v>453096.30999999994</v>
      </c>
      <c r="I27" s="209">
        <f t="shared" si="2"/>
        <v>33797.300000000003</v>
      </c>
    </row>
    <row r="28" spans="1:9" x14ac:dyDescent="0.25">
      <c r="A28" s="205"/>
      <c r="B28" s="205"/>
      <c r="C28" s="205"/>
      <c r="D28" s="205"/>
      <c r="E28" s="205"/>
      <c r="F28" s="205"/>
      <c r="G28" s="205"/>
      <c r="H28" s="205"/>
      <c r="I28" s="205"/>
    </row>
    <row r="29" spans="1:9" x14ac:dyDescent="0.25">
      <c r="A29" t="s">
        <v>129</v>
      </c>
      <c r="B29" s="89">
        <f>+'Daywise - Bankwise '!D15</f>
        <v>137188.25</v>
      </c>
      <c r="C29" s="89">
        <f>+'Daywise - Bankwise '!D67</f>
        <v>561229.84</v>
      </c>
      <c r="E29" s="89">
        <f>+'Daywise - Bankwise '!I67</f>
        <v>583809.04000000015</v>
      </c>
      <c r="F29" s="89">
        <f>+'Daywise - Bankwise '!S15</f>
        <v>35405.08</v>
      </c>
      <c r="G29" s="89">
        <f>+'Daywise - Bankwise '!N67</f>
        <v>552526.33000000019</v>
      </c>
      <c r="H29" s="89">
        <f>+'Daywise - Bankwise '!I15</f>
        <v>453096.45999999996</v>
      </c>
      <c r="I29" s="89">
        <f>+'Daywise - Bankwise '!N15</f>
        <v>33796.800000000003</v>
      </c>
    </row>
    <row r="31" spans="1:9" x14ac:dyDescent="0.25">
      <c r="B31" s="55">
        <f>+B15-B29</f>
        <v>-0.88000000000465661</v>
      </c>
      <c r="C31" s="55">
        <f>+C15-C29</f>
        <v>-5.9999999939464033E-2</v>
      </c>
      <c r="E31" s="55">
        <f>+E15-E29</f>
        <v>0.219999999855645</v>
      </c>
      <c r="F31" s="55">
        <f>+F15-F29</f>
        <v>0</v>
      </c>
      <c r="G31" s="55">
        <f>+G15-G29</f>
        <v>0.38999999978113919</v>
      </c>
      <c r="H31" s="55">
        <f>+H15-H29</f>
        <v>-0.15000000002328306</v>
      </c>
      <c r="I31" s="55">
        <f>+I15-I29</f>
        <v>0.5</v>
      </c>
    </row>
    <row r="33" spans="1:5" x14ac:dyDescent="0.25">
      <c r="A33" t="s">
        <v>130</v>
      </c>
      <c r="B33" s="55">
        <f>SUM(B27:I27)</f>
        <v>1938526.2899999998</v>
      </c>
      <c r="E33" s="89"/>
    </row>
    <row r="34" spans="1:5" x14ac:dyDescent="0.25">
      <c r="A34" t="s">
        <v>129</v>
      </c>
      <c r="B34" s="55">
        <f>+'Daywise - Bankwise '!B108</f>
        <v>1938526.6400000001</v>
      </c>
    </row>
    <row r="36" spans="1:5" x14ac:dyDescent="0.25">
      <c r="B36" s="121">
        <f>+B33-B34</f>
        <v>-0.3500000003259629</v>
      </c>
    </row>
  </sheetData>
  <pageMargins left="0.15748031496062992" right="0.1574803149606299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indexed="36"/>
  </sheetPr>
  <dimension ref="A1:I116"/>
  <sheetViews>
    <sheetView topLeftCell="B50" zoomScaleNormal="100" workbookViewId="0">
      <selection activeCell="E54" sqref="E54"/>
    </sheetView>
  </sheetViews>
  <sheetFormatPr defaultColWidth="9.33203125" defaultRowHeight="14.4" x14ac:dyDescent="0.3"/>
  <cols>
    <col min="1" max="1" width="0.6640625" style="1" hidden="1" customWidth="1"/>
    <col min="2" max="2" width="1.5546875" style="1" customWidth="1"/>
    <col min="3" max="3" width="56.5546875" style="1" bestFit="1" customWidth="1"/>
    <col min="4" max="4" width="19.44140625" style="1" bestFit="1" customWidth="1"/>
    <col min="5" max="5" width="18.44140625" style="1" bestFit="1" customWidth="1"/>
    <col min="6" max="6" width="25.5546875" style="1" bestFit="1" customWidth="1"/>
    <col min="7" max="7" width="9.33203125" style="1"/>
    <col min="8" max="8" width="16.5546875" style="1" bestFit="1" customWidth="1"/>
    <col min="9" max="16384" width="9.33203125" style="1"/>
  </cols>
  <sheetData>
    <row r="1" spans="3:8" ht="15" thickBot="1" x14ac:dyDescent="0.35"/>
    <row r="2" spans="3:8" ht="21" x14ac:dyDescent="0.4">
      <c r="C2" s="242" t="s">
        <v>31</v>
      </c>
      <c r="D2" s="243"/>
      <c r="E2" s="244"/>
    </row>
    <row r="3" spans="3:8" ht="16.2" thickBot="1" x14ac:dyDescent="0.35">
      <c r="C3" s="245">
        <v>45051</v>
      </c>
      <c r="D3" s="246"/>
      <c r="E3" s="247"/>
    </row>
    <row r="4" spans="3:8" ht="15.6" x14ac:dyDescent="0.3">
      <c r="C4" s="142" t="s">
        <v>32</v>
      </c>
      <c r="D4" s="29" t="s">
        <v>33</v>
      </c>
      <c r="E4" s="29" t="s">
        <v>34</v>
      </c>
    </row>
    <row r="5" spans="3:8" ht="15.6" x14ac:dyDescent="0.3">
      <c r="C5" s="248"/>
      <c r="D5" s="249"/>
      <c r="E5" s="250"/>
    </row>
    <row r="6" spans="3:8" ht="15.6" x14ac:dyDescent="0.3">
      <c r="C6" s="145" t="s">
        <v>35</v>
      </c>
      <c r="D6" s="2"/>
      <c r="E6" s="3"/>
    </row>
    <row r="7" spans="3:8" ht="15.6" x14ac:dyDescent="0.3">
      <c r="C7" s="17" t="s">
        <v>36</v>
      </c>
      <c r="D7" s="18"/>
      <c r="E7" s="17"/>
    </row>
    <row r="8" spans="3:8" ht="15.6" x14ac:dyDescent="0.3">
      <c r="C8" s="27" t="s">
        <v>23</v>
      </c>
      <c r="D8" s="90">
        <v>124450.98000000001</v>
      </c>
      <c r="E8" s="27"/>
      <c r="F8" s="112"/>
    </row>
    <row r="9" spans="3:8" ht="15.6" x14ac:dyDescent="0.3">
      <c r="C9" s="27" t="s">
        <v>37</v>
      </c>
      <c r="D9" s="90">
        <f>14542.5+8706.84+955.5</f>
        <v>24204.84</v>
      </c>
      <c r="E9" s="27"/>
      <c r="G9" s="54"/>
    </row>
    <row r="10" spans="3:8" ht="15.6" x14ac:dyDescent="0.3">
      <c r="C10" s="27" t="s">
        <v>38</v>
      </c>
      <c r="D10" s="90">
        <v>0</v>
      </c>
      <c r="E10" s="27"/>
    </row>
    <row r="11" spans="3:8" ht="15.6" x14ac:dyDescent="0.3">
      <c r="C11" s="27" t="s">
        <v>39</v>
      </c>
      <c r="D11" s="90">
        <f>1100+43900+2000</f>
        <v>47000</v>
      </c>
      <c r="E11" s="27"/>
    </row>
    <row r="12" spans="3:8" ht="15.6" x14ac:dyDescent="0.3">
      <c r="C12" s="27" t="s">
        <v>40</v>
      </c>
      <c r="D12" s="90">
        <v>0</v>
      </c>
      <c r="E12" s="27"/>
    </row>
    <row r="13" spans="3:8" ht="15.6" x14ac:dyDescent="0.3">
      <c r="C13" s="27" t="s">
        <v>41</v>
      </c>
      <c r="D13" s="90">
        <v>0</v>
      </c>
      <c r="E13" s="27"/>
    </row>
    <row r="14" spans="3:8" ht="15.6" x14ac:dyDescent="0.3">
      <c r="C14" s="27" t="s">
        <v>42</v>
      </c>
      <c r="D14" s="90">
        <v>0</v>
      </c>
      <c r="E14" s="27"/>
    </row>
    <row r="15" spans="3:8" ht="15.6" x14ac:dyDescent="0.3">
      <c r="C15" s="17" t="s">
        <v>43</v>
      </c>
      <c r="D15" s="91">
        <f>SUM(D8:D14)</f>
        <v>195655.82</v>
      </c>
      <c r="E15" s="157"/>
      <c r="F15" s="52">
        <f>+'Daywise - Bankwise '!D12</f>
        <v>195656.25</v>
      </c>
      <c r="G15" s="193"/>
      <c r="H15" s="197"/>
    </row>
    <row r="16" spans="3:8" ht="15.75" customHeight="1" x14ac:dyDescent="0.3">
      <c r="C16" s="233"/>
      <c r="D16" s="234"/>
      <c r="E16" s="235"/>
    </row>
    <row r="17" spans="3:8" ht="15.75" customHeight="1" x14ac:dyDescent="0.3">
      <c r="C17" s="236"/>
      <c r="D17" s="237"/>
      <c r="E17" s="238"/>
    </row>
    <row r="18" spans="3:8" ht="15.6" x14ac:dyDescent="0.3">
      <c r="C18" s="22" t="s">
        <v>44</v>
      </c>
      <c r="D18" s="23"/>
      <c r="E18" s="24"/>
    </row>
    <row r="19" spans="3:8" ht="15.6" x14ac:dyDescent="0.3">
      <c r="C19" s="25" t="s">
        <v>23</v>
      </c>
      <c r="D19" s="92">
        <v>450200.25999999995</v>
      </c>
      <c r="E19" s="25"/>
      <c r="G19" s="112"/>
    </row>
    <row r="20" spans="3:8" ht="15.6" x14ac:dyDescent="0.3">
      <c r="C20" s="25" t="s">
        <v>37</v>
      </c>
      <c r="D20" s="92">
        <v>0</v>
      </c>
      <c r="E20" s="25"/>
    </row>
    <row r="21" spans="3:8" ht="15.6" x14ac:dyDescent="0.3">
      <c r="C21" s="25" t="s">
        <v>45</v>
      </c>
      <c r="D21" s="92">
        <v>0</v>
      </c>
      <c r="E21" s="26"/>
    </row>
    <row r="22" spans="3:8" ht="15.6" x14ac:dyDescent="0.3">
      <c r="C22" s="25" t="s">
        <v>46</v>
      </c>
      <c r="D22" s="92">
        <v>0</v>
      </c>
      <c r="E22" s="25"/>
    </row>
    <row r="23" spans="3:8" ht="15.6" x14ac:dyDescent="0.3">
      <c r="C23" s="25" t="s">
        <v>47</v>
      </c>
      <c r="D23" s="92">
        <v>0</v>
      </c>
      <c r="E23" s="26"/>
    </row>
    <row r="24" spans="3:8" ht="15.6" x14ac:dyDescent="0.3">
      <c r="C24" s="25" t="s">
        <v>42</v>
      </c>
      <c r="D24" s="92">
        <v>0</v>
      </c>
      <c r="E24" s="25"/>
    </row>
    <row r="25" spans="3:8" ht="15.6" x14ac:dyDescent="0.3">
      <c r="C25" s="24" t="s">
        <v>43</v>
      </c>
      <c r="D25" s="93">
        <f>SUM(D19:D24)</f>
        <v>450200.25999999995</v>
      </c>
      <c r="E25" s="24"/>
      <c r="F25" s="52">
        <f>+'Daywise - Bankwise '!I12</f>
        <v>450200.45999999996</v>
      </c>
      <c r="G25" s="193"/>
      <c r="H25" s="54"/>
    </row>
    <row r="26" spans="3:8" ht="15.75" customHeight="1" x14ac:dyDescent="0.3">
      <c r="C26" s="233"/>
      <c r="D26" s="234"/>
      <c r="E26" s="235"/>
      <c r="F26" s="112"/>
    </row>
    <row r="27" spans="3:8" ht="15.75" customHeight="1" x14ac:dyDescent="0.3">
      <c r="C27" s="236"/>
      <c r="D27" s="237"/>
      <c r="E27" s="238"/>
    </row>
    <row r="28" spans="3:8" ht="15.6" x14ac:dyDescent="0.3">
      <c r="C28" s="19" t="s">
        <v>48</v>
      </c>
      <c r="D28" s="20"/>
      <c r="E28" s="21"/>
    </row>
    <row r="29" spans="3:8" ht="15.6" x14ac:dyDescent="0.3">
      <c r="C29" s="28" t="s">
        <v>23</v>
      </c>
      <c r="D29" s="94">
        <v>513282.28</v>
      </c>
      <c r="E29" s="28"/>
    </row>
    <row r="30" spans="3:8" ht="15.6" x14ac:dyDescent="0.3">
      <c r="C30" s="28" t="s">
        <v>37</v>
      </c>
      <c r="D30" s="94">
        <v>0</v>
      </c>
      <c r="E30" s="28"/>
    </row>
    <row r="31" spans="3:8" ht="15.6" x14ac:dyDescent="0.3">
      <c r="C31" s="28" t="s">
        <v>45</v>
      </c>
      <c r="D31" s="94">
        <v>0</v>
      </c>
      <c r="E31" s="28"/>
    </row>
    <row r="32" spans="3:8" ht="15.6" x14ac:dyDescent="0.3">
      <c r="C32" s="28" t="s">
        <v>40</v>
      </c>
      <c r="D32" s="94">
        <v>0</v>
      </c>
      <c r="E32" s="28"/>
    </row>
    <row r="33" spans="3:9" ht="15.6" x14ac:dyDescent="0.3">
      <c r="C33" s="28" t="s">
        <v>49</v>
      </c>
      <c r="D33" s="94">
        <v>0</v>
      </c>
      <c r="E33" s="28"/>
    </row>
    <row r="34" spans="3:9" ht="15.6" x14ac:dyDescent="0.3">
      <c r="C34" s="28" t="s">
        <v>50</v>
      </c>
      <c r="D34" s="94">
        <v>0</v>
      </c>
      <c r="E34" s="30"/>
    </row>
    <row r="35" spans="3:9" ht="15.6" x14ac:dyDescent="0.3">
      <c r="C35" s="28" t="s">
        <v>42</v>
      </c>
      <c r="D35" s="94">
        <v>0</v>
      </c>
      <c r="E35" s="28"/>
    </row>
    <row r="36" spans="3:9" ht="15.6" x14ac:dyDescent="0.3">
      <c r="C36" s="21" t="s">
        <v>43</v>
      </c>
      <c r="D36" s="95">
        <f>SUM(D29:D35)</f>
        <v>513282.28</v>
      </c>
      <c r="E36" s="21"/>
      <c r="F36" s="52">
        <f>+'Daywise - Bankwise '!D64</f>
        <v>513282.33999999997</v>
      </c>
      <c r="G36" s="193"/>
    </row>
    <row r="37" spans="3:9" ht="26.25" customHeight="1" x14ac:dyDescent="0.3">
      <c r="C37" s="230"/>
      <c r="D37" s="231"/>
      <c r="E37" s="232"/>
    </row>
    <row r="38" spans="3:9" ht="15.6" x14ac:dyDescent="0.3">
      <c r="C38" s="175" t="s">
        <v>51</v>
      </c>
      <c r="D38" s="176"/>
      <c r="E38" s="173"/>
    </row>
    <row r="39" spans="3:9" ht="15.6" x14ac:dyDescent="0.3">
      <c r="C39" s="177" t="s">
        <v>23</v>
      </c>
      <c r="D39" s="178">
        <v>35405.08</v>
      </c>
      <c r="E39" s="177"/>
    </row>
    <row r="40" spans="3:9" ht="15.6" x14ac:dyDescent="0.3">
      <c r="C40" s="177" t="s">
        <v>37</v>
      </c>
      <c r="D40" s="178">
        <v>0</v>
      </c>
      <c r="E40" s="177"/>
    </row>
    <row r="41" spans="3:9" ht="15.6" x14ac:dyDescent="0.3">
      <c r="C41" s="177" t="s">
        <v>45</v>
      </c>
      <c r="D41" s="178">
        <v>0</v>
      </c>
      <c r="E41" s="177"/>
    </row>
    <row r="42" spans="3:9" ht="15.6" x14ac:dyDescent="0.3">
      <c r="C42" s="177" t="s">
        <v>49</v>
      </c>
      <c r="D42" s="178">
        <v>0</v>
      </c>
      <c r="E42" s="177"/>
    </row>
    <row r="43" spans="3:9" ht="15.6" x14ac:dyDescent="0.3">
      <c r="C43" s="177" t="s">
        <v>50</v>
      </c>
      <c r="D43" s="178">
        <v>0</v>
      </c>
      <c r="E43" s="179"/>
    </row>
    <row r="44" spans="3:9" ht="15.6" x14ac:dyDescent="0.3">
      <c r="C44" s="177" t="s">
        <v>42</v>
      </c>
      <c r="D44" s="178">
        <v>0</v>
      </c>
      <c r="E44" s="177"/>
    </row>
    <row r="45" spans="3:9" ht="15.6" x14ac:dyDescent="0.3">
      <c r="C45" s="173" t="s">
        <v>43</v>
      </c>
      <c r="D45" s="174">
        <f>SUM(D39:D44)</f>
        <v>35405.08</v>
      </c>
      <c r="E45" s="173"/>
      <c r="F45" s="52">
        <f>+'Daywise - Bankwise '!S9</f>
        <v>35405.08</v>
      </c>
      <c r="G45" s="112"/>
    </row>
    <row r="46" spans="3:9" ht="26.25" customHeight="1" x14ac:dyDescent="0.3">
      <c r="C46" s="230"/>
      <c r="D46" s="231"/>
      <c r="E46" s="232"/>
    </row>
    <row r="47" spans="3:9" ht="15.6" x14ac:dyDescent="0.3">
      <c r="C47" s="101" t="s">
        <v>28</v>
      </c>
      <c r="D47" s="102"/>
      <c r="E47" s="99"/>
    </row>
    <row r="48" spans="3:9" ht="15.6" x14ac:dyDescent="0.3">
      <c r="C48" s="97" t="s">
        <v>23</v>
      </c>
      <c r="D48" s="98">
        <v>495378.26000000013</v>
      </c>
      <c r="E48" s="97"/>
      <c r="F48" s="112"/>
      <c r="G48" s="112"/>
      <c r="I48" s="112"/>
    </row>
    <row r="49" spans="3:7" ht="15.6" x14ac:dyDescent="0.3">
      <c r="C49" s="97" t="s">
        <v>37</v>
      </c>
      <c r="D49" s="98">
        <v>0</v>
      </c>
      <c r="E49" s="97"/>
    </row>
    <row r="50" spans="3:7" ht="15.6" x14ac:dyDescent="0.3">
      <c r="C50" s="97" t="s">
        <v>49</v>
      </c>
      <c r="D50" s="98">
        <v>0</v>
      </c>
      <c r="E50" s="97"/>
      <c r="F50" s="112"/>
    </row>
    <row r="51" spans="3:7" ht="15.6" x14ac:dyDescent="0.3">
      <c r="C51" s="97" t="s">
        <v>52</v>
      </c>
      <c r="D51" s="98">
        <v>0</v>
      </c>
      <c r="E51" s="97"/>
    </row>
    <row r="52" spans="3:7" ht="15.6" x14ac:dyDescent="0.3">
      <c r="C52" s="97" t="s">
        <v>50</v>
      </c>
      <c r="D52" s="98">
        <v>0</v>
      </c>
      <c r="E52" s="100"/>
    </row>
    <row r="53" spans="3:7" ht="15.6" x14ac:dyDescent="0.3">
      <c r="C53" s="97" t="s">
        <v>42</v>
      </c>
      <c r="D53" s="98">
        <v>0</v>
      </c>
      <c r="E53" s="97"/>
    </row>
    <row r="54" spans="3:7" ht="15.6" x14ac:dyDescent="0.3">
      <c r="C54" s="122" t="s">
        <v>43</v>
      </c>
      <c r="D54" s="123">
        <f>SUM(D48:D53)</f>
        <v>495378.26000000013</v>
      </c>
      <c r="E54" s="122"/>
      <c r="F54" s="52">
        <f>+'Daywise - Bankwise '!I64</f>
        <v>496531.27000000014</v>
      </c>
      <c r="G54" s="193">
        <f>+D54-F54</f>
        <v>-1153.0100000000093</v>
      </c>
    </row>
    <row r="55" spans="3:7" ht="15.75" customHeight="1" x14ac:dyDescent="0.3">
      <c r="C55" s="239"/>
      <c r="D55" s="240"/>
      <c r="E55" s="241"/>
    </row>
    <row r="56" spans="3:7" ht="15.75" customHeight="1" x14ac:dyDescent="0.3">
      <c r="C56" s="239"/>
      <c r="D56" s="240"/>
      <c r="E56" s="241"/>
      <c r="F56" s="112"/>
    </row>
    <row r="57" spans="3:7" ht="15.6" x14ac:dyDescent="0.3">
      <c r="C57" s="128" t="s">
        <v>53</v>
      </c>
      <c r="D57" s="129"/>
      <c r="E57" s="130"/>
    </row>
    <row r="58" spans="3:7" ht="15.6" x14ac:dyDescent="0.3">
      <c r="C58" s="125" t="s">
        <v>23</v>
      </c>
      <c r="D58" s="126">
        <v>33901.25</v>
      </c>
      <c r="E58" s="125"/>
    </row>
    <row r="59" spans="3:7" ht="15.6" x14ac:dyDescent="0.3">
      <c r="C59" s="125" t="s">
        <v>37</v>
      </c>
      <c r="D59" s="126">
        <v>0</v>
      </c>
      <c r="E59" s="125"/>
    </row>
    <row r="60" spans="3:7" ht="15.6" x14ac:dyDescent="0.3">
      <c r="C60" s="125" t="s">
        <v>49</v>
      </c>
      <c r="D60" s="126">
        <v>0</v>
      </c>
      <c r="E60" s="125"/>
    </row>
    <row r="61" spans="3:7" ht="15.6" x14ac:dyDescent="0.3">
      <c r="C61" s="125" t="s">
        <v>52</v>
      </c>
      <c r="D61" s="126">
        <v>0</v>
      </c>
      <c r="E61" s="125"/>
    </row>
    <row r="62" spans="3:7" ht="15.6" x14ac:dyDescent="0.3">
      <c r="C62" s="125" t="s">
        <v>50</v>
      </c>
      <c r="D62" s="126">
        <v>0</v>
      </c>
      <c r="E62" s="127"/>
    </row>
    <row r="63" spans="3:7" ht="15.6" x14ac:dyDescent="0.3">
      <c r="C63" s="125" t="s">
        <v>42</v>
      </c>
      <c r="D63" s="126">
        <v>0</v>
      </c>
      <c r="E63" s="125"/>
    </row>
    <row r="64" spans="3:7" ht="15.6" x14ac:dyDescent="0.3">
      <c r="C64" s="131" t="s">
        <v>43</v>
      </c>
      <c r="D64" s="132">
        <f>SUM(D58:D63)</f>
        <v>33901.25</v>
      </c>
      <c r="E64" s="131"/>
      <c r="F64" s="52">
        <f>+'Daywise - Bankwise '!N9</f>
        <v>33900.75</v>
      </c>
    </row>
    <row r="65" spans="3:6" ht="15.75" customHeight="1" x14ac:dyDescent="0.3">
      <c r="C65" s="233"/>
      <c r="D65" s="234"/>
      <c r="E65" s="235"/>
    </row>
    <row r="66" spans="3:6" ht="15.75" customHeight="1" x14ac:dyDescent="0.3">
      <c r="C66" s="236"/>
      <c r="D66" s="237"/>
      <c r="E66" s="238"/>
    </row>
    <row r="67" spans="3:6" ht="15.6" x14ac:dyDescent="0.3">
      <c r="C67" s="133" t="s">
        <v>54</v>
      </c>
      <c r="D67" s="134"/>
      <c r="E67" s="135"/>
    </row>
    <row r="68" spans="3:6" ht="15.6" x14ac:dyDescent="0.3">
      <c r="C68" s="138" t="s">
        <v>23</v>
      </c>
      <c r="D68" s="139">
        <v>547487.72</v>
      </c>
      <c r="E68" s="138"/>
    </row>
    <row r="69" spans="3:6" ht="15.6" x14ac:dyDescent="0.3">
      <c r="C69" s="138" t="s">
        <v>37</v>
      </c>
      <c r="D69" s="139">
        <v>0</v>
      </c>
      <c r="E69" s="138"/>
    </row>
    <row r="70" spans="3:6" ht="15.6" x14ac:dyDescent="0.3">
      <c r="C70" s="138" t="s">
        <v>49</v>
      </c>
      <c r="D70" s="139">
        <v>0</v>
      </c>
      <c r="E70" s="138"/>
    </row>
    <row r="71" spans="3:6" ht="15.6" x14ac:dyDescent="0.3">
      <c r="C71" s="138" t="s">
        <v>52</v>
      </c>
      <c r="D71" s="139">
        <v>0</v>
      </c>
      <c r="E71" s="138"/>
    </row>
    <row r="72" spans="3:6" ht="15.6" x14ac:dyDescent="0.3">
      <c r="C72" s="138" t="s">
        <v>50</v>
      </c>
      <c r="D72" s="139">
        <v>-210</v>
      </c>
      <c r="E72" s="140"/>
    </row>
    <row r="73" spans="3:6" ht="15.6" x14ac:dyDescent="0.3">
      <c r="C73" s="138" t="s">
        <v>42</v>
      </c>
      <c r="D73" s="139">
        <v>0</v>
      </c>
      <c r="E73" s="138"/>
    </row>
    <row r="74" spans="3:6" ht="15.6" x14ac:dyDescent="0.3">
      <c r="C74" s="136" t="s">
        <v>43</v>
      </c>
      <c r="D74" s="137">
        <f>SUM(D68:D73)</f>
        <v>547277.72</v>
      </c>
      <c r="E74" s="136"/>
      <c r="F74" s="52">
        <f>+'Daywise - Bankwise '!N64</f>
        <v>547277.33000000019</v>
      </c>
    </row>
    <row r="75" spans="3:6" ht="15.75" customHeight="1" x14ac:dyDescent="0.3">
      <c r="C75" s="233"/>
      <c r="D75" s="234"/>
      <c r="E75" s="235"/>
    </row>
    <row r="76" spans="3:6" ht="15.75" customHeight="1" x14ac:dyDescent="0.3">
      <c r="C76" s="236"/>
      <c r="D76" s="237"/>
      <c r="E76" s="238"/>
    </row>
    <row r="77" spans="3:6" ht="15.6" x14ac:dyDescent="0.3">
      <c r="C77" s="133" t="s">
        <v>55</v>
      </c>
      <c r="D77" s="134"/>
      <c r="E77" s="135"/>
    </row>
    <row r="78" spans="3:6" ht="15.6" x14ac:dyDescent="0.3">
      <c r="C78" s="138" t="s">
        <v>23</v>
      </c>
      <c r="D78" s="139">
        <v>18469.84</v>
      </c>
      <c r="E78" s="138"/>
    </row>
    <row r="79" spans="3:6" ht="15.6" x14ac:dyDescent="0.3">
      <c r="C79" s="138" t="s">
        <v>37</v>
      </c>
      <c r="D79" s="139">
        <v>0</v>
      </c>
      <c r="E79" s="138"/>
    </row>
    <row r="80" spans="3:6" ht="15.6" x14ac:dyDescent="0.3">
      <c r="C80" s="138" t="s">
        <v>49</v>
      </c>
      <c r="D80" s="139">
        <v>0</v>
      </c>
      <c r="E80" s="138"/>
    </row>
    <row r="81" spans="3:6" ht="15.6" x14ac:dyDescent="0.3">
      <c r="C81" s="138" t="s">
        <v>52</v>
      </c>
      <c r="D81" s="139">
        <v>0</v>
      </c>
      <c r="E81" s="138"/>
    </row>
    <row r="82" spans="3:6" ht="15.6" x14ac:dyDescent="0.3">
      <c r="C82" s="138" t="s">
        <v>50</v>
      </c>
      <c r="D82" s="139">
        <v>0</v>
      </c>
      <c r="E82" s="140"/>
    </row>
    <row r="83" spans="3:6" ht="15.6" x14ac:dyDescent="0.3">
      <c r="C83" s="138" t="s">
        <v>42</v>
      </c>
      <c r="D83" s="139">
        <v>0</v>
      </c>
      <c r="E83" s="138"/>
    </row>
    <row r="84" spans="3:6" ht="15.6" x14ac:dyDescent="0.3">
      <c r="C84" s="136" t="s">
        <v>43</v>
      </c>
      <c r="D84" s="137">
        <f>SUM(D78:D83)</f>
        <v>18469.84</v>
      </c>
      <c r="E84" s="136"/>
      <c r="F84" s="52">
        <f>'Daywise - Bankwise '!S84</f>
        <v>18469.84</v>
      </c>
    </row>
    <row r="85" spans="3:6" ht="15.75" customHeight="1" x14ac:dyDescent="0.3">
      <c r="C85" s="233"/>
      <c r="D85" s="234"/>
      <c r="E85" s="235"/>
    </row>
    <row r="86" spans="3:6" ht="15.75" customHeight="1" thickBot="1" x14ac:dyDescent="0.35">
      <c r="C86" s="257"/>
      <c r="D86" s="258"/>
      <c r="E86" s="259"/>
    </row>
    <row r="87" spans="3:6" ht="15.6" x14ac:dyDescent="0.3">
      <c r="C87" s="143" t="s">
        <v>116</v>
      </c>
      <c r="D87" s="144">
        <f>+D45+D25+D15+D54+D64+D74+D84+D36</f>
        <v>2289570.5099999998</v>
      </c>
      <c r="E87" s="124"/>
      <c r="F87" s="33" t="s">
        <v>56</v>
      </c>
    </row>
    <row r="88" spans="3:6" ht="15.6" x14ac:dyDescent="0.3">
      <c r="C88" s="266"/>
      <c r="D88" s="231"/>
      <c r="E88" s="267"/>
      <c r="F88" s="33"/>
    </row>
    <row r="89" spans="3:6" ht="15.6" x14ac:dyDescent="0.3">
      <c r="C89" s="141" t="s">
        <v>57</v>
      </c>
      <c r="D89" s="32" t="s">
        <v>58</v>
      </c>
      <c r="E89" s="33"/>
    </row>
    <row r="90" spans="3:6" ht="15.6" x14ac:dyDescent="0.3">
      <c r="C90" s="31" t="s">
        <v>59</v>
      </c>
      <c r="D90" s="155">
        <f>SUM('Daywise - Bankwise '!C13:C42)</f>
        <v>204648</v>
      </c>
      <c r="E90" s="33"/>
    </row>
    <row r="91" spans="3:6" ht="15.6" x14ac:dyDescent="0.3">
      <c r="C91" s="31" t="s">
        <v>60</v>
      </c>
      <c r="D91" s="155">
        <f>SUM('Daywise - Bankwise '!H13:H42)</f>
        <v>104</v>
      </c>
      <c r="E91" s="33"/>
    </row>
    <row r="92" spans="3:6" ht="15.6" x14ac:dyDescent="0.3">
      <c r="C92" s="31" t="s">
        <v>61</v>
      </c>
      <c r="D92" s="155">
        <f>SUM('Daywise - Bankwise '!M13:M42)</f>
        <v>103.95</v>
      </c>
      <c r="E92" s="33"/>
    </row>
    <row r="93" spans="3:6" ht="15.6" x14ac:dyDescent="0.3">
      <c r="C93" s="31" t="s">
        <v>51</v>
      </c>
      <c r="D93" s="155">
        <f>SUM('Daywise - Bankwise '!R13:R42)</f>
        <v>0</v>
      </c>
      <c r="E93" s="33"/>
    </row>
    <row r="94" spans="3:6" ht="15.6" x14ac:dyDescent="0.3">
      <c r="C94" s="31" t="s">
        <v>62</v>
      </c>
      <c r="D94" s="155">
        <f>SUM('Daywise - Bankwise '!C65:C94)</f>
        <v>7052.5</v>
      </c>
      <c r="E94" s="33"/>
    </row>
    <row r="95" spans="3:6" ht="15.6" x14ac:dyDescent="0.3">
      <c r="C95" s="31" t="s">
        <v>63</v>
      </c>
      <c r="D95" s="155">
        <f>SUM('Daywise - Bankwise '!H65:H94)</f>
        <v>387275</v>
      </c>
      <c r="E95" s="33"/>
    </row>
    <row r="96" spans="3:6" ht="15.6" x14ac:dyDescent="0.3">
      <c r="C96" s="31" t="s">
        <v>64</v>
      </c>
      <c r="D96" s="155">
        <f>SUM('Daywise - Bankwise '!M65:M94)</f>
        <v>27500</v>
      </c>
      <c r="E96" s="33"/>
    </row>
    <row r="97" spans="3:6" ht="15.6" x14ac:dyDescent="0.3">
      <c r="C97" s="31" t="s">
        <v>55</v>
      </c>
      <c r="D97" s="155">
        <f>SUM('Daywise - Bankwise '!R64:R94)</f>
        <v>0</v>
      </c>
      <c r="E97" s="33"/>
    </row>
    <row r="98" spans="3:6" ht="15.6" x14ac:dyDescent="0.3">
      <c r="C98" s="32" t="s">
        <v>65</v>
      </c>
      <c r="D98" s="96">
        <f>SUM(D90:D97)</f>
        <v>626683.44999999995</v>
      </c>
      <c r="F98" s="33" t="s">
        <v>66</v>
      </c>
    </row>
    <row r="99" spans="3:6" x14ac:dyDescent="0.3">
      <c r="C99" s="260"/>
      <c r="D99" s="261"/>
      <c r="E99" s="262"/>
      <c r="F99" s="33"/>
    </row>
    <row r="100" spans="3:6" x14ac:dyDescent="0.3">
      <c r="C100" s="263"/>
      <c r="D100" s="264"/>
      <c r="E100" s="265"/>
      <c r="F100" s="33"/>
    </row>
    <row r="101" spans="3:6" ht="18" x14ac:dyDescent="0.35">
      <c r="C101" s="268" t="s">
        <v>67</v>
      </c>
      <c r="D101" s="269"/>
      <c r="E101" s="270"/>
      <c r="F101" s="33"/>
    </row>
    <row r="102" spans="3:6" ht="15.6" x14ac:dyDescent="0.3">
      <c r="C102" s="31" t="s">
        <v>59</v>
      </c>
      <c r="D102" s="251">
        <v>0</v>
      </c>
      <c r="E102" s="252"/>
      <c r="F102" s="33"/>
    </row>
    <row r="103" spans="3:6" ht="15.6" x14ac:dyDescent="0.3">
      <c r="C103" s="31" t="s">
        <v>60</v>
      </c>
      <c r="D103" s="251">
        <v>0</v>
      </c>
      <c r="E103" s="252"/>
      <c r="F103" s="33"/>
    </row>
    <row r="104" spans="3:6" ht="15.6" x14ac:dyDescent="0.3">
      <c r="C104" s="31" t="s">
        <v>61</v>
      </c>
      <c r="D104" s="251">
        <f>SUM('Daywise - Bankwise '!L32:L42)</f>
        <v>0</v>
      </c>
      <c r="E104" s="252"/>
      <c r="F104" s="33"/>
    </row>
    <row r="105" spans="3:6" ht="15.6" x14ac:dyDescent="0.3">
      <c r="C105" s="31" t="s">
        <v>51</v>
      </c>
      <c r="D105" s="251">
        <f>SUM('Daywise - Bankwise '!Q32:Q42)</f>
        <v>0</v>
      </c>
      <c r="E105" s="252"/>
      <c r="F105" s="33"/>
    </row>
    <row r="106" spans="3:6" ht="15.6" x14ac:dyDescent="0.3">
      <c r="C106" s="31" t="s">
        <v>62</v>
      </c>
      <c r="D106" s="251">
        <f>SUM('Daywise - Bankwise '!B94:B94)</f>
        <v>0</v>
      </c>
      <c r="E106" s="252"/>
      <c r="F106" s="33"/>
    </row>
    <row r="107" spans="3:6" ht="15.6" x14ac:dyDescent="0.3">
      <c r="C107" s="31" t="s">
        <v>68</v>
      </c>
      <c r="D107" s="251">
        <f>SUM('Daywise - Bankwise '!G94:G94)</f>
        <v>0</v>
      </c>
      <c r="E107" s="252"/>
      <c r="F107" s="33"/>
    </row>
    <row r="108" spans="3:6" ht="15.6" x14ac:dyDescent="0.3">
      <c r="C108" s="31" t="s">
        <v>64</v>
      </c>
      <c r="D108" s="251">
        <v>0</v>
      </c>
      <c r="E108" s="252"/>
      <c r="F108" s="33"/>
    </row>
    <row r="109" spans="3:6" ht="15.6" x14ac:dyDescent="0.3">
      <c r="C109" s="31" t="s">
        <v>55</v>
      </c>
      <c r="D109" s="251">
        <f>SUM('Daywise - Bankwise '!Q78:Q94)</f>
        <v>0</v>
      </c>
      <c r="E109" s="252"/>
      <c r="F109" s="33"/>
    </row>
    <row r="110" spans="3:6" ht="15.6" x14ac:dyDescent="0.3">
      <c r="C110" s="41" t="s">
        <v>33</v>
      </c>
      <c r="D110" s="253">
        <f>SUM(D102:E109)</f>
        <v>0</v>
      </c>
      <c r="E110" s="254"/>
      <c r="F110" s="33" t="s">
        <v>69</v>
      </c>
    </row>
    <row r="111" spans="3:6" ht="16.2" thickBot="1" x14ac:dyDescent="0.35">
      <c r="C111" s="14"/>
      <c r="D111" s="13"/>
      <c r="F111" s="33"/>
    </row>
    <row r="112" spans="3:6" ht="18.600000000000001" thickBot="1" x14ac:dyDescent="0.4">
      <c r="C112" s="49" t="s">
        <v>70</v>
      </c>
      <c r="D112" s="255">
        <f>D87-D98+D110</f>
        <v>1662887.0599999998</v>
      </c>
      <c r="E112" s="256"/>
      <c r="F112" s="33" t="s">
        <v>71</v>
      </c>
    </row>
    <row r="113" spans="3:7" ht="18" x14ac:dyDescent="0.35">
      <c r="C113" s="15"/>
      <c r="D113" s="16"/>
    </row>
    <row r="114" spans="3:7" x14ac:dyDescent="0.3">
      <c r="E114" s="52">
        <f>'Daywise - Bankwise '!B108</f>
        <v>1938526.6400000001</v>
      </c>
    </row>
    <row r="115" spans="3:7" x14ac:dyDescent="0.3">
      <c r="E115" s="51" t="b">
        <f>D112=E114</f>
        <v>0</v>
      </c>
    </row>
    <row r="116" spans="3:7" x14ac:dyDescent="0.3">
      <c r="E116" s="52">
        <f>+D112-E114</f>
        <v>-275639.58000000031</v>
      </c>
      <c r="G116" s="112">
        <f>G40+G48+G51</f>
        <v>0</v>
      </c>
    </row>
  </sheetData>
  <mergeCells count="24">
    <mergeCell ref="D109:E109"/>
    <mergeCell ref="C75:E76"/>
    <mergeCell ref="D110:E110"/>
    <mergeCell ref="D112:E112"/>
    <mergeCell ref="D106:E106"/>
    <mergeCell ref="D108:E108"/>
    <mergeCell ref="D104:E104"/>
    <mergeCell ref="D105:E105"/>
    <mergeCell ref="C85:E86"/>
    <mergeCell ref="D107:E107"/>
    <mergeCell ref="C99:E100"/>
    <mergeCell ref="C88:E88"/>
    <mergeCell ref="D103:E103"/>
    <mergeCell ref="D102:E102"/>
    <mergeCell ref="C101:E101"/>
    <mergeCell ref="C37:E37"/>
    <mergeCell ref="C65:E66"/>
    <mergeCell ref="C46:E46"/>
    <mergeCell ref="C55:E56"/>
    <mergeCell ref="C2:E2"/>
    <mergeCell ref="C3:E3"/>
    <mergeCell ref="C16:E17"/>
    <mergeCell ref="C5:E5"/>
    <mergeCell ref="C26:E27"/>
  </mergeCells>
  <phoneticPr fontId="8" type="noConversion"/>
  <pageMargins left="0.43307086614173229" right="0.31496062992125984" top="0.98425196850393704" bottom="0.47244094488188981" header="0.51181102362204722" footer="0.19685039370078741"/>
  <pageSetup paperSize="9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108"/>
  <sheetViews>
    <sheetView topLeftCell="A52" zoomScale="115" zoomScaleNormal="115" workbookViewId="0">
      <selection activeCell="J64" sqref="J64"/>
    </sheetView>
  </sheetViews>
  <sheetFormatPr defaultRowHeight="13.2" x14ac:dyDescent="0.25"/>
  <cols>
    <col min="1" max="1" width="15.33203125" style="48" bestFit="1" customWidth="1"/>
    <col min="2" max="2" width="12.33203125" style="120" customWidth="1"/>
    <col min="3" max="3" width="12.44140625" style="120" bestFit="1" customWidth="1"/>
    <col min="4" max="4" width="12" customWidth="1"/>
    <col min="5" max="5" width="12.33203125" bestFit="1" customWidth="1"/>
    <col min="6" max="6" width="15.33203125" style="48" bestFit="1" customWidth="1"/>
    <col min="7" max="7" width="11.33203125" style="55" customWidth="1"/>
    <col min="8" max="8" width="11.5546875" style="55" bestFit="1" customWidth="1"/>
    <col min="9" max="9" width="10.6640625" customWidth="1"/>
    <col min="10" max="10" width="11.33203125" bestFit="1" customWidth="1"/>
    <col min="11" max="11" width="15.33203125" style="48" bestFit="1" customWidth="1"/>
    <col min="12" max="12" width="12.6640625" customWidth="1"/>
    <col min="13" max="13" width="14.33203125" customWidth="1"/>
    <col min="14" max="14" width="12.33203125" customWidth="1"/>
    <col min="15" max="15" width="15.33203125" bestFit="1" customWidth="1"/>
    <col min="16" max="17" width="15.33203125" style="55" customWidth="1"/>
    <col min="18" max="18" width="15.33203125" customWidth="1"/>
    <col min="19" max="19" width="13.33203125" customWidth="1"/>
    <col min="20" max="20" width="15.33203125" bestFit="1" customWidth="1"/>
    <col min="21" max="21" width="14.33203125" style="55" customWidth="1"/>
    <col min="22" max="22" width="11.5546875" style="55" bestFit="1" customWidth="1"/>
    <col min="23" max="23" width="8.6640625" bestFit="1" customWidth="1"/>
  </cols>
  <sheetData>
    <row r="1" spans="1:23" ht="15.6" x14ac:dyDescent="0.25">
      <c r="A1" s="274" t="s">
        <v>0</v>
      </c>
      <c r="B1" s="275"/>
      <c r="C1" s="275"/>
      <c r="D1" s="276"/>
      <c r="F1" s="282" t="s">
        <v>72</v>
      </c>
      <c r="G1" s="283"/>
      <c r="H1" s="283"/>
      <c r="I1" s="284"/>
      <c r="K1" s="282" t="s">
        <v>73</v>
      </c>
      <c r="L1" s="283"/>
      <c r="M1" s="283"/>
      <c r="N1" s="284"/>
      <c r="P1" s="288" t="s">
        <v>0</v>
      </c>
      <c r="Q1" s="289"/>
      <c r="R1" s="289"/>
      <c r="S1" s="290"/>
      <c r="U1"/>
      <c r="V1"/>
    </row>
    <row r="2" spans="1:23" x14ac:dyDescent="0.25">
      <c r="A2" s="271" t="s">
        <v>74</v>
      </c>
      <c r="B2" s="272"/>
      <c r="C2" s="272"/>
      <c r="D2" s="273"/>
      <c r="F2" s="271" t="s">
        <v>74</v>
      </c>
      <c r="G2" s="272"/>
      <c r="H2" s="272"/>
      <c r="I2" s="273"/>
      <c r="K2" s="271" t="s">
        <v>74</v>
      </c>
      <c r="L2" s="272"/>
      <c r="M2" s="272"/>
      <c r="N2" s="273"/>
      <c r="P2" s="271" t="s">
        <v>75</v>
      </c>
      <c r="Q2" s="272"/>
      <c r="R2" s="272"/>
      <c r="S2" s="273"/>
      <c r="U2"/>
      <c r="V2"/>
    </row>
    <row r="3" spans="1:23" ht="15.75" customHeight="1" x14ac:dyDescent="0.25">
      <c r="A3" s="277" t="s">
        <v>76</v>
      </c>
      <c r="B3" s="278"/>
      <c r="C3" s="278"/>
      <c r="D3" s="279"/>
      <c r="F3" s="285" t="s">
        <v>77</v>
      </c>
      <c r="G3" s="286"/>
      <c r="H3" s="286"/>
      <c r="I3" s="287"/>
      <c r="K3" s="285" t="s">
        <v>78</v>
      </c>
      <c r="L3" s="286"/>
      <c r="M3" s="286"/>
      <c r="N3" s="287"/>
      <c r="P3" s="277" t="s">
        <v>79</v>
      </c>
      <c r="Q3" s="278"/>
      <c r="R3" s="278"/>
      <c r="S3" s="279"/>
      <c r="U3"/>
      <c r="V3"/>
    </row>
    <row r="4" spans="1:23" x14ac:dyDescent="0.25">
      <c r="A4" s="280" t="s">
        <v>17</v>
      </c>
      <c r="B4" s="281" t="s">
        <v>18</v>
      </c>
      <c r="C4" s="281"/>
      <c r="D4" s="147" t="s">
        <v>19</v>
      </c>
      <c r="F4" s="280" t="s">
        <v>17</v>
      </c>
      <c r="G4" s="281" t="s">
        <v>18</v>
      </c>
      <c r="H4" s="281"/>
      <c r="I4" s="147" t="s">
        <v>19</v>
      </c>
      <c r="K4" s="280" t="s">
        <v>17</v>
      </c>
      <c r="L4" s="281" t="s">
        <v>18</v>
      </c>
      <c r="M4" s="281"/>
      <c r="N4" s="147" t="s">
        <v>19</v>
      </c>
      <c r="P4" s="280" t="s">
        <v>17</v>
      </c>
      <c r="Q4" s="281" t="s">
        <v>18</v>
      </c>
      <c r="R4" s="281"/>
      <c r="S4" s="147" t="s">
        <v>19</v>
      </c>
      <c r="U4"/>
      <c r="V4"/>
    </row>
    <row r="5" spans="1:23" x14ac:dyDescent="0.25">
      <c r="A5" s="280"/>
      <c r="B5" s="162" t="s">
        <v>20</v>
      </c>
      <c r="C5" s="162" t="s">
        <v>21</v>
      </c>
      <c r="D5" s="147" t="s">
        <v>22</v>
      </c>
      <c r="F5" s="280"/>
      <c r="G5" s="114" t="s">
        <v>20</v>
      </c>
      <c r="H5" s="114" t="s">
        <v>21</v>
      </c>
      <c r="I5" s="147" t="s">
        <v>22</v>
      </c>
      <c r="K5" s="280"/>
      <c r="L5" s="114" t="s">
        <v>20</v>
      </c>
      <c r="M5" s="114" t="s">
        <v>21</v>
      </c>
      <c r="N5" s="147" t="s">
        <v>22</v>
      </c>
      <c r="P5" s="280"/>
      <c r="Q5" s="114" t="s">
        <v>20</v>
      </c>
      <c r="R5" s="114" t="s">
        <v>21</v>
      </c>
      <c r="S5" s="147" t="s">
        <v>22</v>
      </c>
      <c r="U5"/>
      <c r="V5"/>
    </row>
    <row r="6" spans="1:23" ht="12" customHeight="1" x14ac:dyDescent="0.25">
      <c r="A6" s="161" t="s">
        <v>23</v>
      </c>
      <c r="B6" s="159"/>
      <c r="C6" s="152"/>
      <c r="D6" s="188">
        <v>210272.21000000002</v>
      </c>
      <c r="E6" s="89"/>
      <c r="F6" s="148" t="s">
        <v>23</v>
      </c>
      <c r="G6" s="150"/>
      <c r="H6" s="159"/>
      <c r="I6" s="156">
        <v>430200.45999999996</v>
      </c>
      <c r="J6" s="146"/>
      <c r="K6" s="148" t="s">
        <v>23</v>
      </c>
      <c r="L6" s="150"/>
      <c r="M6" s="150"/>
      <c r="N6" s="156">
        <v>33900.75</v>
      </c>
      <c r="P6" s="148" t="s">
        <v>23</v>
      </c>
      <c r="Q6" s="110"/>
      <c r="R6" s="159"/>
      <c r="S6" s="111">
        <v>35405.08</v>
      </c>
      <c r="U6"/>
      <c r="V6"/>
    </row>
    <row r="7" spans="1:23" ht="12" customHeight="1" x14ac:dyDescent="0.25">
      <c r="A7" s="70">
        <v>45046</v>
      </c>
      <c r="B7" s="158"/>
      <c r="C7" s="151"/>
      <c r="D7" s="83">
        <f>D6+B7-C7</f>
        <v>210272.21000000002</v>
      </c>
      <c r="E7" s="89"/>
      <c r="F7" s="70">
        <v>45046</v>
      </c>
      <c r="G7" s="150"/>
      <c r="H7" s="158"/>
      <c r="I7" s="154">
        <f>+I6+G7-H7</f>
        <v>430200.45999999996</v>
      </c>
      <c r="J7" s="153"/>
      <c r="K7" s="70">
        <v>45046</v>
      </c>
      <c r="L7" s="159"/>
      <c r="M7" s="158"/>
      <c r="N7" s="154">
        <f>N6+L7-M7</f>
        <v>33900.75</v>
      </c>
      <c r="P7" s="70">
        <v>45046</v>
      </c>
      <c r="Q7" s="115"/>
      <c r="R7" s="158"/>
      <c r="S7" s="154">
        <f>S6+Q7-R7</f>
        <v>35405.08</v>
      </c>
      <c r="U7"/>
      <c r="V7"/>
    </row>
    <row r="8" spans="1:23" ht="12" customHeight="1" x14ac:dyDescent="0.25">
      <c r="A8" s="70">
        <f>+A7+1</f>
        <v>45047</v>
      </c>
      <c r="B8" s="158">
        <v>70706</v>
      </c>
      <c r="C8" s="151"/>
      <c r="D8" s="83">
        <f t="shared" ref="D8:D41" si="0">D7+B8-C8</f>
        <v>280978.21000000002</v>
      </c>
      <c r="F8" s="70">
        <f>+F7+1</f>
        <v>45047</v>
      </c>
      <c r="G8" s="115"/>
      <c r="H8" s="158"/>
      <c r="I8" s="154">
        <f t="shared" ref="I8:I42" si="1">+I7+G8-H8</f>
        <v>430200.45999999996</v>
      </c>
      <c r="K8" s="70">
        <f>+K7+1</f>
        <v>45047</v>
      </c>
      <c r="L8" s="158"/>
      <c r="M8" s="158"/>
      <c r="N8" s="154">
        <f t="shared" ref="N8:N41" si="2">N7+L8-M8</f>
        <v>33900.75</v>
      </c>
      <c r="P8" s="70">
        <f>+P7+1</f>
        <v>45047</v>
      </c>
      <c r="Q8" s="115"/>
      <c r="R8" s="158"/>
      <c r="S8" s="154">
        <f t="shared" ref="S8:S42" si="3">S7+Q8-R8</f>
        <v>35405.08</v>
      </c>
      <c r="U8"/>
      <c r="V8"/>
    </row>
    <row r="9" spans="1:23" ht="12" customHeight="1" x14ac:dyDescent="0.25">
      <c r="A9" s="70">
        <f t="shared" ref="A9:A42" si="4">+A8+1</f>
        <v>45048</v>
      </c>
      <c r="B9" s="158">
        <v>74483</v>
      </c>
      <c r="C9" s="151">
        <v>273134.96000000002</v>
      </c>
      <c r="D9" s="83">
        <f t="shared" si="0"/>
        <v>82326.25</v>
      </c>
      <c r="E9" s="89"/>
      <c r="F9" s="70">
        <f t="shared" ref="F9:F42" si="5">+F8+1</f>
        <v>45048</v>
      </c>
      <c r="G9" s="115"/>
      <c r="H9" s="158"/>
      <c r="I9" s="154">
        <f t="shared" si="1"/>
        <v>430200.45999999996</v>
      </c>
      <c r="K9" s="70">
        <f t="shared" ref="K9:K42" si="6">+K8+1</f>
        <v>45048</v>
      </c>
      <c r="L9" s="158"/>
      <c r="M9" s="158"/>
      <c r="N9" s="154">
        <f t="shared" si="2"/>
        <v>33900.75</v>
      </c>
      <c r="P9" s="70">
        <f t="shared" ref="P9:P42" si="7">+P8+1</f>
        <v>45048</v>
      </c>
      <c r="Q9" s="115"/>
      <c r="R9" s="158"/>
      <c r="S9" s="154">
        <f t="shared" si="3"/>
        <v>35405.08</v>
      </c>
      <c r="U9"/>
      <c r="V9"/>
    </row>
    <row r="10" spans="1:23" ht="12" customHeight="1" x14ac:dyDescent="0.25">
      <c r="A10" s="70">
        <f t="shared" si="4"/>
        <v>45049</v>
      </c>
      <c r="B10" s="158">
        <v>21894</v>
      </c>
      <c r="C10" s="151"/>
      <c r="D10" s="83">
        <f t="shared" si="0"/>
        <v>104220.25</v>
      </c>
      <c r="E10" s="89"/>
      <c r="F10" s="70">
        <f t="shared" si="5"/>
        <v>45049</v>
      </c>
      <c r="G10" s="115"/>
      <c r="H10" s="158"/>
      <c r="I10" s="154">
        <f t="shared" si="1"/>
        <v>430200.45999999996</v>
      </c>
      <c r="K10" s="70">
        <f t="shared" si="6"/>
        <v>45049</v>
      </c>
      <c r="L10" s="158"/>
      <c r="M10" s="158"/>
      <c r="N10" s="154">
        <f t="shared" si="2"/>
        <v>33900.75</v>
      </c>
      <c r="P10" s="70">
        <f t="shared" si="7"/>
        <v>45049</v>
      </c>
      <c r="Q10" s="115"/>
      <c r="R10" s="158"/>
      <c r="S10" s="154">
        <f t="shared" si="3"/>
        <v>35405.08</v>
      </c>
      <c r="U10"/>
      <c r="V10"/>
      <c r="W10" s="77"/>
    </row>
    <row r="11" spans="1:23" x14ac:dyDescent="0.25">
      <c r="A11" s="70">
        <f t="shared" si="4"/>
        <v>45050</v>
      </c>
      <c r="B11" s="158">
        <v>120231</v>
      </c>
      <c r="C11" s="151">
        <v>100000</v>
      </c>
      <c r="D11" s="83">
        <f t="shared" si="0"/>
        <v>124451.25</v>
      </c>
      <c r="E11" s="185"/>
      <c r="F11" s="70">
        <f t="shared" si="5"/>
        <v>45050</v>
      </c>
      <c r="G11" s="115">
        <v>20000</v>
      </c>
      <c r="H11" s="158"/>
      <c r="I11" s="154">
        <f t="shared" si="1"/>
        <v>450200.45999999996</v>
      </c>
      <c r="K11" s="70">
        <f t="shared" si="6"/>
        <v>45050</v>
      </c>
      <c r="L11" s="158"/>
      <c r="M11" s="158"/>
      <c r="N11" s="154">
        <f t="shared" si="2"/>
        <v>33900.75</v>
      </c>
      <c r="P11" s="70">
        <f t="shared" si="7"/>
        <v>45050</v>
      </c>
      <c r="Q11" s="115"/>
      <c r="R11" s="158"/>
      <c r="S11" s="154">
        <f t="shared" si="3"/>
        <v>35405.08</v>
      </c>
      <c r="U11"/>
      <c r="V11"/>
    </row>
    <row r="12" spans="1:23" ht="12" customHeight="1" x14ac:dyDescent="0.25">
      <c r="A12" s="70">
        <f t="shared" si="4"/>
        <v>45051</v>
      </c>
      <c r="B12" s="158">
        <v>71205</v>
      </c>
      <c r="C12" s="151"/>
      <c r="D12" s="83">
        <f t="shared" si="0"/>
        <v>195656.25</v>
      </c>
      <c r="E12" s="182"/>
      <c r="F12" s="70">
        <f t="shared" si="5"/>
        <v>45051</v>
      </c>
      <c r="G12" s="115"/>
      <c r="H12" s="158"/>
      <c r="I12" s="154">
        <f t="shared" si="1"/>
        <v>450200.45999999996</v>
      </c>
      <c r="K12" s="70">
        <f t="shared" si="6"/>
        <v>45051</v>
      </c>
      <c r="L12" s="158"/>
      <c r="M12" s="158"/>
      <c r="N12" s="154">
        <f t="shared" si="2"/>
        <v>33900.75</v>
      </c>
      <c r="P12" s="70">
        <f t="shared" si="7"/>
        <v>45051</v>
      </c>
      <c r="Q12" s="115"/>
      <c r="R12" s="158"/>
      <c r="S12" s="154">
        <f t="shared" si="3"/>
        <v>35405.08</v>
      </c>
      <c r="U12"/>
      <c r="V12"/>
    </row>
    <row r="13" spans="1:23" x14ac:dyDescent="0.25">
      <c r="A13" s="70">
        <f t="shared" si="4"/>
        <v>45052</v>
      </c>
      <c r="B13" s="158"/>
      <c r="C13" s="151"/>
      <c r="D13" s="83">
        <f t="shared" si="0"/>
        <v>195656.25</v>
      </c>
      <c r="E13" s="183"/>
      <c r="F13" s="70">
        <f t="shared" si="5"/>
        <v>45052</v>
      </c>
      <c r="G13" s="115"/>
      <c r="H13" s="158"/>
      <c r="I13" s="154">
        <f t="shared" si="1"/>
        <v>450200.45999999996</v>
      </c>
      <c r="K13" s="70">
        <f t="shared" si="6"/>
        <v>45052</v>
      </c>
      <c r="L13" s="158"/>
      <c r="M13" s="158">
        <f>99+4.95</f>
        <v>103.95</v>
      </c>
      <c r="N13" s="154">
        <f t="shared" si="2"/>
        <v>33796.800000000003</v>
      </c>
      <c r="P13" s="70">
        <f t="shared" si="7"/>
        <v>45052</v>
      </c>
      <c r="Q13" s="115"/>
      <c r="R13" s="158"/>
      <c r="S13" s="154">
        <f t="shared" si="3"/>
        <v>35405.08</v>
      </c>
      <c r="U13"/>
      <c r="V13"/>
    </row>
    <row r="14" spans="1:23" x14ac:dyDescent="0.25">
      <c r="A14" s="70">
        <f t="shared" si="4"/>
        <v>45053</v>
      </c>
      <c r="B14" s="158">
        <v>70346</v>
      </c>
      <c r="C14" s="151">
        <v>182428</v>
      </c>
      <c r="D14" s="83">
        <f t="shared" si="0"/>
        <v>83574.25</v>
      </c>
      <c r="E14" s="56"/>
      <c r="F14" s="70">
        <f t="shared" si="5"/>
        <v>45053</v>
      </c>
      <c r="G14" s="115">
        <v>3000</v>
      </c>
      <c r="H14" s="158">
        <v>104</v>
      </c>
      <c r="I14" s="154">
        <f t="shared" si="1"/>
        <v>453096.45999999996</v>
      </c>
      <c r="K14" s="70">
        <f t="shared" si="6"/>
        <v>45053</v>
      </c>
      <c r="L14" s="158"/>
      <c r="M14" s="158"/>
      <c r="N14" s="154">
        <f t="shared" si="2"/>
        <v>33796.800000000003</v>
      </c>
      <c r="P14" s="70">
        <f t="shared" si="7"/>
        <v>45053</v>
      </c>
      <c r="Q14" s="115"/>
      <c r="R14" s="158"/>
      <c r="S14" s="154">
        <f t="shared" si="3"/>
        <v>35405.08</v>
      </c>
      <c r="U14"/>
      <c r="V14"/>
    </row>
    <row r="15" spans="1:23" x14ac:dyDescent="0.25">
      <c r="A15" s="70">
        <f t="shared" si="4"/>
        <v>45054</v>
      </c>
      <c r="B15" s="186">
        <v>53614</v>
      </c>
      <c r="C15" s="187"/>
      <c r="D15" s="83">
        <f t="shared" si="0"/>
        <v>137188.25</v>
      </c>
      <c r="E15" s="184"/>
      <c r="F15" s="70">
        <f t="shared" si="5"/>
        <v>45054</v>
      </c>
      <c r="G15" s="115"/>
      <c r="H15" s="158"/>
      <c r="I15" s="154">
        <f t="shared" si="1"/>
        <v>453096.45999999996</v>
      </c>
      <c r="K15" s="70">
        <f t="shared" si="6"/>
        <v>45054</v>
      </c>
      <c r="L15" s="158"/>
      <c r="M15" s="158"/>
      <c r="N15" s="154">
        <f t="shared" si="2"/>
        <v>33796.800000000003</v>
      </c>
      <c r="P15" s="70">
        <f t="shared" si="7"/>
        <v>45054</v>
      </c>
      <c r="Q15" s="115"/>
      <c r="R15" s="158"/>
      <c r="S15" s="154">
        <f t="shared" si="3"/>
        <v>35405.08</v>
      </c>
      <c r="U15"/>
      <c r="V15"/>
    </row>
    <row r="16" spans="1:23" x14ac:dyDescent="0.25">
      <c r="A16" s="70">
        <f t="shared" si="4"/>
        <v>45055</v>
      </c>
      <c r="B16" s="186"/>
      <c r="C16" s="187"/>
      <c r="D16" s="83">
        <f t="shared" si="0"/>
        <v>137188.25</v>
      </c>
      <c r="E16" s="185"/>
      <c r="F16" s="70">
        <f t="shared" si="5"/>
        <v>45055</v>
      </c>
      <c r="G16" s="115"/>
      <c r="H16" s="158"/>
      <c r="I16" s="154">
        <f t="shared" si="1"/>
        <v>453096.45999999996</v>
      </c>
      <c r="K16" s="70">
        <f t="shared" si="6"/>
        <v>45055</v>
      </c>
      <c r="L16" s="158"/>
      <c r="M16" s="158"/>
      <c r="N16" s="154">
        <f t="shared" si="2"/>
        <v>33796.800000000003</v>
      </c>
      <c r="P16" s="70">
        <f t="shared" si="7"/>
        <v>45055</v>
      </c>
      <c r="Q16" s="115"/>
      <c r="R16" s="158"/>
      <c r="S16" s="154">
        <f t="shared" si="3"/>
        <v>35405.08</v>
      </c>
      <c r="U16"/>
      <c r="V16"/>
    </row>
    <row r="17" spans="1:22" x14ac:dyDescent="0.25">
      <c r="A17" s="70">
        <f t="shared" si="4"/>
        <v>45056</v>
      </c>
      <c r="B17" s="186"/>
      <c r="C17" s="187">
        <v>22220</v>
      </c>
      <c r="D17" s="83">
        <f t="shared" si="0"/>
        <v>114968.25</v>
      </c>
      <c r="E17" s="185"/>
      <c r="F17" s="70">
        <f t="shared" si="5"/>
        <v>45056</v>
      </c>
      <c r="G17" s="115"/>
      <c r="H17" s="158"/>
      <c r="I17" s="154">
        <f t="shared" si="1"/>
        <v>453096.45999999996</v>
      </c>
      <c r="J17" s="89"/>
      <c r="K17" s="70">
        <f t="shared" si="6"/>
        <v>45056</v>
      </c>
      <c r="L17" s="158"/>
      <c r="M17" s="158"/>
      <c r="N17" s="154">
        <f>N16+L17-M17</f>
        <v>33796.800000000003</v>
      </c>
      <c r="P17" s="70">
        <f t="shared" si="7"/>
        <v>45056</v>
      </c>
      <c r="Q17" s="115"/>
      <c r="R17" s="158"/>
      <c r="S17" s="154">
        <f t="shared" si="3"/>
        <v>35405.08</v>
      </c>
      <c r="U17"/>
      <c r="V17"/>
    </row>
    <row r="18" spans="1:22" x14ac:dyDescent="0.25">
      <c r="A18" s="70">
        <f t="shared" si="4"/>
        <v>45057</v>
      </c>
      <c r="B18" s="186"/>
      <c r="C18" s="187"/>
      <c r="D18" s="83">
        <f t="shared" si="0"/>
        <v>114968.25</v>
      </c>
      <c r="E18" s="121"/>
      <c r="F18" s="70">
        <f t="shared" si="5"/>
        <v>45057</v>
      </c>
      <c r="G18" s="115"/>
      <c r="H18" s="158"/>
      <c r="I18" s="154">
        <f t="shared" si="1"/>
        <v>453096.45999999996</v>
      </c>
      <c r="K18" s="70">
        <f t="shared" si="6"/>
        <v>45057</v>
      </c>
      <c r="L18" s="158"/>
      <c r="M18" s="158"/>
      <c r="N18" s="154">
        <f t="shared" si="2"/>
        <v>33796.800000000003</v>
      </c>
      <c r="P18" s="70">
        <f t="shared" si="7"/>
        <v>45057</v>
      </c>
      <c r="Q18" s="115"/>
      <c r="R18" s="158"/>
      <c r="S18" s="154">
        <f t="shared" si="3"/>
        <v>35405.08</v>
      </c>
      <c r="U18"/>
      <c r="V18"/>
    </row>
    <row r="19" spans="1:22" x14ac:dyDescent="0.25">
      <c r="A19" s="70">
        <f t="shared" si="4"/>
        <v>45058</v>
      </c>
      <c r="B19" s="186"/>
      <c r="C19" s="187"/>
      <c r="D19" s="83">
        <f t="shared" si="0"/>
        <v>114968.25</v>
      </c>
      <c r="E19" s="75"/>
      <c r="F19" s="70">
        <f t="shared" si="5"/>
        <v>45058</v>
      </c>
      <c r="G19" s="115"/>
      <c r="H19" s="158"/>
      <c r="I19" s="154">
        <f t="shared" si="1"/>
        <v>453096.45999999996</v>
      </c>
      <c r="K19" s="70">
        <f t="shared" si="6"/>
        <v>45058</v>
      </c>
      <c r="L19" s="158"/>
      <c r="M19" s="158"/>
      <c r="N19" s="154">
        <f t="shared" si="2"/>
        <v>33796.800000000003</v>
      </c>
      <c r="P19" s="70">
        <f t="shared" si="7"/>
        <v>45058</v>
      </c>
      <c r="Q19" s="115"/>
      <c r="R19" s="158"/>
      <c r="S19" s="154">
        <f t="shared" si="3"/>
        <v>35405.08</v>
      </c>
      <c r="U19"/>
      <c r="V19"/>
    </row>
    <row r="20" spans="1:22" x14ac:dyDescent="0.25">
      <c r="A20" s="70">
        <f t="shared" si="4"/>
        <v>45059</v>
      </c>
      <c r="B20" s="186"/>
      <c r="C20" s="187"/>
      <c r="D20" s="83">
        <f t="shared" si="0"/>
        <v>114968.25</v>
      </c>
      <c r="E20" s="184"/>
      <c r="F20" s="70">
        <f t="shared" si="5"/>
        <v>45059</v>
      </c>
      <c r="G20" s="115"/>
      <c r="H20" s="158"/>
      <c r="I20" s="154">
        <f t="shared" si="1"/>
        <v>453096.45999999996</v>
      </c>
      <c r="K20" s="70">
        <f t="shared" si="6"/>
        <v>45059</v>
      </c>
      <c r="L20" s="158"/>
      <c r="M20" s="158"/>
      <c r="N20" s="154">
        <f t="shared" si="2"/>
        <v>33796.800000000003</v>
      </c>
      <c r="P20" s="70">
        <f t="shared" si="7"/>
        <v>45059</v>
      </c>
      <c r="Q20" s="115"/>
      <c r="R20" s="158"/>
      <c r="S20" s="154">
        <f t="shared" si="3"/>
        <v>35405.08</v>
      </c>
      <c r="U20"/>
      <c r="V20"/>
    </row>
    <row r="21" spans="1:22" x14ac:dyDescent="0.25">
      <c r="A21" s="70">
        <f t="shared" si="4"/>
        <v>45060</v>
      </c>
      <c r="B21" s="186"/>
      <c r="C21" s="187"/>
      <c r="D21" s="83">
        <f t="shared" si="0"/>
        <v>114968.25</v>
      </c>
      <c r="E21" s="185"/>
      <c r="F21" s="70">
        <f t="shared" si="5"/>
        <v>45060</v>
      </c>
      <c r="G21" s="115"/>
      <c r="H21" s="158"/>
      <c r="I21" s="154">
        <f t="shared" si="1"/>
        <v>453096.45999999996</v>
      </c>
      <c r="K21" s="70">
        <f t="shared" si="6"/>
        <v>45060</v>
      </c>
      <c r="L21" s="158"/>
      <c r="M21" s="158"/>
      <c r="N21" s="154">
        <f t="shared" si="2"/>
        <v>33796.800000000003</v>
      </c>
      <c r="P21" s="70">
        <f t="shared" si="7"/>
        <v>45060</v>
      </c>
      <c r="Q21" s="115"/>
      <c r="R21" s="158"/>
      <c r="S21" s="154">
        <f t="shared" si="3"/>
        <v>35405.08</v>
      </c>
      <c r="U21"/>
      <c r="V21"/>
    </row>
    <row r="22" spans="1:22" x14ac:dyDescent="0.25">
      <c r="A22" s="70">
        <f t="shared" si="4"/>
        <v>45061</v>
      </c>
      <c r="B22" s="186"/>
      <c r="C22" s="187"/>
      <c r="D22" s="83">
        <f t="shared" si="0"/>
        <v>114968.25</v>
      </c>
      <c r="E22" s="75"/>
      <c r="F22" s="70">
        <f t="shared" si="5"/>
        <v>45061</v>
      </c>
      <c r="G22" s="115"/>
      <c r="H22" s="158"/>
      <c r="I22" s="154">
        <f t="shared" si="1"/>
        <v>453096.45999999996</v>
      </c>
      <c r="K22" s="70">
        <f t="shared" si="6"/>
        <v>45061</v>
      </c>
      <c r="L22" s="158"/>
      <c r="M22" s="158"/>
      <c r="N22" s="154">
        <f t="shared" si="2"/>
        <v>33796.800000000003</v>
      </c>
      <c r="P22" s="70">
        <f t="shared" si="7"/>
        <v>45061</v>
      </c>
      <c r="Q22" s="115"/>
      <c r="R22" s="158"/>
      <c r="S22" s="154">
        <f t="shared" si="3"/>
        <v>35405.08</v>
      </c>
      <c r="U22"/>
      <c r="V22"/>
    </row>
    <row r="23" spans="1:22" x14ac:dyDescent="0.25">
      <c r="A23" s="70">
        <f t="shared" si="4"/>
        <v>45062</v>
      </c>
      <c r="B23" s="186"/>
      <c r="C23" s="187"/>
      <c r="D23" s="83">
        <f t="shared" si="0"/>
        <v>114968.25</v>
      </c>
      <c r="E23" s="89"/>
      <c r="F23" s="70">
        <f t="shared" si="5"/>
        <v>45062</v>
      </c>
      <c r="G23" s="115"/>
      <c r="H23" s="158"/>
      <c r="I23" s="154">
        <f t="shared" si="1"/>
        <v>453096.45999999996</v>
      </c>
      <c r="K23" s="70">
        <f t="shared" si="6"/>
        <v>45062</v>
      </c>
      <c r="L23" s="158"/>
      <c r="M23" s="158"/>
      <c r="N23" s="154">
        <f t="shared" si="2"/>
        <v>33796.800000000003</v>
      </c>
      <c r="P23" s="70">
        <f t="shared" si="7"/>
        <v>45062</v>
      </c>
      <c r="Q23" s="115"/>
      <c r="R23" s="158"/>
      <c r="S23" s="154">
        <f t="shared" si="3"/>
        <v>35405.08</v>
      </c>
      <c r="U23"/>
      <c r="V23"/>
    </row>
    <row r="24" spans="1:22" x14ac:dyDescent="0.25">
      <c r="A24" s="70">
        <f t="shared" si="4"/>
        <v>45063</v>
      </c>
      <c r="B24" s="186"/>
      <c r="C24" s="187"/>
      <c r="D24" s="83">
        <f t="shared" si="0"/>
        <v>114968.25</v>
      </c>
      <c r="E24" s="185"/>
      <c r="F24" s="70">
        <f t="shared" si="5"/>
        <v>45063</v>
      </c>
      <c r="G24" s="115"/>
      <c r="H24" s="158"/>
      <c r="I24" s="154">
        <f t="shared" si="1"/>
        <v>453096.45999999996</v>
      </c>
      <c r="J24" s="89"/>
      <c r="K24" s="70">
        <f t="shared" si="6"/>
        <v>45063</v>
      </c>
      <c r="L24" s="158"/>
      <c r="M24" s="158"/>
      <c r="N24" s="154">
        <f t="shared" si="2"/>
        <v>33796.800000000003</v>
      </c>
      <c r="P24" s="70">
        <f t="shared" si="7"/>
        <v>45063</v>
      </c>
      <c r="Q24" s="115"/>
      <c r="R24" s="158"/>
      <c r="S24" s="154">
        <f t="shared" si="3"/>
        <v>35405.08</v>
      </c>
      <c r="U24"/>
      <c r="V24"/>
    </row>
    <row r="25" spans="1:22" x14ac:dyDescent="0.25">
      <c r="A25" s="70">
        <f t="shared" si="4"/>
        <v>45064</v>
      </c>
      <c r="B25" s="186"/>
      <c r="C25" s="187"/>
      <c r="D25" s="83">
        <f t="shared" si="0"/>
        <v>114968.25</v>
      </c>
      <c r="E25" s="184"/>
      <c r="F25" s="70">
        <f t="shared" si="5"/>
        <v>45064</v>
      </c>
      <c r="G25" s="115"/>
      <c r="H25" s="158"/>
      <c r="I25" s="154">
        <f t="shared" si="1"/>
        <v>453096.45999999996</v>
      </c>
      <c r="K25" s="70">
        <f t="shared" si="6"/>
        <v>45064</v>
      </c>
      <c r="L25" s="158"/>
      <c r="M25" s="158"/>
      <c r="N25" s="154">
        <f t="shared" si="2"/>
        <v>33796.800000000003</v>
      </c>
      <c r="P25" s="70">
        <f t="shared" si="7"/>
        <v>45064</v>
      </c>
      <c r="Q25" s="115"/>
      <c r="R25" s="158"/>
      <c r="S25" s="154">
        <f t="shared" si="3"/>
        <v>35405.08</v>
      </c>
      <c r="U25"/>
      <c r="V25"/>
    </row>
    <row r="26" spans="1:22" x14ac:dyDescent="0.25">
      <c r="A26" s="70">
        <f t="shared" si="4"/>
        <v>45065</v>
      </c>
      <c r="B26" s="186"/>
      <c r="C26" s="187"/>
      <c r="D26" s="83">
        <f t="shared" si="0"/>
        <v>114968.25</v>
      </c>
      <c r="E26" s="185"/>
      <c r="F26" s="70">
        <f t="shared" si="5"/>
        <v>45065</v>
      </c>
      <c r="G26" s="115"/>
      <c r="H26" s="158"/>
      <c r="I26" s="154">
        <f t="shared" si="1"/>
        <v>453096.45999999996</v>
      </c>
      <c r="J26" s="89"/>
      <c r="K26" s="70">
        <f t="shared" si="6"/>
        <v>45065</v>
      </c>
      <c r="L26" s="158"/>
      <c r="M26" s="158"/>
      <c r="N26" s="154">
        <f t="shared" si="2"/>
        <v>33796.800000000003</v>
      </c>
      <c r="P26" s="70">
        <f t="shared" si="7"/>
        <v>45065</v>
      </c>
      <c r="Q26" s="115"/>
      <c r="R26" s="158"/>
      <c r="S26" s="154">
        <f t="shared" si="3"/>
        <v>35405.08</v>
      </c>
      <c r="U26"/>
      <c r="V26"/>
    </row>
    <row r="27" spans="1:22" x14ac:dyDescent="0.25">
      <c r="A27" s="70">
        <f t="shared" si="4"/>
        <v>45066</v>
      </c>
      <c r="B27" s="186"/>
      <c r="C27" s="187"/>
      <c r="D27" s="83">
        <f t="shared" si="0"/>
        <v>114968.25</v>
      </c>
      <c r="F27" s="70">
        <f t="shared" si="5"/>
        <v>45066</v>
      </c>
      <c r="G27" s="115"/>
      <c r="H27" s="158"/>
      <c r="I27" s="154">
        <f t="shared" si="1"/>
        <v>453096.45999999996</v>
      </c>
      <c r="K27" s="70">
        <f t="shared" si="6"/>
        <v>45066</v>
      </c>
      <c r="L27" s="158"/>
      <c r="M27" s="158"/>
      <c r="N27" s="154">
        <f t="shared" si="2"/>
        <v>33796.800000000003</v>
      </c>
      <c r="P27" s="70">
        <f t="shared" si="7"/>
        <v>45066</v>
      </c>
      <c r="Q27" s="115"/>
      <c r="R27" s="158"/>
      <c r="S27" s="154">
        <f t="shared" si="3"/>
        <v>35405.08</v>
      </c>
      <c r="U27"/>
      <c r="V27"/>
    </row>
    <row r="28" spans="1:22" x14ac:dyDescent="0.25">
      <c r="A28" s="70">
        <f t="shared" si="4"/>
        <v>45067</v>
      </c>
      <c r="B28" s="186"/>
      <c r="C28" s="187"/>
      <c r="D28" s="83">
        <f t="shared" si="0"/>
        <v>114968.25</v>
      </c>
      <c r="E28" s="184"/>
      <c r="F28" s="70">
        <f t="shared" si="5"/>
        <v>45067</v>
      </c>
      <c r="G28" s="115"/>
      <c r="H28" s="158"/>
      <c r="I28" s="154">
        <f t="shared" si="1"/>
        <v>453096.45999999996</v>
      </c>
      <c r="K28" s="70">
        <f t="shared" si="6"/>
        <v>45067</v>
      </c>
      <c r="L28" s="158"/>
      <c r="M28" s="158"/>
      <c r="N28" s="154">
        <f t="shared" si="2"/>
        <v>33796.800000000003</v>
      </c>
      <c r="P28" s="70">
        <f t="shared" si="7"/>
        <v>45067</v>
      </c>
      <c r="Q28" s="115"/>
      <c r="R28" s="158"/>
      <c r="S28" s="154">
        <f t="shared" si="3"/>
        <v>35405.08</v>
      </c>
      <c r="U28"/>
      <c r="V28"/>
    </row>
    <row r="29" spans="1:22" x14ac:dyDescent="0.25">
      <c r="A29" s="70">
        <f t="shared" si="4"/>
        <v>45068</v>
      </c>
      <c r="B29" s="186"/>
      <c r="C29" s="187"/>
      <c r="D29" s="83">
        <f t="shared" si="0"/>
        <v>114968.25</v>
      </c>
      <c r="E29" s="185"/>
      <c r="F29" s="70">
        <f t="shared" si="5"/>
        <v>45068</v>
      </c>
      <c r="G29" s="115"/>
      <c r="H29" s="158"/>
      <c r="I29" s="154">
        <f t="shared" si="1"/>
        <v>453096.45999999996</v>
      </c>
      <c r="K29" s="70">
        <f t="shared" si="6"/>
        <v>45068</v>
      </c>
      <c r="L29" s="158"/>
      <c r="M29" s="158"/>
      <c r="N29" s="154">
        <f t="shared" si="2"/>
        <v>33796.800000000003</v>
      </c>
      <c r="P29" s="70">
        <f t="shared" si="7"/>
        <v>45068</v>
      </c>
      <c r="Q29" s="115"/>
      <c r="R29" s="158"/>
      <c r="S29" s="154">
        <f t="shared" si="3"/>
        <v>35405.08</v>
      </c>
      <c r="U29"/>
      <c r="V29"/>
    </row>
    <row r="30" spans="1:22" x14ac:dyDescent="0.25">
      <c r="A30" s="70">
        <f t="shared" si="4"/>
        <v>45069</v>
      </c>
      <c r="B30" s="186"/>
      <c r="C30" s="187"/>
      <c r="D30" s="83">
        <f t="shared" si="0"/>
        <v>114968.25</v>
      </c>
      <c r="E30" s="89"/>
      <c r="F30" s="70">
        <f t="shared" si="5"/>
        <v>45069</v>
      </c>
      <c r="G30" s="115"/>
      <c r="H30" s="158"/>
      <c r="I30" s="154">
        <f t="shared" si="1"/>
        <v>453096.45999999996</v>
      </c>
      <c r="K30" s="70">
        <f t="shared" si="6"/>
        <v>45069</v>
      </c>
      <c r="L30" s="158"/>
      <c r="M30" s="158"/>
      <c r="N30" s="154">
        <f t="shared" si="2"/>
        <v>33796.800000000003</v>
      </c>
      <c r="P30" s="70">
        <f t="shared" si="7"/>
        <v>45069</v>
      </c>
      <c r="Q30" s="115"/>
      <c r="R30" s="158"/>
      <c r="S30" s="154">
        <f t="shared" si="3"/>
        <v>35405.08</v>
      </c>
      <c r="U30"/>
      <c r="V30"/>
    </row>
    <row r="31" spans="1:22" x14ac:dyDescent="0.25">
      <c r="A31" s="70">
        <f t="shared" si="4"/>
        <v>45070</v>
      </c>
      <c r="B31" s="186"/>
      <c r="C31" s="187"/>
      <c r="D31" s="83">
        <f t="shared" si="0"/>
        <v>114968.25</v>
      </c>
      <c r="E31" s="185"/>
      <c r="F31" s="70">
        <f t="shared" si="5"/>
        <v>45070</v>
      </c>
      <c r="G31" s="115"/>
      <c r="H31" s="158"/>
      <c r="I31" s="154">
        <f t="shared" si="1"/>
        <v>453096.45999999996</v>
      </c>
      <c r="K31" s="70">
        <f t="shared" si="6"/>
        <v>45070</v>
      </c>
      <c r="L31" s="158"/>
      <c r="M31" s="158"/>
      <c r="N31" s="154">
        <f t="shared" si="2"/>
        <v>33796.800000000003</v>
      </c>
      <c r="P31" s="70">
        <f t="shared" si="7"/>
        <v>45070</v>
      </c>
      <c r="Q31" s="115"/>
      <c r="R31" s="158"/>
      <c r="S31" s="154">
        <f t="shared" si="3"/>
        <v>35405.08</v>
      </c>
      <c r="U31"/>
      <c r="V31"/>
    </row>
    <row r="32" spans="1:22" x14ac:dyDescent="0.25">
      <c r="A32" s="70">
        <f t="shared" si="4"/>
        <v>45071</v>
      </c>
      <c r="B32" s="186"/>
      <c r="C32" s="187"/>
      <c r="D32" s="83">
        <f t="shared" si="0"/>
        <v>114968.25</v>
      </c>
      <c r="E32" s="55"/>
      <c r="F32" s="70">
        <f t="shared" si="5"/>
        <v>45071</v>
      </c>
      <c r="G32" s="115"/>
      <c r="H32" s="158"/>
      <c r="I32" s="154">
        <f t="shared" si="1"/>
        <v>453096.45999999996</v>
      </c>
      <c r="J32" s="89"/>
      <c r="K32" s="70">
        <f t="shared" si="6"/>
        <v>45071</v>
      </c>
      <c r="L32" s="158"/>
      <c r="M32" s="158"/>
      <c r="N32" s="154">
        <f t="shared" si="2"/>
        <v>33796.800000000003</v>
      </c>
      <c r="P32" s="70">
        <f t="shared" si="7"/>
        <v>45071</v>
      </c>
      <c r="Q32" s="115"/>
      <c r="R32" s="158"/>
      <c r="S32" s="154">
        <f t="shared" si="3"/>
        <v>35405.08</v>
      </c>
      <c r="U32"/>
      <c r="V32"/>
    </row>
    <row r="33" spans="1:23" x14ac:dyDescent="0.25">
      <c r="A33" s="70">
        <f t="shared" si="4"/>
        <v>45072</v>
      </c>
      <c r="B33" s="186"/>
      <c r="C33" s="187"/>
      <c r="D33" s="83">
        <f t="shared" si="0"/>
        <v>114968.25</v>
      </c>
      <c r="E33" s="185"/>
      <c r="F33" s="70">
        <f t="shared" si="5"/>
        <v>45072</v>
      </c>
      <c r="G33" s="115"/>
      <c r="H33" s="158"/>
      <c r="I33" s="154">
        <f t="shared" si="1"/>
        <v>453096.45999999996</v>
      </c>
      <c r="K33" s="70">
        <f t="shared" si="6"/>
        <v>45072</v>
      </c>
      <c r="L33" s="158"/>
      <c r="M33" s="158"/>
      <c r="N33" s="154">
        <f t="shared" si="2"/>
        <v>33796.800000000003</v>
      </c>
      <c r="P33" s="70">
        <f t="shared" si="7"/>
        <v>45072</v>
      </c>
      <c r="Q33" s="115"/>
      <c r="R33" s="158"/>
      <c r="S33" s="154">
        <f t="shared" si="3"/>
        <v>35405.08</v>
      </c>
      <c r="U33"/>
      <c r="V33"/>
    </row>
    <row r="34" spans="1:23" x14ac:dyDescent="0.25">
      <c r="A34" s="70">
        <f t="shared" si="4"/>
        <v>45073</v>
      </c>
      <c r="B34" s="186"/>
      <c r="C34" s="187"/>
      <c r="D34" s="83">
        <f t="shared" si="0"/>
        <v>114968.25</v>
      </c>
      <c r="E34" s="185"/>
      <c r="F34" s="70">
        <f t="shared" si="5"/>
        <v>45073</v>
      </c>
      <c r="G34" s="115"/>
      <c r="H34" s="158"/>
      <c r="I34" s="154">
        <f t="shared" si="1"/>
        <v>453096.45999999996</v>
      </c>
      <c r="J34" s="55"/>
      <c r="K34" s="70">
        <f t="shared" si="6"/>
        <v>45073</v>
      </c>
      <c r="L34" s="158"/>
      <c r="M34" s="158"/>
      <c r="N34" s="154">
        <f t="shared" si="2"/>
        <v>33796.800000000003</v>
      </c>
      <c r="P34" s="70">
        <f t="shared" si="7"/>
        <v>45073</v>
      </c>
      <c r="Q34" s="115"/>
      <c r="R34" s="158"/>
      <c r="S34" s="154">
        <f t="shared" si="3"/>
        <v>35405.08</v>
      </c>
      <c r="U34"/>
      <c r="V34"/>
    </row>
    <row r="35" spans="1:23" x14ac:dyDescent="0.25">
      <c r="A35" s="70">
        <f t="shared" si="4"/>
        <v>45074</v>
      </c>
      <c r="B35" s="186"/>
      <c r="C35" s="187"/>
      <c r="D35" s="83">
        <f t="shared" si="0"/>
        <v>114968.25</v>
      </c>
      <c r="E35" s="185"/>
      <c r="F35" s="70">
        <f t="shared" si="5"/>
        <v>45074</v>
      </c>
      <c r="G35" s="115"/>
      <c r="H35" s="158"/>
      <c r="I35" s="154">
        <f t="shared" si="1"/>
        <v>453096.45999999996</v>
      </c>
      <c r="K35" s="70">
        <f t="shared" si="6"/>
        <v>45074</v>
      </c>
      <c r="L35" s="158"/>
      <c r="M35" s="158"/>
      <c r="N35" s="154">
        <f t="shared" si="2"/>
        <v>33796.800000000003</v>
      </c>
      <c r="P35" s="70">
        <f t="shared" si="7"/>
        <v>45074</v>
      </c>
      <c r="Q35" s="115"/>
      <c r="R35" s="158"/>
      <c r="S35" s="154">
        <f t="shared" si="3"/>
        <v>35405.08</v>
      </c>
      <c r="U35"/>
      <c r="V35"/>
    </row>
    <row r="36" spans="1:23" x14ac:dyDescent="0.25">
      <c r="A36" s="70">
        <f t="shared" si="4"/>
        <v>45075</v>
      </c>
      <c r="B36" s="186"/>
      <c r="C36" s="187"/>
      <c r="D36" s="83">
        <f t="shared" si="0"/>
        <v>114968.25</v>
      </c>
      <c r="E36" s="185"/>
      <c r="F36" s="70">
        <f t="shared" si="5"/>
        <v>45075</v>
      </c>
      <c r="G36" s="115"/>
      <c r="H36" s="158"/>
      <c r="I36" s="154">
        <f t="shared" si="1"/>
        <v>453096.45999999996</v>
      </c>
      <c r="K36" s="70">
        <f t="shared" si="6"/>
        <v>45075</v>
      </c>
      <c r="L36" s="158"/>
      <c r="M36" s="158"/>
      <c r="N36" s="154">
        <f t="shared" si="2"/>
        <v>33796.800000000003</v>
      </c>
      <c r="P36" s="70">
        <f t="shared" si="7"/>
        <v>45075</v>
      </c>
      <c r="Q36" s="115"/>
      <c r="R36" s="158"/>
      <c r="S36" s="154">
        <f t="shared" si="3"/>
        <v>35405.08</v>
      </c>
      <c r="U36"/>
      <c r="V36"/>
    </row>
    <row r="37" spans="1:23" x14ac:dyDescent="0.25">
      <c r="A37" s="70">
        <f t="shared" si="4"/>
        <v>45076</v>
      </c>
      <c r="B37" s="186"/>
      <c r="C37" s="187"/>
      <c r="D37" s="83">
        <f t="shared" si="0"/>
        <v>114968.25</v>
      </c>
      <c r="E37" s="89"/>
      <c r="F37" s="70">
        <f t="shared" si="5"/>
        <v>45076</v>
      </c>
      <c r="G37" s="115"/>
      <c r="H37" s="186"/>
      <c r="I37" s="154">
        <f t="shared" si="1"/>
        <v>453096.45999999996</v>
      </c>
      <c r="K37" s="70">
        <f t="shared" si="6"/>
        <v>45076</v>
      </c>
      <c r="L37" s="163"/>
      <c r="M37" s="163"/>
      <c r="N37" s="154">
        <f t="shared" si="2"/>
        <v>33796.800000000003</v>
      </c>
      <c r="P37" s="70">
        <f t="shared" si="7"/>
        <v>45076</v>
      </c>
      <c r="Q37" s="115"/>
      <c r="R37" s="158"/>
      <c r="S37" s="154">
        <f t="shared" si="3"/>
        <v>35405.08</v>
      </c>
      <c r="U37"/>
      <c r="V37"/>
    </row>
    <row r="38" spans="1:23" x14ac:dyDescent="0.25">
      <c r="A38" s="70">
        <f t="shared" si="4"/>
        <v>45077</v>
      </c>
      <c r="B38" s="186"/>
      <c r="C38" s="187"/>
      <c r="D38" s="83">
        <f t="shared" si="0"/>
        <v>114968.25</v>
      </c>
      <c r="E38" s="117"/>
      <c r="F38" s="70">
        <f t="shared" si="5"/>
        <v>45077</v>
      </c>
      <c r="G38" s="115"/>
      <c r="H38" s="163"/>
      <c r="I38" s="154">
        <f t="shared" si="1"/>
        <v>453096.45999999996</v>
      </c>
      <c r="K38" s="70">
        <f t="shared" si="6"/>
        <v>45077</v>
      </c>
      <c r="L38" s="163"/>
      <c r="M38" s="163"/>
      <c r="N38" s="154">
        <f t="shared" si="2"/>
        <v>33796.800000000003</v>
      </c>
      <c r="P38" s="70">
        <f t="shared" si="7"/>
        <v>45077</v>
      </c>
      <c r="Q38" s="115"/>
      <c r="R38" s="158"/>
      <c r="S38" s="154">
        <f t="shared" si="3"/>
        <v>35405.08</v>
      </c>
      <c r="U38"/>
      <c r="V38"/>
    </row>
    <row r="39" spans="1:23" x14ac:dyDescent="0.25">
      <c r="A39" s="70">
        <f t="shared" si="4"/>
        <v>45078</v>
      </c>
      <c r="B39" s="186"/>
      <c r="C39" s="187"/>
      <c r="D39" s="83">
        <f t="shared" si="0"/>
        <v>114968.25</v>
      </c>
      <c r="E39" s="185"/>
      <c r="F39" s="70">
        <f t="shared" si="5"/>
        <v>45078</v>
      </c>
      <c r="G39" s="115"/>
      <c r="H39" s="158"/>
      <c r="I39" s="154">
        <f t="shared" si="1"/>
        <v>453096.45999999996</v>
      </c>
      <c r="K39" s="70">
        <f t="shared" si="6"/>
        <v>45078</v>
      </c>
      <c r="L39" s="163"/>
      <c r="M39" s="163"/>
      <c r="N39" s="154">
        <f t="shared" si="2"/>
        <v>33796.800000000003</v>
      </c>
      <c r="P39" s="70">
        <f t="shared" si="7"/>
        <v>45078</v>
      </c>
      <c r="Q39" s="115"/>
      <c r="R39" s="158"/>
      <c r="S39" s="154">
        <f t="shared" si="3"/>
        <v>35405.08</v>
      </c>
      <c r="U39"/>
      <c r="V39"/>
    </row>
    <row r="40" spans="1:23" x14ac:dyDescent="0.25">
      <c r="A40" s="70">
        <f t="shared" si="4"/>
        <v>45079</v>
      </c>
      <c r="B40" s="186"/>
      <c r="C40" s="187"/>
      <c r="D40" s="83">
        <f t="shared" si="0"/>
        <v>114968.25</v>
      </c>
      <c r="E40" s="89"/>
      <c r="F40" s="70">
        <f t="shared" si="5"/>
        <v>45079</v>
      </c>
      <c r="G40" s="115"/>
      <c r="H40" s="163"/>
      <c r="I40" s="154">
        <f t="shared" si="1"/>
        <v>453096.45999999996</v>
      </c>
      <c r="K40" s="70">
        <f t="shared" si="6"/>
        <v>45079</v>
      </c>
      <c r="L40" s="163"/>
      <c r="M40" s="163"/>
      <c r="N40" s="154">
        <f t="shared" si="2"/>
        <v>33796.800000000003</v>
      </c>
      <c r="P40" s="70">
        <f t="shared" si="7"/>
        <v>45079</v>
      </c>
      <c r="Q40" s="115"/>
      <c r="R40" s="158"/>
      <c r="S40" s="154">
        <f t="shared" si="3"/>
        <v>35405.08</v>
      </c>
      <c r="U40"/>
      <c r="V40"/>
    </row>
    <row r="41" spans="1:23" x14ac:dyDescent="0.25">
      <c r="A41" s="70">
        <f t="shared" si="4"/>
        <v>45080</v>
      </c>
      <c r="B41" s="186"/>
      <c r="C41" s="187"/>
      <c r="D41" s="83">
        <f t="shared" si="0"/>
        <v>114968.25</v>
      </c>
      <c r="E41" s="117"/>
      <c r="F41" s="70">
        <f t="shared" si="5"/>
        <v>45080</v>
      </c>
      <c r="G41" s="163"/>
      <c r="H41" s="163"/>
      <c r="I41" s="154">
        <f t="shared" si="1"/>
        <v>453096.45999999996</v>
      </c>
      <c r="K41" s="70">
        <f t="shared" si="6"/>
        <v>45080</v>
      </c>
      <c r="L41" s="163"/>
      <c r="M41" s="163"/>
      <c r="N41" s="154">
        <f t="shared" si="2"/>
        <v>33796.800000000003</v>
      </c>
      <c r="P41" s="70">
        <f t="shared" si="7"/>
        <v>45080</v>
      </c>
      <c r="Q41" s="115"/>
      <c r="R41" s="158"/>
      <c r="S41" s="154">
        <f t="shared" si="3"/>
        <v>35405.08</v>
      </c>
      <c r="U41"/>
      <c r="V41"/>
    </row>
    <row r="42" spans="1:23" ht="13.8" thickBot="1" x14ac:dyDescent="0.3">
      <c r="A42" s="70">
        <f t="shared" si="4"/>
        <v>45081</v>
      </c>
      <c r="B42" s="186"/>
      <c r="C42" s="187"/>
      <c r="D42" s="83">
        <f t="shared" ref="D42" si="8">D41+B42-C42</f>
        <v>114968.25</v>
      </c>
      <c r="E42" s="117"/>
      <c r="F42" s="70">
        <f t="shared" si="5"/>
        <v>45081</v>
      </c>
      <c r="G42" s="181"/>
      <c r="H42" s="180"/>
      <c r="I42" s="154">
        <f t="shared" si="1"/>
        <v>453096.45999999996</v>
      </c>
      <c r="K42" s="70">
        <f t="shared" si="6"/>
        <v>45081</v>
      </c>
      <c r="L42" s="163"/>
      <c r="M42" s="163"/>
      <c r="N42" s="83">
        <f t="shared" ref="N42" si="9">N41+L42-M42</f>
        <v>33796.800000000003</v>
      </c>
      <c r="P42" s="70">
        <f t="shared" si="7"/>
        <v>45081</v>
      </c>
      <c r="Q42" s="115"/>
      <c r="R42" s="158"/>
      <c r="S42" s="154">
        <f t="shared" si="3"/>
        <v>35405.08</v>
      </c>
      <c r="U42"/>
      <c r="V42"/>
    </row>
    <row r="43" spans="1:23" ht="13.8" thickBot="1" x14ac:dyDescent="0.3">
      <c r="A43" s="149" t="s">
        <v>24</v>
      </c>
      <c r="B43" s="113">
        <f>SUM(B7:B42)</f>
        <v>482479</v>
      </c>
      <c r="C43" s="113">
        <f>SUM(C7:C42)</f>
        <v>577782.96</v>
      </c>
      <c r="D43" s="85">
        <f>+D42</f>
        <v>114968.25</v>
      </c>
      <c r="E43" s="56"/>
      <c r="F43" s="149" t="s">
        <v>24</v>
      </c>
      <c r="G43" s="113">
        <f>SUM(G7:G42)</f>
        <v>23000</v>
      </c>
      <c r="H43" s="113">
        <f>SUM(H7:H42)</f>
        <v>104</v>
      </c>
      <c r="I43" s="85">
        <f>+I42</f>
        <v>453096.45999999996</v>
      </c>
      <c r="J43" s="37"/>
      <c r="K43" s="149" t="s">
        <v>24</v>
      </c>
      <c r="L43" s="113">
        <f>SUM(L7:L42)</f>
        <v>0</v>
      </c>
      <c r="M43" s="113">
        <f>SUM(M7:M42)</f>
        <v>103.95</v>
      </c>
      <c r="N43" s="85">
        <f>+N42</f>
        <v>33796.800000000003</v>
      </c>
      <c r="P43" s="149" t="s">
        <v>24</v>
      </c>
      <c r="Q43" s="113">
        <f t="shared" ref="Q43:R43" si="10">SUM(Q7:Q42)</f>
        <v>0</v>
      </c>
      <c r="R43" s="113">
        <f t="shared" si="10"/>
        <v>0</v>
      </c>
      <c r="S43" s="85">
        <f>+S42</f>
        <v>35405.08</v>
      </c>
      <c r="U43"/>
      <c r="V43"/>
    </row>
    <row r="44" spans="1:23" x14ac:dyDescent="0.25">
      <c r="A44" s="66" t="s">
        <v>80</v>
      </c>
      <c r="B44" s="119"/>
      <c r="C44" s="119"/>
      <c r="E44" s="56"/>
      <c r="G44" s="116"/>
      <c r="H44" s="116"/>
      <c r="O44" s="48"/>
      <c r="P44" s="116"/>
      <c r="Q44" s="119"/>
      <c r="R44" s="89"/>
      <c r="T44" s="48"/>
      <c r="U44" s="116"/>
      <c r="V44" s="119"/>
      <c r="W44" s="89"/>
    </row>
    <row r="45" spans="1:23" hidden="1" x14ac:dyDescent="0.25">
      <c r="A45" s="109" t="s">
        <v>81</v>
      </c>
      <c r="B45" s="119"/>
      <c r="C45" s="119">
        <v>222000</v>
      </c>
      <c r="E45" s="56"/>
      <c r="G45" s="116"/>
      <c r="H45" s="116"/>
      <c r="O45" s="48"/>
      <c r="P45" s="116"/>
      <c r="Q45" s="119"/>
      <c r="R45" s="89"/>
      <c r="T45" s="48"/>
      <c r="U45" s="116"/>
      <c r="V45" s="119"/>
      <c r="W45" s="89"/>
    </row>
    <row r="46" spans="1:23" hidden="1" x14ac:dyDescent="0.25">
      <c r="A46" s="106" t="s">
        <v>82</v>
      </c>
      <c r="B46" s="119"/>
      <c r="C46" s="119">
        <f>+C95</f>
        <v>312056.5</v>
      </c>
      <c r="E46" s="56"/>
      <c r="G46" s="116"/>
      <c r="H46" s="116"/>
      <c r="O46" s="48"/>
      <c r="P46" s="116"/>
      <c r="Q46" s="119"/>
      <c r="R46" s="89"/>
      <c r="T46" s="48"/>
      <c r="U46" s="116"/>
      <c r="V46" s="119"/>
      <c r="W46" s="89"/>
    </row>
    <row r="47" spans="1:23" hidden="1" x14ac:dyDescent="0.25">
      <c r="A47" s="106" t="s">
        <v>28</v>
      </c>
      <c r="B47" s="119"/>
      <c r="C47" s="119">
        <f>H95</f>
        <v>608685.5</v>
      </c>
      <c r="E47" s="56"/>
      <c r="G47" s="116"/>
      <c r="H47" s="116"/>
      <c r="O47" s="48"/>
      <c r="P47" s="116"/>
      <c r="Q47" s="119"/>
      <c r="R47" s="89"/>
      <c r="T47" s="48"/>
      <c r="U47" s="116"/>
      <c r="V47" s="119"/>
      <c r="W47" s="89"/>
    </row>
    <row r="48" spans="1:23" hidden="1" x14ac:dyDescent="0.25">
      <c r="A48" s="107" t="s">
        <v>83</v>
      </c>
      <c r="C48" s="120">
        <f>R43</f>
        <v>0</v>
      </c>
      <c r="E48" s="56"/>
    </row>
    <row r="49" spans="1:22" hidden="1" x14ac:dyDescent="0.25">
      <c r="A49" s="107" t="s">
        <v>84</v>
      </c>
      <c r="C49" s="120">
        <f>H43</f>
        <v>104</v>
      </c>
      <c r="E49" s="56"/>
    </row>
    <row r="50" spans="1:22" hidden="1" x14ac:dyDescent="0.25">
      <c r="A50" s="108" t="s">
        <v>33</v>
      </c>
      <c r="C50" s="117">
        <f>SUM(C45:C49)</f>
        <v>1142846</v>
      </c>
      <c r="E50" s="56"/>
    </row>
    <row r="51" spans="1:22" ht="13.8" hidden="1" thickBot="1" x14ac:dyDescent="0.3">
      <c r="A51" s="107"/>
      <c r="C51" s="118">
        <f>+C50+C43</f>
        <v>1720628.96</v>
      </c>
      <c r="E51" s="56"/>
    </row>
    <row r="52" spans="1:22" ht="13.8" thickBot="1" x14ac:dyDescent="0.3">
      <c r="E52" s="56"/>
    </row>
    <row r="53" spans="1:22" ht="15.6" x14ac:dyDescent="0.25">
      <c r="A53" s="274" t="s">
        <v>0</v>
      </c>
      <c r="B53" s="275"/>
      <c r="C53" s="275"/>
      <c r="D53" s="276"/>
      <c r="F53" s="274" t="s">
        <v>0</v>
      </c>
      <c r="G53" s="275"/>
      <c r="H53" s="275"/>
      <c r="I53" s="276"/>
      <c r="K53" s="274" t="s">
        <v>85</v>
      </c>
      <c r="L53" s="275"/>
      <c r="M53" s="275"/>
      <c r="N53" s="276"/>
      <c r="P53" s="282" t="s">
        <v>0</v>
      </c>
      <c r="Q53" s="283"/>
      <c r="R53" s="283"/>
      <c r="S53" s="284"/>
      <c r="U53"/>
      <c r="V53"/>
    </row>
    <row r="54" spans="1:22" x14ac:dyDescent="0.25">
      <c r="A54" s="271" t="s">
        <v>74</v>
      </c>
      <c r="B54" s="272"/>
      <c r="C54" s="272"/>
      <c r="D54" s="273"/>
      <c r="F54" s="271" t="s">
        <v>74</v>
      </c>
      <c r="G54" s="272"/>
      <c r="H54" s="272"/>
      <c r="I54" s="273"/>
      <c r="K54" s="271" t="s">
        <v>74</v>
      </c>
      <c r="L54" s="272"/>
      <c r="M54" s="272"/>
      <c r="N54" s="273"/>
      <c r="P54" s="271" t="s">
        <v>74</v>
      </c>
      <c r="Q54" s="272"/>
      <c r="R54" s="272"/>
      <c r="S54" s="273"/>
      <c r="U54"/>
      <c r="V54"/>
    </row>
    <row r="55" spans="1:22" x14ac:dyDescent="0.25">
      <c r="A55" s="277" t="s">
        <v>86</v>
      </c>
      <c r="B55" s="278"/>
      <c r="C55" s="278"/>
      <c r="D55" s="279"/>
      <c r="F55" s="277" t="s">
        <v>87</v>
      </c>
      <c r="G55" s="278"/>
      <c r="H55" s="278"/>
      <c r="I55" s="279"/>
      <c r="K55" s="277" t="s">
        <v>88</v>
      </c>
      <c r="L55" s="278"/>
      <c r="M55" s="278"/>
      <c r="N55" s="279"/>
      <c r="P55" s="285" t="s">
        <v>55</v>
      </c>
      <c r="Q55" s="286"/>
      <c r="R55" s="286"/>
      <c r="S55" s="287"/>
      <c r="U55"/>
      <c r="V55"/>
    </row>
    <row r="56" spans="1:22" x14ac:dyDescent="0.25">
      <c r="A56" s="280" t="s">
        <v>17</v>
      </c>
      <c r="B56" s="291" t="s">
        <v>18</v>
      </c>
      <c r="C56" s="281"/>
      <c r="D56" s="147" t="s">
        <v>19</v>
      </c>
      <c r="F56" s="280" t="s">
        <v>17</v>
      </c>
      <c r="G56" s="281" t="s">
        <v>18</v>
      </c>
      <c r="H56" s="281"/>
      <c r="I56" s="147" t="s">
        <v>19</v>
      </c>
      <c r="K56" s="280" t="s">
        <v>17</v>
      </c>
      <c r="L56" s="281" t="s">
        <v>18</v>
      </c>
      <c r="M56" s="281"/>
      <c r="N56" s="147" t="s">
        <v>19</v>
      </c>
      <c r="P56" s="280" t="s">
        <v>17</v>
      </c>
      <c r="Q56" s="281" t="s">
        <v>18</v>
      </c>
      <c r="R56" s="281"/>
      <c r="S56" s="147" t="s">
        <v>19</v>
      </c>
      <c r="U56"/>
      <c r="V56"/>
    </row>
    <row r="57" spans="1:22" x14ac:dyDescent="0.25">
      <c r="A57" s="280"/>
      <c r="B57" s="190" t="s">
        <v>20</v>
      </c>
      <c r="C57" s="114" t="s">
        <v>21</v>
      </c>
      <c r="D57" s="147" t="s">
        <v>22</v>
      </c>
      <c r="F57" s="280"/>
      <c r="G57" s="114" t="s">
        <v>20</v>
      </c>
      <c r="H57" s="114" t="s">
        <v>21</v>
      </c>
      <c r="I57" s="147" t="s">
        <v>22</v>
      </c>
      <c r="K57" s="280"/>
      <c r="L57" s="114" t="s">
        <v>20</v>
      </c>
      <c r="M57" s="114" t="s">
        <v>21</v>
      </c>
      <c r="N57" s="147" t="s">
        <v>22</v>
      </c>
      <c r="P57" s="280"/>
      <c r="Q57" s="114" t="s">
        <v>20</v>
      </c>
      <c r="R57" s="114" t="s">
        <v>21</v>
      </c>
      <c r="S57" s="147" t="s">
        <v>22</v>
      </c>
      <c r="U57"/>
      <c r="V57"/>
    </row>
    <row r="58" spans="1:22" x14ac:dyDescent="0.25">
      <c r="A58" s="189" t="s">
        <v>23</v>
      </c>
      <c r="B58" s="159"/>
      <c r="C58" s="151"/>
      <c r="D58" s="111">
        <v>569687.37</v>
      </c>
      <c r="F58" s="148" t="s">
        <v>23</v>
      </c>
      <c r="G58" s="159"/>
      <c r="H58" s="151"/>
      <c r="I58" s="111">
        <v>561010.04000000015</v>
      </c>
      <c r="J58" s="198"/>
      <c r="K58" s="148" t="s">
        <v>23</v>
      </c>
      <c r="L58" s="159"/>
      <c r="M58" s="151"/>
      <c r="N58" s="111">
        <v>530912.47000000009</v>
      </c>
      <c r="P58" s="148" t="s">
        <v>23</v>
      </c>
      <c r="Q58" s="159"/>
      <c r="R58" s="110"/>
      <c r="S58" s="156">
        <v>18469.84</v>
      </c>
      <c r="U58"/>
      <c r="V58"/>
    </row>
    <row r="59" spans="1:22" x14ac:dyDescent="0.25">
      <c r="A59" s="70">
        <v>45046</v>
      </c>
      <c r="B59" s="158"/>
      <c r="C59" s="151"/>
      <c r="D59" s="154">
        <f>+D58+B59-C59</f>
        <v>569687.37</v>
      </c>
      <c r="F59" s="70">
        <v>45046</v>
      </c>
      <c r="G59" s="158"/>
      <c r="H59" s="77">
        <v>218400</v>
      </c>
      <c r="I59" s="154">
        <f>+I58+G59-H59</f>
        <v>342610.04000000015</v>
      </c>
      <c r="K59" s="70">
        <v>45046</v>
      </c>
      <c r="L59" s="158"/>
      <c r="M59" s="151"/>
      <c r="N59" s="154">
        <f>N58+L59-M59</f>
        <v>530912.47000000009</v>
      </c>
      <c r="P59" s="70">
        <v>45046</v>
      </c>
      <c r="Q59" s="158"/>
      <c r="R59" s="151"/>
      <c r="S59" s="154">
        <f>S58+Q59-R59</f>
        <v>18469.84</v>
      </c>
      <c r="U59"/>
      <c r="V59"/>
    </row>
    <row r="60" spans="1:22" x14ac:dyDescent="0.25">
      <c r="A60" s="70">
        <f>+A59+1</f>
        <v>45047</v>
      </c>
      <c r="B60" s="158"/>
      <c r="C60" s="151"/>
      <c r="D60" s="154">
        <f t="shared" ref="D60:D93" si="11">+D59+B60-C60</f>
        <v>569687.37</v>
      </c>
      <c r="F60" s="70">
        <f>+F59+1</f>
        <v>45047</v>
      </c>
      <c r="G60" s="158">
        <v>2813.85</v>
      </c>
      <c r="H60" s="77">
        <v>3000</v>
      </c>
      <c r="I60" s="154">
        <f t="shared" ref="I60:I94" si="12">+I59+G60-H60</f>
        <v>342423.89000000013</v>
      </c>
      <c r="J60" s="89"/>
      <c r="K60" s="70">
        <f>+K59+1</f>
        <v>45047</v>
      </c>
      <c r="L60" s="158">
        <v>342.4</v>
      </c>
      <c r="M60" s="151"/>
      <c r="N60" s="154">
        <f t="shared" ref="N60:N92" si="13">N59+L60-M60</f>
        <v>531254.87000000011</v>
      </c>
      <c r="P60" s="70">
        <f>+P59+1</f>
        <v>45047</v>
      </c>
      <c r="Q60" s="158"/>
      <c r="R60" s="151"/>
      <c r="S60" s="154">
        <f t="shared" ref="S60:S93" si="14">S59+Q60-R60</f>
        <v>18469.84</v>
      </c>
      <c r="U60"/>
      <c r="V60"/>
    </row>
    <row r="61" spans="1:22" x14ac:dyDescent="0.25">
      <c r="A61" s="70">
        <f t="shared" ref="A61:A94" si="15">+A60+1</f>
        <v>45048</v>
      </c>
      <c r="B61" s="158">
        <v>248598.97</v>
      </c>
      <c r="C61" s="151">
        <v>205002</v>
      </c>
      <c r="D61" s="154">
        <f t="shared" si="11"/>
        <v>613284.34</v>
      </c>
      <c r="F61" s="70">
        <f t="shared" ref="F61:F94" si="16">+F60+1</f>
        <v>45048</v>
      </c>
      <c r="G61" s="158">
        <f>1434+149999</f>
        <v>151433</v>
      </c>
      <c r="H61" s="77"/>
      <c r="I61" s="154">
        <f t="shared" si="12"/>
        <v>493856.89000000013</v>
      </c>
      <c r="K61" s="70">
        <f t="shared" ref="K61:K94" si="17">+K60+1</f>
        <v>45048</v>
      </c>
      <c r="L61" s="158">
        <v>16104</v>
      </c>
      <c r="M61" s="151"/>
      <c r="N61" s="154">
        <f t="shared" si="13"/>
        <v>547358.87000000011</v>
      </c>
      <c r="P61" s="70">
        <f t="shared" ref="P61:P94" si="18">+P60+1</f>
        <v>45048</v>
      </c>
      <c r="Q61" s="158"/>
      <c r="R61" s="151"/>
      <c r="S61" s="154">
        <f t="shared" si="14"/>
        <v>18469.84</v>
      </c>
      <c r="U61"/>
      <c r="V61"/>
    </row>
    <row r="62" spans="1:22" x14ac:dyDescent="0.25">
      <c r="A62" s="70">
        <f t="shared" si="15"/>
        <v>45049</v>
      </c>
      <c r="B62" s="158"/>
      <c r="C62" s="151"/>
      <c r="D62" s="154">
        <f t="shared" si="11"/>
        <v>613284.34</v>
      </c>
      <c r="F62" s="70">
        <f t="shared" si="16"/>
        <v>45049</v>
      </c>
      <c r="G62" s="158">
        <v>610</v>
      </c>
      <c r="H62" s="77"/>
      <c r="I62" s="154">
        <f t="shared" si="12"/>
        <v>494466.89000000013</v>
      </c>
      <c r="K62" s="70">
        <f t="shared" si="17"/>
        <v>45049</v>
      </c>
      <c r="L62" s="158">
        <v>30.3</v>
      </c>
      <c r="M62" s="151"/>
      <c r="N62" s="154">
        <f t="shared" si="13"/>
        <v>547389.17000000016</v>
      </c>
      <c r="P62" s="70">
        <f t="shared" si="18"/>
        <v>45049</v>
      </c>
      <c r="Q62" s="158"/>
      <c r="R62" s="151"/>
      <c r="S62" s="154">
        <f t="shared" si="14"/>
        <v>18469.84</v>
      </c>
      <c r="U62"/>
      <c r="V62"/>
    </row>
    <row r="63" spans="1:22" x14ac:dyDescent="0.25">
      <c r="A63" s="70">
        <f t="shared" si="15"/>
        <v>45050</v>
      </c>
      <c r="B63" s="158"/>
      <c r="C63" s="151">
        <v>100002</v>
      </c>
      <c r="D63" s="154">
        <f t="shared" si="11"/>
        <v>513282.33999999997</v>
      </c>
      <c r="F63" s="70">
        <f t="shared" si="16"/>
        <v>45050</v>
      </c>
      <c r="G63" s="158">
        <v>921.81</v>
      </c>
      <c r="H63" s="77">
        <v>10.5</v>
      </c>
      <c r="I63" s="154">
        <f t="shared" si="12"/>
        <v>495378.20000000013</v>
      </c>
      <c r="K63" s="70">
        <f t="shared" si="17"/>
        <v>45050</v>
      </c>
      <c r="L63" s="158">
        <v>98.16</v>
      </c>
      <c r="M63" s="151"/>
      <c r="N63" s="154">
        <f t="shared" si="13"/>
        <v>547487.33000000019</v>
      </c>
      <c r="P63" s="70">
        <f t="shared" si="18"/>
        <v>45050</v>
      </c>
      <c r="Q63" s="158"/>
      <c r="R63" s="151"/>
      <c r="S63" s="154">
        <f t="shared" si="14"/>
        <v>18469.84</v>
      </c>
      <c r="U63"/>
      <c r="V63"/>
    </row>
    <row r="64" spans="1:22" x14ac:dyDescent="0.25">
      <c r="A64" s="70">
        <f t="shared" si="15"/>
        <v>45051</v>
      </c>
      <c r="B64" s="158"/>
      <c r="C64" s="151"/>
      <c r="D64" s="154">
        <f t="shared" si="11"/>
        <v>513282.33999999997</v>
      </c>
      <c r="F64" s="70">
        <f t="shared" si="16"/>
        <v>45051</v>
      </c>
      <c r="G64" s="158">
        <v>1153.07</v>
      </c>
      <c r="H64" s="77"/>
      <c r="I64" s="154">
        <f t="shared" si="12"/>
        <v>496531.27000000014</v>
      </c>
      <c r="K64" s="70">
        <f t="shared" si="17"/>
        <v>45051</v>
      </c>
      <c r="L64" s="158"/>
      <c r="M64" s="151">
        <v>210</v>
      </c>
      <c r="N64" s="154">
        <f t="shared" si="13"/>
        <v>547277.33000000019</v>
      </c>
      <c r="P64" s="70">
        <f t="shared" si="18"/>
        <v>45051</v>
      </c>
      <c r="Q64" s="158"/>
      <c r="R64" s="151"/>
      <c r="S64" s="154">
        <f t="shared" si="14"/>
        <v>18469.84</v>
      </c>
      <c r="U64"/>
      <c r="V64"/>
    </row>
    <row r="65" spans="1:22" x14ac:dyDescent="0.25">
      <c r="A65" s="70">
        <f t="shared" si="15"/>
        <v>45052</v>
      </c>
      <c r="B65" s="158"/>
      <c r="C65" s="151"/>
      <c r="D65" s="154">
        <f t="shared" si="11"/>
        <v>513282.33999999997</v>
      </c>
      <c r="F65" s="70">
        <f t="shared" si="16"/>
        <v>45052</v>
      </c>
      <c r="G65" s="158"/>
      <c r="H65" s="77"/>
      <c r="I65" s="154">
        <f t="shared" si="12"/>
        <v>496531.27000000014</v>
      </c>
      <c r="K65" s="70">
        <f t="shared" si="17"/>
        <v>45052</v>
      </c>
      <c r="L65" s="158"/>
      <c r="M65" s="151"/>
      <c r="N65" s="154">
        <f t="shared" si="13"/>
        <v>547277.33000000019</v>
      </c>
      <c r="P65" s="70">
        <f t="shared" si="18"/>
        <v>45052</v>
      </c>
      <c r="Q65" s="158"/>
      <c r="R65" s="151"/>
      <c r="S65" s="154">
        <f t="shared" si="14"/>
        <v>18469.84</v>
      </c>
      <c r="U65"/>
      <c r="V65"/>
    </row>
    <row r="66" spans="1:22" x14ac:dyDescent="0.25">
      <c r="A66" s="70">
        <f t="shared" si="15"/>
        <v>45053</v>
      </c>
      <c r="B66" s="158">
        <v>55000</v>
      </c>
      <c r="C66" s="151">
        <v>7000</v>
      </c>
      <c r="D66" s="154">
        <f t="shared" si="11"/>
        <v>561282.34</v>
      </c>
      <c r="F66" s="70">
        <f t="shared" si="16"/>
        <v>45053</v>
      </c>
      <c r="G66" s="158">
        <v>85170</v>
      </c>
      <c r="H66" s="77"/>
      <c r="I66" s="154">
        <f t="shared" si="12"/>
        <v>581701.27000000014</v>
      </c>
      <c r="K66" s="70">
        <f t="shared" si="17"/>
        <v>45053</v>
      </c>
      <c r="L66" s="158">
        <v>249</v>
      </c>
      <c r="M66" s="151"/>
      <c r="N66" s="154">
        <f t="shared" si="13"/>
        <v>547526.33000000019</v>
      </c>
      <c r="P66" s="70">
        <f t="shared" si="18"/>
        <v>45053</v>
      </c>
      <c r="Q66" s="158"/>
      <c r="R66" s="151"/>
      <c r="S66" s="154">
        <f t="shared" si="14"/>
        <v>18469.84</v>
      </c>
      <c r="U66"/>
      <c r="V66"/>
    </row>
    <row r="67" spans="1:22" x14ac:dyDescent="0.25">
      <c r="A67" s="70">
        <f t="shared" si="15"/>
        <v>45054</v>
      </c>
      <c r="B67" s="158"/>
      <c r="C67" s="151">
        <v>52.5</v>
      </c>
      <c r="D67" s="154">
        <f t="shared" si="11"/>
        <v>561229.84</v>
      </c>
      <c r="F67" s="70">
        <f t="shared" si="16"/>
        <v>45054</v>
      </c>
      <c r="G67" s="158">
        <v>2107.77</v>
      </c>
      <c r="H67" s="77"/>
      <c r="I67" s="154">
        <f t="shared" si="12"/>
        <v>583809.04000000015</v>
      </c>
      <c r="K67" s="70">
        <f t="shared" si="17"/>
        <v>45054</v>
      </c>
      <c r="L67" s="158">
        <v>5000</v>
      </c>
      <c r="M67" s="151"/>
      <c r="N67" s="154">
        <f t="shared" si="13"/>
        <v>552526.33000000019</v>
      </c>
      <c r="P67" s="70">
        <f t="shared" si="18"/>
        <v>45054</v>
      </c>
      <c r="Q67" s="158"/>
      <c r="R67" s="151"/>
      <c r="S67" s="154">
        <f t="shared" si="14"/>
        <v>18469.84</v>
      </c>
      <c r="U67"/>
      <c r="V67"/>
    </row>
    <row r="68" spans="1:22" x14ac:dyDescent="0.25">
      <c r="A68" s="70">
        <f t="shared" si="15"/>
        <v>45055</v>
      </c>
      <c r="B68" s="158"/>
      <c r="C68" s="158"/>
      <c r="D68" s="154">
        <f t="shared" si="11"/>
        <v>561229.84</v>
      </c>
      <c r="F68" s="70">
        <f t="shared" si="16"/>
        <v>45055</v>
      </c>
      <c r="G68" s="158"/>
      <c r="H68" s="77"/>
      <c r="I68" s="154">
        <f t="shared" si="12"/>
        <v>583809.04000000015</v>
      </c>
      <c r="K68" s="70">
        <f t="shared" si="17"/>
        <v>45055</v>
      </c>
      <c r="L68" s="158"/>
      <c r="M68" s="151"/>
      <c r="N68" s="154">
        <f t="shared" si="13"/>
        <v>552526.33000000019</v>
      </c>
      <c r="P68" s="70">
        <f t="shared" si="18"/>
        <v>45055</v>
      </c>
      <c r="Q68" s="158"/>
      <c r="R68" s="151"/>
      <c r="S68" s="154">
        <f t="shared" si="14"/>
        <v>18469.84</v>
      </c>
      <c r="U68"/>
      <c r="V68"/>
    </row>
    <row r="69" spans="1:22" x14ac:dyDescent="0.25">
      <c r="A69" s="70">
        <f t="shared" si="15"/>
        <v>45056</v>
      </c>
      <c r="B69" s="158"/>
      <c r="C69" s="151"/>
      <c r="D69" s="154">
        <f t="shared" si="11"/>
        <v>561229.84</v>
      </c>
      <c r="F69" s="70">
        <f t="shared" si="16"/>
        <v>45056</v>
      </c>
      <c r="G69" s="158"/>
      <c r="H69" s="77">
        <v>106129</v>
      </c>
      <c r="I69" s="154">
        <f t="shared" si="12"/>
        <v>477680.04000000015</v>
      </c>
      <c r="K69" s="70">
        <f t="shared" si="17"/>
        <v>45056</v>
      </c>
      <c r="L69" s="158"/>
      <c r="M69" s="151"/>
      <c r="N69" s="154">
        <f t="shared" si="13"/>
        <v>552526.33000000019</v>
      </c>
      <c r="P69" s="70">
        <f t="shared" si="18"/>
        <v>45056</v>
      </c>
      <c r="Q69" s="158"/>
      <c r="R69" s="151"/>
      <c r="S69" s="154">
        <f t="shared" si="14"/>
        <v>18469.84</v>
      </c>
      <c r="U69"/>
      <c r="V69"/>
    </row>
    <row r="70" spans="1:22" x14ac:dyDescent="0.25">
      <c r="A70" s="70">
        <f t="shared" si="15"/>
        <v>45057</v>
      </c>
      <c r="B70" s="158"/>
      <c r="C70" s="77"/>
      <c r="D70" s="154">
        <f t="shared" si="11"/>
        <v>561229.84</v>
      </c>
      <c r="F70" s="70">
        <f t="shared" si="16"/>
        <v>45057</v>
      </c>
      <c r="G70" s="158"/>
      <c r="H70" s="77"/>
      <c r="I70" s="154">
        <f t="shared" si="12"/>
        <v>477680.04000000015</v>
      </c>
      <c r="K70" s="70">
        <f t="shared" si="17"/>
        <v>45057</v>
      </c>
      <c r="L70" s="158"/>
      <c r="M70" s="151">
        <v>27500</v>
      </c>
      <c r="N70" s="154">
        <f t="shared" si="13"/>
        <v>525026.33000000019</v>
      </c>
      <c r="P70" s="70">
        <f t="shared" si="18"/>
        <v>45057</v>
      </c>
      <c r="Q70" s="158"/>
      <c r="R70" s="151"/>
      <c r="S70" s="154">
        <f t="shared" si="14"/>
        <v>18469.84</v>
      </c>
      <c r="U70"/>
      <c r="V70"/>
    </row>
    <row r="71" spans="1:22" x14ac:dyDescent="0.25">
      <c r="A71" s="70">
        <f t="shared" si="15"/>
        <v>45058</v>
      </c>
      <c r="B71" s="158"/>
      <c r="C71" s="151"/>
      <c r="D71" s="154">
        <f t="shared" si="11"/>
        <v>561229.84</v>
      </c>
      <c r="F71" s="70">
        <f t="shared" si="16"/>
        <v>45058</v>
      </c>
      <c r="G71" s="158"/>
      <c r="H71" s="77"/>
      <c r="I71" s="154">
        <f t="shared" si="12"/>
        <v>477680.04000000015</v>
      </c>
      <c r="K71" s="70">
        <f t="shared" si="17"/>
        <v>45058</v>
      </c>
      <c r="L71" s="158"/>
      <c r="M71" s="151"/>
      <c r="N71" s="154">
        <f t="shared" si="13"/>
        <v>525026.33000000019</v>
      </c>
      <c r="P71" s="70">
        <f t="shared" si="18"/>
        <v>45058</v>
      </c>
      <c r="Q71" s="158"/>
      <c r="R71" s="151"/>
      <c r="S71" s="154">
        <f t="shared" si="14"/>
        <v>18469.84</v>
      </c>
      <c r="U71"/>
      <c r="V71"/>
    </row>
    <row r="72" spans="1:22" x14ac:dyDescent="0.25">
      <c r="A72" s="70">
        <f t="shared" si="15"/>
        <v>45059</v>
      </c>
      <c r="B72" s="158"/>
      <c r="C72" s="151"/>
      <c r="D72" s="154">
        <f t="shared" si="11"/>
        <v>561229.84</v>
      </c>
      <c r="E72" s="196"/>
      <c r="F72" s="70">
        <f t="shared" si="16"/>
        <v>45059</v>
      </c>
      <c r="G72" s="158"/>
      <c r="H72" s="77"/>
      <c r="I72" s="154">
        <f t="shared" si="12"/>
        <v>477680.04000000015</v>
      </c>
      <c r="K72" s="70">
        <f t="shared" si="17"/>
        <v>45059</v>
      </c>
      <c r="L72" s="158"/>
      <c r="M72" s="151"/>
      <c r="N72" s="154">
        <f t="shared" si="13"/>
        <v>525026.33000000019</v>
      </c>
      <c r="P72" s="70">
        <f t="shared" si="18"/>
        <v>45059</v>
      </c>
      <c r="Q72" s="158"/>
      <c r="R72" s="151"/>
      <c r="S72" s="154">
        <f t="shared" si="14"/>
        <v>18469.84</v>
      </c>
      <c r="U72"/>
      <c r="V72"/>
    </row>
    <row r="73" spans="1:22" x14ac:dyDescent="0.25">
      <c r="A73" s="70">
        <f t="shared" si="15"/>
        <v>45060</v>
      </c>
      <c r="B73" s="158"/>
      <c r="C73" s="151"/>
      <c r="D73" s="154">
        <f t="shared" si="11"/>
        <v>561229.84</v>
      </c>
      <c r="F73" s="70">
        <f t="shared" si="16"/>
        <v>45060</v>
      </c>
      <c r="G73" s="158"/>
      <c r="H73" s="77"/>
      <c r="I73" s="154">
        <f t="shared" si="12"/>
        <v>477680.04000000015</v>
      </c>
      <c r="K73" s="70">
        <f t="shared" si="17"/>
        <v>45060</v>
      </c>
      <c r="L73" s="158"/>
      <c r="M73" s="151"/>
      <c r="N73" s="154">
        <f t="shared" si="13"/>
        <v>525026.33000000019</v>
      </c>
      <c r="P73" s="70">
        <f t="shared" si="18"/>
        <v>45060</v>
      </c>
      <c r="Q73" s="158"/>
      <c r="R73" s="151"/>
      <c r="S73" s="154">
        <f t="shared" si="14"/>
        <v>18469.84</v>
      </c>
      <c r="U73"/>
      <c r="V73"/>
    </row>
    <row r="74" spans="1:22" x14ac:dyDescent="0.25">
      <c r="A74" s="70">
        <f t="shared" si="15"/>
        <v>45061</v>
      </c>
      <c r="B74" s="158"/>
      <c r="C74" s="151"/>
      <c r="D74" s="154">
        <f t="shared" si="11"/>
        <v>561229.84</v>
      </c>
      <c r="F74" s="70">
        <f t="shared" si="16"/>
        <v>45061</v>
      </c>
      <c r="G74" s="158"/>
      <c r="H74" s="77"/>
      <c r="I74" s="154">
        <f t="shared" si="12"/>
        <v>477680.04000000015</v>
      </c>
      <c r="K74" s="70">
        <f t="shared" si="17"/>
        <v>45061</v>
      </c>
      <c r="L74" s="158"/>
      <c r="M74" s="151"/>
      <c r="N74" s="154">
        <f t="shared" si="13"/>
        <v>525026.33000000019</v>
      </c>
      <c r="P74" s="70">
        <f t="shared" si="18"/>
        <v>45061</v>
      </c>
      <c r="Q74" s="158"/>
      <c r="R74" s="151"/>
      <c r="S74" s="154">
        <f t="shared" si="14"/>
        <v>18469.84</v>
      </c>
      <c r="U74"/>
      <c r="V74"/>
    </row>
    <row r="75" spans="1:22" x14ac:dyDescent="0.25">
      <c r="A75" s="70">
        <f t="shared" si="15"/>
        <v>45062</v>
      </c>
      <c r="B75" s="158"/>
      <c r="C75" s="151"/>
      <c r="D75" s="154">
        <f t="shared" si="11"/>
        <v>561229.84</v>
      </c>
      <c r="F75" s="70">
        <f t="shared" si="16"/>
        <v>45062</v>
      </c>
      <c r="G75" s="158"/>
      <c r="H75" s="77"/>
      <c r="I75" s="154">
        <f t="shared" si="12"/>
        <v>477680.04000000015</v>
      </c>
      <c r="K75" s="70">
        <f t="shared" si="17"/>
        <v>45062</v>
      </c>
      <c r="L75" s="158"/>
      <c r="M75" s="151"/>
      <c r="N75" s="154">
        <f t="shared" si="13"/>
        <v>525026.33000000019</v>
      </c>
      <c r="P75" s="70">
        <f t="shared" si="18"/>
        <v>45062</v>
      </c>
      <c r="Q75" s="158"/>
      <c r="R75" s="151"/>
      <c r="S75" s="154">
        <f t="shared" si="14"/>
        <v>18469.84</v>
      </c>
      <c r="U75"/>
      <c r="V75"/>
    </row>
    <row r="76" spans="1:22" x14ac:dyDescent="0.25">
      <c r="A76" s="70">
        <f t="shared" si="15"/>
        <v>45063</v>
      </c>
      <c r="B76" s="158"/>
      <c r="C76" s="151"/>
      <c r="D76" s="154">
        <f t="shared" si="11"/>
        <v>561229.84</v>
      </c>
      <c r="F76" s="70">
        <f t="shared" si="16"/>
        <v>45063</v>
      </c>
      <c r="G76" s="158"/>
      <c r="H76" s="77"/>
      <c r="I76" s="154">
        <f t="shared" si="12"/>
        <v>477680.04000000015</v>
      </c>
      <c r="K76" s="70">
        <f t="shared" si="17"/>
        <v>45063</v>
      </c>
      <c r="L76" s="158"/>
      <c r="M76" s="151"/>
      <c r="N76" s="154">
        <f t="shared" si="13"/>
        <v>525026.33000000019</v>
      </c>
      <c r="P76" s="70">
        <f t="shared" si="18"/>
        <v>45063</v>
      </c>
      <c r="Q76" s="158"/>
      <c r="R76" s="151"/>
      <c r="S76" s="154">
        <f t="shared" si="14"/>
        <v>18469.84</v>
      </c>
      <c r="U76"/>
      <c r="V76"/>
    </row>
    <row r="77" spans="1:22" x14ac:dyDescent="0.25">
      <c r="A77" s="70">
        <f t="shared" si="15"/>
        <v>45064</v>
      </c>
      <c r="B77" s="158"/>
      <c r="C77" s="151"/>
      <c r="D77" s="154">
        <f t="shared" si="11"/>
        <v>561229.84</v>
      </c>
      <c r="F77" s="70">
        <f t="shared" si="16"/>
        <v>45064</v>
      </c>
      <c r="G77" s="158"/>
      <c r="H77" s="77"/>
      <c r="I77" s="154">
        <f t="shared" si="12"/>
        <v>477680.04000000015</v>
      </c>
      <c r="K77" s="70">
        <f t="shared" si="17"/>
        <v>45064</v>
      </c>
      <c r="L77" s="158"/>
      <c r="M77" s="151"/>
      <c r="N77" s="154">
        <f t="shared" si="13"/>
        <v>525026.33000000019</v>
      </c>
      <c r="P77" s="70">
        <f t="shared" si="18"/>
        <v>45064</v>
      </c>
      <c r="Q77" s="158"/>
      <c r="R77" s="151"/>
      <c r="S77" s="154">
        <f t="shared" si="14"/>
        <v>18469.84</v>
      </c>
      <c r="U77"/>
      <c r="V77"/>
    </row>
    <row r="78" spans="1:22" x14ac:dyDescent="0.25">
      <c r="A78" s="70">
        <f t="shared" si="15"/>
        <v>45065</v>
      </c>
      <c r="B78" s="158"/>
      <c r="C78" s="151"/>
      <c r="D78" s="154">
        <f t="shared" si="11"/>
        <v>561229.84</v>
      </c>
      <c r="E78" s="37"/>
      <c r="F78" s="70">
        <f t="shared" si="16"/>
        <v>45065</v>
      </c>
      <c r="G78" s="158"/>
      <c r="H78" s="77"/>
      <c r="I78" s="154">
        <f t="shared" si="12"/>
        <v>477680.04000000015</v>
      </c>
      <c r="K78" s="70">
        <f t="shared" si="17"/>
        <v>45065</v>
      </c>
      <c r="L78" s="158"/>
      <c r="M78" s="151"/>
      <c r="N78" s="154">
        <f t="shared" si="13"/>
        <v>525026.33000000019</v>
      </c>
      <c r="P78" s="70">
        <f t="shared" si="18"/>
        <v>45065</v>
      </c>
      <c r="Q78" s="158"/>
      <c r="R78" s="151"/>
      <c r="S78" s="154">
        <f t="shared" si="14"/>
        <v>18469.84</v>
      </c>
      <c r="U78"/>
      <c r="V78"/>
    </row>
    <row r="79" spans="1:22" x14ac:dyDescent="0.25">
      <c r="A79" s="70">
        <f t="shared" si="15"/>
        <v>45066</v>
      </c>
      <c r="B79" s="158"/>
      <c r="C79" s="151"/>
      <c r="D79" s="154">
        <f t="shared" si="11"/>
        <v>561229.84</v>
      </c>
      <c r="F79" s="70">
        <f t="shared" si="16"/>
        <v>45066</v>
      </c>
      <c r="G79" s="158"/>
      <c r="H79" s="77">
        <v>12500</v>
      </c>
      <c r="I79" s="154">
        <f t="shared" si="12"/>
        <v>465180.04000000015</v>
      </c>
      <c r="K79" s="70">
        <f t="shared" si="17"/>
        <v>45066</v>
      </c>
      <c r="L79" s="158"/>
      <c r="M79" s="151"/>
      <c r="N79" s="154">
        <f t="shared" si="13"/>
        <v>525026.33000000019</v>
      </c>
      <c r="P79" s="70">
        <f t="shared" si="18"/>
        <v>45066</v>
      </c>
      <c r="Q79" s="158"/>
      <c r="R79" s="151"/>
      <c r="S79" s="154">
        <f t="shared" si="14"/>
        <v>18469.84</v>
      </c>
      <c r="U79"/>
      <c r="V79"/>
    </row>
    <row r="80" spans="1:22" x14ac:dyDescent="0.25">
      <c r="A80" s="70">
        <f t="shared" si="15"/>
        <v>45067</v>
      </c>
      <c r="B80" s="158"/>
      <c r="C80" s="151"/>
      <c r="D80" s="154">
        <f t="shared" si="11"/>
        <v>561229.84</v>
      </c>
      <c r="F80" s="70">
        <f t="shared" si="16"/>
        <v>45067</v>
      </c>
      <c r="G80" s="158"/>
      <c r="H80" s="77"/>
      <c r="I80" s="154">
        <f t="shared" si="12"/>
        <v>465180.04000000015</v>
      </c>
      <c r="K80" s="70">
        <f t="shared" si="17"/>
        <v>45067</v>
      </c>
      <c r="L80" s="158"/>
      <c r="M80" s="151"/>
      <c r="N80" s="154">
        <f t="shared" si="13"/>
        <v>525026.33000000019</v>
      </c>
      <c r="P80" s="70">
        <f t="shared" si="18"/>
        <v>45067</v>
      </c>
      <c r="Q80" s="158"/>
      <c r="R80" s="151"/>
      <c r="S80" s="154">
        <f t="shared" si="14"/>
        <v>18469.84</v>
      </c>
      <c r="U80"/>
      <c r="V80"/>
    </row>
    <row r="81" spans="1:22" x14ac:dyDescent="0.25">
      <c r="A81" s="70">
        <f t="shared" si="15"/>
        <v>45068</v>
      </c>
      <c r="B81" s="158"/>
      <c r="C81" s="151"/>
      <c r="D81" s="154">
        <f t="shared" si="11"/>
        <v>561229.84</v>
      </c>
      <c r="F81" s="70">
        <f t="shared" si="16"/>
        <v>45068</v>
      </c>
      <c r="G81" s="158"/>
      <c r="H81" s="77"/>
      <c r="I81" s="154">
        <f t="shared" si="12"/>
        <v>465180.04000000015</v>
      </c>
      <c r="K81" s="70">
        <f t="shared" si="17"/>
        <v>45068</v>
      </c>
      <c r="L81" s="158"/>
      <c r="M81" s="151"/>
      <c r="N81" s="154">
        <f t="shared" si="13"/>
        <v>525026.33000000019</v>
      </c>
      <c r="P81" s="70">
        <f t="shared" si="18"/>
        <v>45068</v>
      </c>
      <c r="Q81" s="158"/>
      <c r="R81" s="151"/>
      <c r="S81" s="154">
        <f t="shared" si="14"/>
        <v>18469.84</v>
      </c>
      <c r="U81"/>
      <c r="V81"/>
    </row>
    <row r="82" spans="1:22" x14ac:dyDescent="0.25">
      <c r="A82" s="70">
        <f t="shared" si="15"/>
        <v>45069</v>
      </c>
      <c r="B82" s="158"/>
      <c r="C82" s="151"/>
      <c r="D82" s="154">
        <f t="shared" si="11"/>
        <v>561229.84</v>
      </c>
      <c r="F82" s="70">
        <f t="shared" si="16"/>
        <v>45069</v>
      </c>
      <c r="G82" s="158"/>
      <c r="H82" s="77"/>
      <c r="I82" s="154">
        <f t="shared" si="12"/>
        <v>465180.04000000015</v>
      </c>
      <c r="K82" s="70">
        <f t="shared" si="17"/>
        <v>45069</v>
      </c>
      <c r="L82" s="158"/>
      <c r="M82" s="151"/>
      <c r="N82" s="154">
        <f t="shared" si="13"/>
        <v>525026.33000000019</v>
      </c>
      <c r="P82" s="70">
        <f t="shared" si="18"/>
        <v>45069</v>
      </c>
      <c r="Q82" s="158"/>
      <c r="R82" s="151"/>
      <c r="S82" s="154">
        <f t="shared" si="14"/>
        <v>18469.84</v>
      </c>
      <c r="U82"/>
      <c r="V82"/>
    </row>
    <row r="83" spans="1:22" x14ac:dyDescent="0.25">
      <c r="A83" s="70">
        <f t="shared" si="15"/>
        <v>45070</v>
      </c>
      <c r="B83" s="158"/>
      <c r="C83" s="151"/>
      <c r="D83" s="154">
        <f t="shared" si="11"/>
        <v>561229.84</v>
      </c>
      <c r="F83" s="70">
        <f t="shared" si="16"/>
        <v>45070</v>
      </c>
      <c r="G83" s="158"/>
      <c r="H83" s="77"/>
      <c r="I83" s="154">
        <f t="shared" si="12"/>
        <v>465180.04000000015</v>
      </c>
      <c r="K83" s="70">
        <f t="shared" si="17"/>
        <v>45070</v>
      </c>
      <c r="L83" s="158"/>
      <c r="M83" s="151"/>
      <c r="N83" s="154">
        <f t="shared" si="13"/>
        <v>525026.33000000019</v>
      </c>
      <c r="P83" s="70">
        <f t="shared" si="18"/>
        <v>45070</v>
      </c>
      <c r="Q83" s="158"/>
      <c r="R83" s="151"/>
      <c r="S83" s="154">
        <f t="shared" si="14"/>
        <v>18469.84</v>
      </c>
      <c r="U83"/>
      <c r="V83"/>
    </row>
    <row r="84" spans="1:22" x14ac:dyDescent="0.25">
      <c r="A84" s="70">
        <f t="shared" si="15"/>
        <v>45071</v>
      </c>
      <c r="B84" s="158"/>
      <c r="C84" s="151"/>
      <c r="D84" s="154">
        <f t="shared" si="11"/>
        <v>561229.84</v>
      </c>
      <c r="F84" s="70">
        <f t="shared" si="16"/>
        <v>45071</v>
      </c>
      <c r="G84" s="158"/>
      <c r="H84" s="77">
        <v>10000</v>
      </c>
      <c r="I84" s="154">
        <f t="shared" si="12"/>
        <v>455180.04000000015</v>
      </c>
      <c r="K84" s="70">
        <f t="shared" si="17"/>
        <v>45071</v>
      </c>
      <c r="L84" s="158"/>
      <c r="M84" s="151"/>
      <c r="N84" s="154">
        <f t="shared" si="13"/>
        <v>525026.33000000019</v>
      </c>
      <c r="P84" s="70">
        <f t="shared" si="18"/>
        <v>45071</v>
      </c>
      <c r="Q84" s="158"/>
      <c r="R84" s="151"/>
      <c r="S84" s="154">
        <f t="shared" si="14"/>
        <v>18469.84</v>
      </c>
      <c r="U84"/>
      <c r="V84"/>
    </row>
    <row r="85" spans="1:22" x14ac:dyDescent="0.25">
      <c r="A85" s="70">
        <f t="shared" si="15"/>
        <v>45072</v>
      </c>
      <c r="B85" s="158"/>
      <c r="C85" s="151"/>
      <c r="D85" s="154">
        <f t="shared" si="11"/>
        <v>561229.84</v>
      </c>
      <c r="F85" s="70">
        <f t="shared" si="16"/>
        <v>45072</v>
      </c>
      <c r="G85" s="158"/>
      <c r="H85" s="77"/>
      <c r="I85" s="154">
        <f t="shared" si="12"/>
        <v>455180.04000000015</v>
      </c>
      <c r="K85" s="70">
        <f t="shared" si="17"/>
        <v>45072</v>
      </c>
      <c r="L85" s="158"/>
      <c r="M85" s="151"/>
      <c r="N85" s="154">
        <f t="shared" si="13"/>
        <v>525026.33000000019</v>
      </c>
      <c r="P85" s="70">
        <f t="shared" si="18"/>
        <v>45072</v>
      </c>
      <c r="Q85" s="158"/>
      <c r="R85" s="151"/>
      <c r="S85" s="154">
        <f t="shared" si="14"/>
        <v>18469.84</v>
      </c>
      <c r="U85"/>
      <c r="V85"/>
    </row>
    <row r="86" spans="1:22" x14ac:dyDescent="0.25">
      <c r="A86" s="70">
        <f t="shared" si="15"/>
        <v>45073</v>
      </c>
      <c r="B86" s="158"/>
      <c r="C86" s="151"/>
      <c r="D86" s="154">
        <f t="shared" si="11"/>
        <v>561229.84</v>
      </c>
      <c r="F86" s="70">
        <f t="shared" si="16"/>
        <v>45073</v>
      </c>
      <c r="G86" s="158"/>
      <c r="H86" s="77"/>
      <c r="I86" s="154">
        <f t="shared" si="12"/>
        <v>455180.04000000015</v>
      </c>
      <c r="K86" s="70">
        <f t="shared" si="17"/>
        <v>45073</v>
      </c>
      <c r="L86" s="158"/>
      <c r="M86" s="151"/>
      <c r="N86" s="154">
        <f t="shared" si="13"/>
        <v>525026.33000000019</v>
      </c>
      <c r="P86" s="70">
        <f t="shared" si="18"/>
        <v>45073</v>
      </c>
      <c r="Q86" s="158"/>
      <c r="R86" s="151"/>
      <c r="S86" s="154">
        <f t="shared" si="14"/>
        <v>18469.84</v>
      </c>
      <c r="U86"/>
      <c r="V86"/>
    </row>
    <row r="87" spans="1:22" x14ac:dyDescent="0.25">
      <c r="A87" s="70">
        <f t="shared" si="15"/>
        <v>45074</v>
      </c>
      <c r="B87" s="158"/>
      <c r="C87" s="151"/>
      <c r="D87" s="154">
        <f t="shared" si="11"/>
        <v>561229.84</v>
      </c>
      <c r="F87" s="70">
        <f t="shared" si="16"/>
        <v>45074</v>
      </c>
      <c r="G87" s="158"/>
      <c r="H87" s="77">
        <v>40246</v>
      </c>
      <c r="I87" s="154">
        <f t="shared" si="12"/>
        <v>414934.04000000015</v>
      </c>
      <c r="K87" s="70">
        <f t="shared" si="17"/>
        <v>45074</v>
      </c>
      <c r="L87" s="158"/>
      <c r="M87" s="151"/>
      <c r="N87" s="154">
        <f t="shared" si="13"/>
        <v>525026.33000000019</v>
      </c>
      <c r="P87" s="70">
        <f t="shared" si="18"/>
        <v>45074</v>
      </c>
      <c r="Q87" s="158"/>
      <c r="R87" s="151"/>
      <c r="S87" s="154">
        <f t="shared" si="14"/>
        <v>18469.84</v>
      </c>
      <c r="U87"/>
      <c r="V87"/>
    </row>
    <row r="88" spans="1:22" x14ac:dyDescent="0.25">
      <c r="A88" s="70">
        <f t="shared" si="15"/>
        <v>45075</v>
      </c>
      <c r="B88" s="158"/>
      <c r="C88" s="151"/>
      <c r="D88" s="154">
        <f t="shared" si="11"/>
        <v>561229.84</v>
      </c>
      <c r="F88" s="70">
        <f t="shared" si="16"/>
        <v>45075</v>
      </c>
      <c r="G88" s="158"/>
      <c r="H88" s="77"/>
      <c r="I88" s="154">
        <f t="shared" si="12"/>
        <v>414934.04000000015</v>
      </c>
      <c r="K88" s="70">
        <f t="shared" si="17"/>
        <v>45075</v>
      </c>
      <c r="L88" s="158"/>
      <c r="M88" s="151"/>
      <c r="N88" s="154">
        <f>N87+L88-M88</f>
        <v>525026.33000000019</v>
      </c>
      <c r="P88" s="70">
        <f t="shared" si="18"/>
        <v>45075</v>
      </c>
      <c r="Q88" s="158"/>
      <c r="R88" s="151"/>
      <c r="S88" s="154">
        <f t="shared" si="14"/>
        <v>18469.84</v>
      </c>
      <c r="U88"/>
      <c r="V88"/>
    </row>
    <row r="89" spans="1:22" x14ac:dyDescent="0.25">
      <c r="A89" s="70">
        <f t="shared" si="15"/>
        <v>45076</v>
      </c>
      <c r="B89" s="158"/>
      <c r="C89" s="151"/>
      <c r="D89" s="154">
        <f t="shared" si="11"/>
        <v>561229.84</v>
      </c>
      <c r="F89" s="70">
        <f t="shared" si="16"/>
        <v>45076</v>
      </c>
      <c r="G89" s="158"/>
      <c r="H89" s="77">
        <f>194400+12000+12000</f>
        <v>218400</v>
      </c>
      <c r="I89" s="154">
        <f t="shared" si="12"/>
        <v>196534.04000000015</v>
      </c>
      <c r="K89" s="70">
        <f t="shared" si="17"/>
        <v>45076</v>
      </c>
      <c r="L89" s="158"/>
      <c r="M89" s="160"/>
      <c r="N89" s="154">
        <f t="shared" si="13"/>
        <v>525026.33000000019</v>
      </c>
      <c r="P89" s="70">
        <f t="shared" si="18"/>
        <v>45076</v>
      </c>
      <c r="Q89" s="158"/>
      <c r="R89" s="160"/>
      <c r="S89" s="154">
        <f t="shared" si="14"/>
        <v>18469.84</v>
      </c>
      <c r="U89"/>
      <c r="V89"/>
    </row>
    <row r="90" spans="1:22" x14ac:dyDescent="0.25">
      <c r="A90" s="70">
        <f t="shared" si="15"/>
        <v>45077</v>
      </c>
      <c r="B90" s="158"/>
      <c r="C90" s="151"/>
      <c r="D90" s="154">
        <f t="shared" si="11"/>
        <v>561229.84</v>
      </c>
      <c r="F90" s="70">
        <f t="shared" si="16"/>
        <v>45077</v>
      </c>
      <c r="G90" s="158"/>
      <c r="H90" s="77"/>
      <c r="I90" s="154">
        <f t="shared" si="12"/>
        <v>196534.04000000015</v>
      </c>
      <c r="K90" s="70">
        <f t="shared" si="17"/>
        <v>45077</v>
      </c>
      <c r="L90" s="158"/>
      <c r="M90" s="172"/>
      <c r="N90" s="154">
        <f t="shared" si="13"/>
        <v>525026.33000000019</v>
      </c>
      <c r="P90" s="70">
        <f t="shared" si="18"/>
        <v>45077</v>
      </c>
      <c r="Q90" s="158"/>
      <c r="R90" s="172"/>
      <c r="S90" s="154">
        <f t="shared" si="14"/>
        <v>18469.84</v>
      </c>
      <c r="U90"/>
      <c r="V90"/>
    </row>
    <row r="91" spans="1:22" x14ac:dyDescent="0.25">
      <c r="A91" s="70">
        <f t="shared" si="15"/>
        <v>45078</v>
      </c>
      <c r="B91" s="158"/>
      <c r="C91" s="151"/>
      <c r="D91" s="154">
        <f t="shared" si="11"/>
        <v>561229.84</v>
      </c>
      <c r="F91" s="70">
        <f t="shared" si="16"/>
        <v>45078</v>
      </c>
      <c r="G91" s="158"/>
      <c r="H91" s="77"/>
      <c r="I91" s="154">
        <f t="shared" si="12"/>
        <v>196534.04000000015</v>
      </c>
      <c r="K91" s="70">
        <f t="shared" si="17"/>
        <v>45078</v>
      </c>
      <c r="L91" s="158"/>
      <c r="M91" s="172"/>
      <c r="N91" s="154">
        <f t="shared" si="13"/>
        <v>525026.33000000019</v>
      </c>
      <c r="P91" s="70">
        <f t="shared" si="18"/>
        <v>45078</v>
      </c>
      <c r="Q91" s="158"/>
      <c r="R91" s="172"/>
      <c r="S91" s="154">
        <f t="shared" si="14"/>
        <v>18469.84</v>
      </c>
      <c r="U91"/>
      <c r="V91"/>
    </row>
    <row r="92" spans="1:22" x14ac:dyDescent="0.25">
      <c r="A92" s="70">
        <f t="shared" si="15"/>
        <v>45079</v>
      </c>
      <c r="B92" s="158"/>
      <c r="C92" s="151"/>
      <c r="D92" s="154">
        <f t="shared" si="11"/>
        <v>561229.84</v>
      </c>
      <c r="F92" s="70">
        <f t="shared" si="16"/>
        <v>45079</v>
      </c>
      <c r="G92" s="158"/>
      <c r="H92" s="77"/>
      <c r="I92" s="154">
        <f t="shared" si="12"/>
        <v>196534.04000000015</v>
      </c>
      <c r="K92" s="70">
        <f t="shared" si="17"/>
        <v>45079</v>
      </c>
      <c r="L92" s="158"/>
      <c r="M92" s="172"/>
      <c r="N92" s="154">
        <f t="shared" si="13"/>
        <v>525026.33000000019</v>
      </c>
      <c r="P92" s="70">
        <f t="shared" si="18"/>
        <v>45079</v>
      </c>
      <c r="Q92" s="158"/>
      <c r="R92" s="172"/>
      <c r="S92" s="154">
        <f t="shared" si="14"/>
        <v>18469.84</v>
      </c>
      <c r="U92"/>
      <c r="V92"/>
    </row>
    <row r="93" spans="1:22" x14ac:dyDescent="0.25">
      <c r="A93" s="70">
        <f t="shared" si="15"/>
        <v>45080</v>
      </c>
      <c r="B93" s="158"/>
      <c r="C93" s="151"/>
      <c r="D93" s="154">
        <f t="shared" si="11"/>
        <v>561229.84</v>
      </c>
      <c r="F93" s="70">
        <f t="shared" si="16"/>
        <v>45080</v>
      </c>
      <c r="G93" s="158"/>
      <c r="H93" s="77"/>
      <c r="I93" s="154">
        <f t="shared" si="12"/>
        <v>196534.04000000015</v>
      </c>
      <c r="K93" s="70">
        <f t="shared" si="17"/>
        <v>45080</v>
      </c>
      <c r="L93" s="158"/>
      <c r="M93" s="172"/>
      <c r="N93" s="154">
        <f>N92+L93-M93</f>
        <v>525026.33000000019</v>
      </c>
      <c r="P93" s="70">
        <f t="shared" si="18"/>
        <v>45080</v>
      </c>
      <c r="Q93" s="158"/>
      <c r="R93" s="172"/>
      <c r="S93" s="154">
        <f t="shared" si="14"/>
        <v>18469.84</v>
      </c>
      <c r="U93"/>
      <c r="V93"/>
    </row>
    <row r="94" spans="1:22" ht="13.8" thickBot="1" x14ac:dyDescent="0.3">
      <c r="A94" s="70">
        <f t="shared" si="15"/>
        <v>45081</v>
      </c>
      <c r="B94" s="158"/>
      <c r="C94" s="151"/>
      <c r="D94" s="154">
        <f t="shared" ref="D94" si="19">+D93+B94-C94</f>
        <v>561229.84</v>
      </c>
      <c r="F94" s="70">
        <f t="shared" si="16"/>
        <v>45081</v>
      </c>
      <c r="G94" s="158"/>
      <c r="H94" s="77"/>
      <c r="I94" s="154">
        <f t="shared" si="12"/>
        <v>196534.04000000015</v>
      </c>
      <c r="K94" s="70">
        <f t="shared" si="17"/>
        <v>45081</v>
      </c>
      <c r="L94" s="158"/>
      <c r="M94" s="172"/>
      <c r="N94" s="154">
        <f>N93+L94-M94</f>
        <v>525026.33000000019</v>
      </c>
      <c r="P94" s="70">
        <f t="shared" si="18"/>
        <v>45081</v>
      </c>
      <c r="Q94" s="158"/>
      <c r="R94" s="172"/>
      <c r="S94" s="154">
        <f t="shared" ref="S94" si="20">S93+Q94-R94</f>
        <v>18469.84</v>
      </c>
      <c r="U94"/>
      <c r="V94"/>
    </row>
    <row r="95" spans="1:22" ht="13.8" thickBot="1" x14ac:dyDescent="0.3">
      <c r="A95" s="149" t="s">
        <v>24</v>
      </c>
      <c r="B95" s="113">
        <f>SUM(B59:B94)</f>
        <v>303598.96999999997</v>
      </c>
      <c r="C95" s="113">
        <f>SUM(C59:C94)</f>
        <v>312056.5</v>
      </c>
      <c r="D95" s="85">
        <f>+D94</f>
        <v>561229.84</v>
      </c>
      <c r="F95" s="149" t="s">
        <v>24</v>
      </c>
      <c r="G95" s="113">
        <f>SUM(G59:G94)</f>
        <v>244209.5</v>
      </c>
      <c r="H95" s="113">
        <f>SUM(H59:H94)</f>
        <v>608685.5</v>
      </c>
      <c r="I95" s="85">
        <f>+I94</f>
        <v>196534.04000000015</v>
      </c>
      <c r="K95" s="149" t="s">
        <v>24</v>
      </c>
      <c r="L95" s="113">
        <f>SUM(L59:L94)</f>
        <v>21823.86</v>
      </c>
      <c r="M95" s="113">
        <f>SUM(M59:M94)</f>
        <v>27710</v>
      </c>
      <c r="N95" s="85">
        <f>+N93</f>
        <v>525026.33000000019</v>
      </c>
      <c r="P95" s="149" t="s">
        <v>24</v>
      </c>
      <c r="Q95" s="113">
        <f t="shared" ref="Q95:R95" si="21">SUM(Q59:Q94)</f>
        <v>0</v>
      </c>
      <c r="R95" s="113">
        <f t="shared" si="21"/>
        <v>0</v>
      </c>
      <c r="S95" s="85">
        <f>+S94</f>
        <v>18469.84</v>
      </c>
      <c r="U95"/>
      <c r="V95"/>
    </row>
    <row r="100" spans="1:2" x14ac:dyDescent="0.25">
      <c r="A100" s="66"/>
      <c r="B100" s="194">
        <f>D42</f>
        <v>114968.25</v>
      </c>
    </row>
    <row r="101" spans="1:2" x14ac:dyDescent="0.25">
      <c r="B101" s="194">
        <f>I42</f>
        <v>453096.45999999996</v>
      </c>
    </row>
    <row r="102" spans="1:2" x14ac:dyDescent="0.25">
      <c r="B102" s="194">
        <f>N42</f>
        <v>33796.800000000003</v>
      </c>
    </row>
    <row r="103" spans="1:2" x14ac:dyDescent="0.25">
      <c r="B103" s="77">
        <f>S42</f>
        <v>35405.08</v>
      </c>
    </row>
    <row r="104" spans="1:2" x14ac:dyDescent="0.25">
      <c r="B104" s="191">
        <f>S94</f>
        <v>18469.84</v>
      </c>
    </row>
    <row r="105" spans="1:2" x14ac:dyDescent="0.25">
      <c r="B105" s="191">
        <f>N94</f>
        <v>525026.33000000019</v>
      </c>
    </row>
    <row r="106" spans="1:2" x14ac:dyDescent="0.25">
      <c r="B106" s="77">
        <f>I94</f>
        <v>196534.04000000015</v>
      </c>
    </row>
    <row r="107" spans="1:2" x14ac:dyDescent="0.25">
      <c r="B107" s="192">
        <f>D94</f>
        <v>561229.84</v>
      </c>
    </row>
    <row r="108" spans="1:2" x14ac:dyDescent="0.25">
      <c r="B108" s="120">
        <f>SUM(B100:B107)</f>
        <v>1938526.6400000001</v>
      </c>
    </row>
  </sheetData>
  <mergeCells count="40">
    <mergeCell ref="A1:D1"/>
    <mergeCell ref="A2:D2"/>
    <mergeCell ref="F2:I2"/>
    <mergeCell ref="A3:D3"/>
    <mergeCell ref="A56:A57"/>
    <mergeCell ref="B56:C56"/>
    <mergeCell ref="P1:S1"/>
    <mergeCell ref="A53:D53"/>
    <mergeCell ref="F53:I53"/>
    <mergeCell ref="P2:S2"/>
    <mergeCell ref="F54:I54"/>
    <mergeCell ref="F3:I3"/>
    <mergeCell ref="G4:H4"/>
    <mergeCell ref="B4:C4"/>
    <mergeCell ref="K1:N1"/>
    <mergeCell ref="K3:N3"/>
    <mergeCell ref="A4:A5"/>
    <mergeCell ref="F4:F5"/>
    <mergeCell ref="K4:K5"/>
    <mergeCell ref="F1:I1"/>
    <mergeCell ref="P3:S3"/>
    <mergeCell ref="P4:P5"/>
    <mergeCell ref="Q4:R4"/>
    <mergeCell ref="A54:D54"/>
    <mergeCell ref="A55:D55"/>
    <mergeCell ref="F55:I55"/>
    <mergeCell ref="F56:F57"/>
    <mergeCell ref="G56:H56"/>
    <mergeCell ref="L4:M4"/>
    <mergeCell ref="L56:M56"/>
    <mergeCell ref="P53:S53"/>
    <mergeCell ref="P54:S54"/>
    <mergeCell ref="P55:S55"/>
    <mergeCell ref="P56:P57"/>
    <mergeCell ref="Q56:R56"/>
    <mergeCell ref="K2:N2"/>
    <mergeCell ref="K53:N53"/>
    <mergeCell ref="K54:N54"/>
    <mergeCell ref="K55:N55"/>
    <mergeCell ref="K56:K57"/>
  </mergeCells>
  <pageMargins left="0.70866141732283505" right="0.70866141732283505" top="0.74803149606299202" bottom="0.74803149606299202" header="0.31496062992126" footer="0.3149606299212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workbookViewId="0">
      <selection activeCell="B13" sqref="B13"/>
    </sheetView>
  </sheetViews>
  <sheetFormatPr defaultRowHeight="13.2" x14ac:dyDescent="0.25"/>
  <cols>
    <col min="1" max="1" width="6.6640625" customWidth="1"/>
    <col min="2" max="2" width="12.33203125" bestFit="1" customWidth="1"/>
    <col min="3" max="3" width="7" bestFit="1" customWidth="1"/>
    <col min="4" max="4" width="53.5546875" bestFit="1" customWidth="1"/>
    <col min="5" max="5" width="15.5546875" bestFit="1" customWidth="1"/>
  </cols>
  <sheetData>
    <row r="1" spans="1:5" ht="18" x14ac:dyDescent="0.35">
      <c r="A1" s="169" t="s">
        <v>89</v>
      </c>
      <c r="B1" s="1"/>
      <c r="C1" s="1"/>
      <c r="D1" s="1"/>
      <c r="E1" s="1"/>
    </row>
    <row r="2" spans="1:5" ht="14.4" x14ac:dyDescent="0.3">
      <c r="A2" s="167" t="s">
        <v>90</v>
      </c>
      <c r="B2" s="167" t="s">
        <v>91</v>
      </c>
      <c r="C2" s="167" t="s">
        <v>92</v>
      </c>
      <c r="D2" s="167" t="s">
        <v>17</v>
      </c>
      <c r="E2" s="167" t="s">
        <v>93</v>
      </c>
    </row>
    <row r="3" spans="1:5" ht="14.4" x14ac:dyDescent="0.3">
      <c r="A3" s="164">
        <v>1</v>
      </c>
      <c r="B3" s="165">
        <v>43911</v>
      </c>
      <c r="C3" s="170" t="s">
        <v>94</v>
      </c>
      <c r="D3" s="164" t="s">
        <v>95</v>
      </c>
      <c r="E3" s="168">
        <v>258000</v>
      </c>
    </row>
    <row r="4" spans="1:5" ht="14.4" x14ac:dyDescent="0.3">
      <c r="A4" s="164">
        <f t="shared" ref="A4:A19" si="0">+A3+1</f>
        <v>2</v>
      </c>
      <c r="B4" s="165">
        <v>43926</v>
      </c>
      <c r="C4" s="164"/>
      <c r="D4" s="164" t="s">
        <v>96</v>
      </c>
      <c r="E4" s="168">
        <v>57750</v>
      </c>
    </row>
    <row r="5" spans="1:5" ht="14.4" x14ac:dyDescent="0.3">
      <c r="A5" s="164">
        <f t="shared" si="0"/>
        <v>3</v>
      </c>
      <c r="B5" s="165">
        <v>43931</v>
      </c>
      <c r="C5" s="164">
        <v>8679</v>
      </c>
      <c r="D5" s="164" t="s">
        <v>97</v>
      </c>
      <c r="E5" s="168">
        <v>16068</v>
      </c>
    </row>
    <row r="6" spans="1:5" ht="14.4" x14ac:dyDescent="0.3">
      <c r="A6" s="164">
        <f t="shared" si="0"/>
        <v>4</v>
      </c>
      <c r="B6" s="165">
        <v>43931</v>
      </c>
      <c r="C6" s="164"/>
      <c r="D6" s="164" t="s">
        <v>98</v>
      </c>
      <c r="E6" s="168">
        <v>53797.5</v>
      </c>
    </row>
    <row r="7" spans="1:5" ht="14.4" x14ac:dyDescent="0.3">
      <c r="A7" s="164">
        <f t="shared" si="0"/>
        <v>5</v>
      </c>
      <c r="B7" s="165">
        <v>43931</v>
      </c>
      <c r="C7" s="164"/>
      <c r="D7" s="164" t="s">
        <v>98</v>
      </c>
      <c r="E7" s="168">
        <v>8607.6</v>
      </c>
    </row>
    <row r="8" spans="1:5" ht="14.4" x14ac:dyDescent="0.3">
      <c r="A8" s="164">
        <f t="shared" si="0"/>
        <v>6</v>
      </c>
      <c r="B8" s="165">
        <v>43935</v>
      </c>
      <c r="C8" s="164"/>
      <c r="D8" s="164" t="s">
        <v>99</v>
      </c>
      <c r="E8" s="168">
        <v>13371</v>
      </c>
    </row>
    <row r="9" spans="1:5" ht="14.4" x14ac:dyDescent="0.3">
      <c r="A9" s="164">
        <f t="shared" si="0"/>
        <v>7</v>
      </c>
      <c r="B9" s="165">
        <v>43936</v>
      </c>
      <c r="C9" s="164">
        <v>8630</v>
      </c>
      <c r="D9" s="164" t="s">
        <v>100</v>
      </c>
      <c r="E9" s="168">
        <v>24102</v>
      </c>
    </row>
    <row r="10" spans="1:5" ht="14.4" x14ac:dyDescent="0.3">
      <c r="A10" s="164">
        <f t="shared" si="0"/>
        <v>8</v>
      </c>
      <c r="B10" s="165">
        <v>43940</v>
      </c>
      <c r="C10" s="164">
        <v>7966</v>
      </c>
      <c r="D10" s="164" t="s">
        <v>100</v>
      </c>
      <c r="E10" s="168">
        <v>2916</v>
      </c>
    </row>
    <row r="11" spans="1:5" ht="14.4" x14ac:dyDescent="0.3">
      <c r="A11" s="164">
        <f t="shared" si="0"/>
        <v>9</v>
      </c>
      <c r="B11" s="165">
        <v>43944</v>
      </c>
      <c r="C11" s="164"/>
      <c r="D11" s="164" t="s">
        <v>99</v>
      </c>
      <c r="E11" s="168">
        <v>4846</v>
      </c>
    </row>
    <row r="12" spans="1:5" ht="14.4" x14ac:dyDescent="0.3">
      <c r="A12" s="164">
        <f t="shared" si="0"/>
        <v>10</v>
      </c>
      <c r="B12" s="165">
        <v>43945</v>
      </c>
      <c r="C12" s="164"/>
      <c r="D12" s="164" t="s">
        <v>101</v>
      </c>
      <c r="E12" s="168">
        <v>26880</v>
      </c>
    </row>
    <row r="13" spans="1:5" ht="14.4" x14ac:dyDescent="0.3">
      <c r="A13" s="164">
        <f t="shared" si="0"/>
        <v>11</v>
      </c>
      <c r="B13" s="165">
        <v>43948</v>
      </c>
      <c r="C13" s="164"/>
      <c r="D13" s="164" t="s">
        <v>98</v>
      </c>
      <c r="E13" s="168">
        <v>24570</v>
      </c>
    </row>
    <row r="14" spans="1:5" ht="14.4" x14ac:dyDescent="0.3">
      <c r="A14" s="164">
        <f t="shared" si="0"/>
        <v>12</v>
      </c>
      <c r="B14" s="165">
        <v>43949</v>
      </c>
      <c r="C14" s="164"/>
      <c r="D14" s="164" t="s">
        <v>102</v>
      </c>
      <c r="E14" s="168">
        <v>20384</v>
      </c>
    </row>
    <row r="15" spans="1:5" ht="14.4" x14ac:dyDescent="0.3">
      <c r="A15" s="164">
        <f t="shared" si="0"/>
        <v>13</v>
      </c>
      <c r="B15" s="165">
        <v>43949</v>
      </c>
      <c r="C15" s="164"/>
      <c r="D15" s="164" t="s">
        <v>102</v>
      </c>
      <c r="E15" s="168">
        <v>5096</v>
      </c>
    </row>
    <row r="16" spans="1:5" ht="14.4" x14ac:dyDescent="0.3">
      <c r="A16" s="164">
        <f t="shared" si="0"/>
        <v>14</v>
      </c>
      <c r="B16" s="165">
        <v>43949</v>
      </c>
      <c r="C16" s="164"/>
      <c r="D16" s="164" t="s">
        <v>102</v>
      </c>
      <c r="E16" s="168">
        <v>2989</v>
      </c>
    </row>
    <row r="17" spans="1:5" ht="14.4" x14ac:dyDescent="0.3">
      <c r="A17" s="164">
        <f t="shared" si="0"/>
        <v>15</v>
      </c>
      <c r="B17" s="165">
        <v>43949</v>
      </c>
      <c r="C17" s="164"/>
      <c r="D17" s="164" t="s">
        <v>102</v>
      </c>
      <c r="E17" s="168">
        <v>3558</v>
      </c>
    </row>
    <row r="18" spans="1:5" ht="14.4" x14ac:dyDescent="0.3">
      <c r="A18" s="164">
        <f t="shared" si="0"/>
        <v>16</v>
      </c>
      <c r="B18" s="165">
        <v>43957</v>
      </c>
      <c r="C18" s="164"/>
      <c r="D18" s="164" t="s">
        <v>103</v>
      </c>
      <c r="E18" s="168">
        <v>57450</v>
      </c>
    </row>
    <row r="19" spans="1:5" ht="14.4" x14ac:dyDescent="0.3">
      <c r="A19" s="164">
        <f t="shared" si="0"/>
        <v>17</v>
      </c>
      <c r="B19" s="165">
        <v>40308</v>
      </c>
      <c r="C19" s="164"/>
      <c r="D19" s="164" t="s">
        <v>100</v>
      </c>
      <c r="E19" s="168">
        <v>16068</v>
      </c>
    </row>
    <row r="20" spans="1:5" ht="14.4" x14ac:dyDescent="0.3">
      <c r="A20" s="164"/>
      <c r="B20" s="165"/>
      <c r="C20" s="164"/>
      <c r="D20" s="164"/>
      <c r="E20" s="168"/>
    </row>
    <row r="21" spans="1:5" ht="14.4" x14ac:dyDescent="0.3">
      <c r="A21" s="164"/>
      <c r="B21" s="166"/>
      <c r="C21" s="166"/>
      <c r="D21" s="164"/>
      <c r="E21" s="168"/>
    </row>
    <row r="22" spans="1:5" ht="14.4" x14ac:dyDescent="0.3">
      <c r="A22" s="164"/>
      <c r="B22" s="164"/>
      <c r="C22" s="164"/>
      <c r="D22" s="167" t="s">
        <v>33</v>
      </c>
      <c r="E22" s="171">
        <f>SUM(E3:E21)</f>
        <v>596453.1</v>
      </c>
    </row>
    <row r="23" spans="1:5" ht="14.4" x14ac:dyDescent="0.3">
      <c r="A23" s="1"/>
      <c r="B23" s="1"/>
      <c r="C23" s="1"/>
      <c r="D23" s="1"/>
      <c r="E23" s="1"/>
    </row>
    <row r="24" spans="1:5" ht="14.4" x14ac:dyDescent="0.3">
      <c r="A24" s="1"/>
      <c r="B24" s="1"/>
      <c r="C24" s="1"/>
      <c r="D24" s="1"/>
      <c r="E24" s="1"/>
    </row>
    <row r="25" spans="1:5" ht="14.4" x14ac:dyDescent="0.3">
      <c r="A25" s="1"/>
      <c r="B25" s="1"/>
      <c r="C25" s="1"/>
      <c r="D25" s="1"/>
      <c r="E25" s="1"/>
    </row>
    <row r="26" spans="1:5" ht="18" x14ac:dyDescent="0.35">
      <c r="A26" s="169" t="s">
        <v>104</v>
      </c>
      <c r="B26" s="1"/>
      <c r="C26" s="1"/>
      <c r="D26" s="1"/>
      <c r="E26" s="1"/>
    </row>
    <row r="27" spans="1:5" ht="14.4" x14ac:dyDescent="0.3">
      <c r="A27" s="167" t="s">
        <v>90</v>
      </c>
      <c r="B27" s="167" t="s">
        <v>91</v>
      </c>
      <c r="C27" s="167" t="s">
        <v>92</v>
      </c>
      <c r="D27" s="167" t="s">
        <v>17</v>
      </c>
      <c r="E27" s="167" t="s">
        <v>93</v>
      </c>
    </row>
    <row r="28" spans="1:5" ht="14.4" x14ac:dyDescent="0.3">
      <c r="A28" s="164">
        <v>1</v>
      </c>
      <c r="B28" s="165">
        <v>43913</v>
      </c>
      <c r="C28" s="170" t="s">
        <v>105</v>
      </c>
      <c r="D28" s="164" t="s">
        <v>106</v>
      </c>
      <c r="E28" s="168">
        <v>157368</v>
      </c>
    </row>
    <row r="29" spans="1:5" ht="14.4" x14ac:dyDescent="0.3">
      <c r="A29" s="164">
        <f>+A28+1</f>
        <v>2</v>
      </c>
      <c r="B29" s="165">
        <v>43915</v>
      </c>
      <c r="C29" s="170" t="s">
        <v>107</v>
      </c>
      <c r="D29" s="164" t="s">
        <v>106</v>
      </c>
      <c r="E29" s="168">
        <v>157368</v>
      </c>
    </row>
    <row r="30" spans="1:5" ht="14.4" x14ac:dyDescent="0.3">
      <c r="A30" s="164">
        <f t="shared" ref="A30:A36" si="1">+A29+1</f>
        <v>3</v>
      </c>
      <c r="B30" s="165">
        <v>43902</v>
      </c>
      <c r="C30" s="170" t="s">
        <v>108</v>
      </c>
      <c r="D30" s="164" t="s">
        <v>109</v>
      </c>
      <c r="E30" s="168">
        <v>15000</v>
      </c>
    </row>
    <row r="31" spans="1:5" ht="14.4" x14ac:dyDescent="0.3">
      <c r="A31" s="164">
        <f t="shared" si="1"/>
        <v>4</v>
      </c>
      <c r="B31" s="165">
        <v>43902</v>
      </c>
      <c r="C31" s="170" t="s">
        <v>110</v>
      </c>
      <c r="D31" s="164" t="s">
        <v>109</v>
      </c>
      <c r="E31" s="168">
        <v>7500</v>
      </c>
    </row>
    <row r="32" spans="1:5" ht="14.4" x14ac:dyDescent="0.3">
      <c r="A32" s="164">
        <f t="shared" si="1"/>
        <v>5</v>
      </c>
      <c r="B32" s="165">
        <v>43922</v>
      </c>
      <c r="C32" s="164"/>
      <c r="D32" s="164" t="s">
        <v>111</v>
      </c>
      <c r="E32" s="168">
        <v>30292</v>
      </c>
    </row>
    <row r="33" spans="1:5" ht="14.4" x14ac:dyDescent="0.3">
      <c r="A33" s="164">
        <f t="shared" si="1"/>
        <v>6</v>
      </c>
      <c r="B33" s="165">
        <v>43939</v>
      </c>
      <c r="C33" s="164"/>
      <c r="D33" s="164" t="s">
        <v>112</v>
      </c>
      <c r="E33" s="168">
        <v>57450</v>
      </c>
    </row>
    <row r="34" spans="1:5" ht="14.4" x14ac:dyDescent="0.3">
      <c r="A34" s="164">
        <f t="shared" si="1"/>
        <v>7</v>
      </c>
      <c r="B34" s="165">
        <v>43941</v>
      </c>
      <c r="C34" s="170" t="s">
        <v>113</v>
      </c>
      <c r="D34" s="164" t="s">
        <v>95</v>
      </c>
      <c r="E34" s="168">
        <v>258000</v>
      </c>
    </row>
    <row r="35" spans="1:5" ht="14.4" x14ac:dyDescent="0.3">
      <c r="A35" s="164">
        <f t="shared" si="1"/>
        <v>8</v>
      </c>
      <c r="B35" s="165">
        <v>43943</v>
      </c>
      <c r="C35" s="164"/>
      <c r="D35" s="164" t="s">
        <v>114</v>
      </c>
      <c r="E35" s="168">
        <v>15000</v>
      </c>
    </row>
    <row r="36" spans="1:5" ht="14.4" x14ac:dyDescent="0.3">
      <c r="A36" s="164">
        <f t="shared" si="1"/>
        <v>9</v>
      </c>
      <c r="B36" s="165">
        <v>43943</v>
      </c>
      <c r="C36" s="164"/>
      <c r="D36" s="164" t="s">
        <v>115</v>
      </c>
      <c r="E36" s="168">
        <v>500000</v>
      </c>
    </row>
    <row r="37" spans="1:5" ht="14.4" x14ac:dyDescent="0.3">
      <c r="A37" s="164"/>
      <c r="B37" s="164"/>
      <c r="C37" s="164"/>
      <c r="D37" s="164"/>
      <c r="E37" s="168"/>
    </row>
    <row r="38" spans="1:5" ht="14.4" x14ac:dyDescent="0.3">
      <c r="A38" s="164"/>
      <c r="B38" s="166"/>
      <c r="C38" s="166"/>
      <c r="D38" s="164"/>
      <c r="E38" s="168"/>
    </row>
    <row r="39" spans="1:5" ht="14.4" x14ac:dyDescent="0.3">
      <c r="A39" s="164"/>
      <c r="B39" s="164"/>
      <c r="C39" s="164"/>
      <c r="D39" s="167" t="s">
        <v>33</v>
      </c>
      <c r="E39" s="171">
        <f>SUM(E28:E38)</f>
        <v>1197978</v>
      </c>
    </row>
    <row r="40" spans="1:5" ht="14.4" x14ac:dyDescent="0.3">
      <c r="A40" s="1"/>
      <c r="B40" s="1"/>
      <c r="C40" s="1"/>
      <c r="D40" s="1"/>
      <c r="E40" s="1"/>
    </row>
    <row r="41" spans="1:5" ht="14.4" x14ac:dyDescent="0.3">
      <c r="A41" s="54"/>
      <c r="B41" s="1"/>
      <c r="C41" s="1"/>
      <c r="D41" s="1"/>
      <c r="E41" s="1"/>
    </row>
    <row r="42" spans="1:5" ht="14.4" x14ac:dyDescent="0.3">
      <c r="A42" s="1"/>
      <c r="B42" s="1"/>
      <c r="C42" s="1"/>
      <c r="D42" s="1"/>
      <c r="E42" s="1"/>
    </row>
    <row r="43" spans="1:5" ht="14.4" x14ac:dyDescent="0.3">
      <c r="A43" s="1"/>
      <c r="B43" s="1"/>
      <c r="C43" s="1"/>
      <c r="D43" s="1"/>
      <c r="E43" s="1"/>
    </row>
    <row r="44" spans="1:5" ht="14.4" x14ac:dyDescent="0.3">
      <c r="A44" s="1"/>
      <c r="B44" s="1"/>
      <c r="C44" s="1"/>
      <c r="D44" s="1"/>
      <c r="E44" s="1"/>
    </row>
    <row r="45" spans="1:5" ht="14.4" x14ac:dyDescent="0.3">
      <c r="A45" s="1"/>
      <c r="B45" s="1"/>
      <c r="C45" s="1"/>
      <c r="D45" s="1"/>
      <c r="E45" s="1"/>
    </row>
    <row r="46" spans="1:5" ht="14.4" x14ac:dyDescent="0.3">
      <c r="A46" s="1"/>
      <c r="B46" s="1"/>
      <c r="C46" s="1"/>
      <c r="D46" s="1"/>
      <c r="E46" s="1"/>
    </row>
    <row r="47" spans="1:5" ht="14.4" x14ac:dyDescent="0.3">
      <c r="A47" s="1"/>
      <c r="B47" s="1"/>
      <c r="C47" s="1"/>
      <c r="D47" s="1"/>
      <c r="E47" s="1"/>
    </row>
    <row r="48" spans="1:5" ht="14.4" x14ac:dyDescent="0.3">
      <c r="A48" s="1"/>
      <c r="B48" s="1"/>
      <c r="C48" s="1"/>
      <c r="D48" s="1"/>
      <c r="E48" s="1"/>
    </row>
    <row r="49" spans="1:5" ht="14.4" x14ac:dyDescent="0.3">
      <c r="A49" s="1"/>
      <c r="B49" s="1"/>
      <c r="C49" s="1"/>
      <c r="D49" s="1"/>
      <c r="E49" s="1"/>
    </row>
    <row r="50" spans="1:5" ht="14.4" x14ac:dyDescent="0.3">
      <c r="A50" s="1"/>
      <c r="B50" s="1"/>
      <c r="C50" s="1"/>
      <c r="D50" s="1"/>
      <c r="E50" s="1"/>
    </row>
    <row r="51" spans="1:5" ht="14.4" x14ac:dyDescent="0.3">
      <c r="A51" s="1"/>
      <c r="B51" s="1"/>
      <c r="C51" s="1"/>
      <c r="D51" s="1"/>
      <c r="E51" s="1"/>
    </row>
    <row r="52" spans="1:5" ht="14.4" x14ac:dyDescent="0.3">
      <c r="A52" s="1"/>
      <c r="B52" s="1"/>
      <c r="C52" s="1"/>
      <c r="D52" s="1"/>
      <c r="E52" s="1"/>
    </row>
    <row r="53" spans="1:5" ht="14.4" x14ac:dyDescent="0.3">
      <c r="A53" s="1"/>
      <c r="B53" s="1"/>
      <c r="C53" s="1"/>
      <c r="D53" s="1"/>
      <c r="E53" s="1"/>
    </row>
    <row r="54" spans="1:5" ht="14.4" x14ac:dyDescent="0.3">
      <c r="A54" s="1"/>
      <c r="B54" s="1"/>
      <c r="C54" s="1"/>
      <c r="D54" s="1"/>
      <c r="E54" s="1"/>
    </row>
    <row r="55" spans="1:5" ht="14.4" x14ac:dyDescent="0.3">
      <c r="A55" s="1"/>
      <c r="B55" s="1"/>
      <c r="C55" s="1"/>
      <c r="D55" s="1"/>
      <c r="E55" s="1"/>
    </row>
    <row r="56" spans="1:5" ht="14.4" x14ac:dyDescent="0.3">
      <c r="A56" s="1"/>
      <c r="B56" s="1"/>
      <c r="C56" s="1"/>
      <c r="D56" s="1"/>
      <c r="E56" s="1"/>
    </row>
    <row r="57" spans="1:5" ht="14.4" x14ac:dyDescent="0.3">
      <c r="A57" s="1"/>
      <c r="B57" s="1"/>
      <c r="C57" s="1"/>
      <c r="D57" s="1"/>
      <c r="E57" s="1"/>
    </row>
    <row r="58" spans="1:5" ht="14.4" x14ac:dyDescent="0.3">
      <c r="A58" s="1"/>
      <c r="B58" s="1"/>
      <c r="C58" s="1"/>
      <c r="D58" s="1"/>
      <c r="E58" s="1"/>
    </row>
    <row r="59" spans="1:5" ht="14.4" x14ac:dyDescent="0.3">
      <c r="A59" s="1"/>
      <c r="B59" s="1"/>
      <c r="C59" s="1"/>
      <c r="D59" s="1" t="s">
        <v>80</v>
      </c>
      <c r="E59" s="1"/>
    </row>
    <row r="60" spans="1:5" ht="14.4" x14ac:dyDescent="0.3">
      <c r="A60" s="1"/>
      <c r="B60" s="1"/>
      <c r="C60" s="1"/>
      <c r="D60" s="1"/>
      <c r="E60" s="1"/>
    </row>
    <row r="61" spans="1:5" ht="14.4" x14ac:dyDescent="0.3">
      <c r="A61" s="1"/>
      <c r="B61" s="1"/>
      <c r="C61" s="1"/>
      <c r="D61" s="1"/>
      <c r="E61" s="1"/>
    </row>
    <row r="62" spans="1:5" ht="14.4" x14ac:dyDescent="0.3">
      <c r="A62" s="1"/>
      <c r="B62" s="1"/>
      <c r="C62" s="1"/>
      <c r="D62" s="1"/>
      <c r="E62" s="1"/>
    </row>
    <row r="63" spans="1:5" ht="14.4" x14ac:dyDescent="0.3">
      <c r="A63" s="1"/>
      <c r="B63" s="1"/>
      <c r="C63" s="1"/>
      <c r="D63" s="1"/>
      <c r="E63" s="1"/>
    </row>
    <row r="64" spans="1:5" ht="14.4" x14ac:dyDescent="0.3">
      <c r="A64" s="1"/>
      <c r="B64" s="1"/>
      <c r="C64" s="1"/>
      <c r="D64" s="1"/>
      <c r="E64" s="1"/>
    </row>
    <row r="65" spans="1:5" ht="14.4" x14ac:dyDescent="0.3">
      <c r="A65" s="1"/>
      <c r="B65" s="1"/>
      <c r="C65" s="1"/>
      <c r="D65" s="1"/>
      <c r="E65" s="1"/>
    </row>
    <row r="66" spans="1:5" ht="14.4" x14ac:dyDescent="0.3">
      <c r="A66" s="1"/>
      <c r="B66" s="1"/>
      <c r="C66" s="1"/>
      <c r="D66" s="1"/>
      <c r="E66" s="1"/>
    </row>
    <row r="67" spans="1:5" ht="14.4" x14ac:dyDescent="0.3">
      <c r="A67" s="1"/>
      <c r="B67" s="1"/>
      <c r="C67" s="1"/>
      <c r="D67" s="1"/>
      <c r="E67" s="1"/>
    </row>
    <row r="68" spans="1:5" ht="14.4" x14ac:dyDescent="0.3">
      <c r="A68" s="1"/>
      <c r="B68" s="1"/>
      <c r="C68" s="1"/>
      <c r="D68" s="1"/>
      <c r="E68" s="1"/>
    </row>
    <row r="69" spans="1:5" ht="14.4" x14ac:dyDescent="0.3">
      <c r="A69" s="1"/>
      <c r="B69" s="1"/>
      <c r="C69" s="1"/>
      <c r="D69" s="1"/>
      <c r="E69" s="1"/>
    </row>
    <row r="70" spans="1:5" ht="14.4" x14ac:dyDescent="0.3">
      <c r="A70" s="1"/>
      <c r="B70" s="1"/>
      <c r="C70" s="1"/>
      <c r="D70" s="1"/>
      <c r="E70" s="1"/>
    </row>
    <row r="71" spans="1:5" ht="14.4" x14ac:dyDescent="0.3">
      <c r="A71" s="1"/>
      <c r="B71" s="1"/>
      <c r="C71" s="1"/>
      <c r="D71" s="1"/>
      <c r="E71" s="1"/>
    </row>
    <row r="72" spans="1:5" ht="14.4" x14ac:dyDescent="0.3">
      <c r="A72" s="1"/>
      <c r="B72" s="1"/>
      <c r="C72" s="1"/>
      <c r="D72" s="1"/>
      <c r="E72" s="1"/>
    </row>
    <row r="73" spans="1:5" ht="14.4" x14ac:dyDescent="0.3">
      <c r="A73" s="1"/>
      <c r="B73" s="1"/>
      <c r="C73" s="1"/>
      <c r="D73" s="1"/>
      <c r="E73" s="1"/>
    </row>
    <row r="74" spans="1:5" ht="14.4" x14ac:dyDescent="0.3">
      <c r="A74" s="1"/>
      <c r="B74" s="1"/>
      <c r="C74" s="1"/>
      <c r="D74" s="1"/>
      <c r="E74" s="1"/>
    </row>
    <row r="75" spans="1:5" ht="14.4" x14ac:dyDescent="0.3">
      <c r="A75" s="1"/>
      <c r="B75" s="1"/>
      <c r="C75" s="1"/>
      <c r="D75" s="1"/>
      <c r="E75" s="1"/>
    </row>
    <row r="76" spans="1:5" ht="14.4" x14ac:dyDescent="0.3">
      <c r="A76" s="1"/>
      <c r="B76" s="1"/>
      <c r="C76" s="1"/>
      <c r="D76" s="1"/>
      <c r="E76" s="1"/>
    </row>
    <row r="77" spans="1:5" ht="14.4" x14ac:dyDescent="0.3">
      <c r="A77" s="1"/>
      <c r="B77" s="1"/>
      <c r="C77" s="1"/>
      <c r="D77" s="1"/>
      <c r="E77" s="1"/>
    </row>
    <row r="78" spans="1:5" ht="14.4" x14ac:dyDescent="0.3">
      <c r="A78" s="1"/>
      <c r="B78" s="1"/>
      <c r="C78" s="1"/>
      <c r="D78" s="1"/>
      <c r="E78" s="1"/>
    </row>
    <row r="79" spans="1:5" ht="14.4" x14ac:dyDescent="0.3">
      <c r="A79" s="1"/>
      <c r="B79" s="1"/>
      <c r="C79" s="1"/>
      <c r="D79" s="1"/>
      <c r="E79" s="1"/>
    </row>
    <row r="80" spans="1:5" ht="14.4" x14ac:dyDescent="0.3">
      <c r="A80" s="1"/>
      <c r="B80" s="1"/>
      <c r="C80" s="1"/>
      <c r="D80" s="1"/>
      <c r="E80" s="1"/>
    </row>
    <row r="81" spans="1:5" ht="14.4" x14ac:dyDescent="0.3">
      <c r="A81" s="1"/>
      <c r="B81" s="1"/>
      <c r="C81" s="1"/>
      <c r="D81" s="1"/>
      <c r="E81" s="1"/>
    </row>
    <row r="82" spans="1:5" ht="14.4" x14ac:dyDescent="0.3">
      <c r="A82" s="1"/>
      <c r="B82" s="1"/>
      <c r="C82" s="1"/>
      <c r="D82" s="1"/>
      <c r="E82" s="1"/>
    </row>
    <row r="83" spans="1:5" ht="14.4" x14ac:dyDescent="0.3">
      <c r="A83" s="1"/>
      <c r="B83" s="1"/>
      <c r="C83" s="1"/>
      <c r="D83" s="1"/>
      <c r="E83" s="1"/>
    </row>
    <row r="84" spans="1:5" ht="14.4" x14ac:dyDescent="0.3">
      <c r="A84" s="1"/>
      <c r="B84" s="1"/>
      <c r="C84" s="1"/>
      <c r="D84" s="1"/>
      <c r="E84" s="1"/>
    </row>
    <row r="85" spans="1:5" ht="14.4" x14ac:dyDescent="0.3">
      <c r="A85" s="1"/>
      <c r="B85" s="1"/>
      <c r="C85" s="1"/>
      <c r="D85" s="1"/>
      <c r="E85" s="1"/>
    </row>
    <row r="86" spans="1:5" ht="14.4" x14ac:dyDescent="0.3">
      <c r="A86" s="1"/>
      <c r="B86" s="1"/>
      <c r="C86" s="1"/>
      <c r="D86" s="1"/>
      <c r="E86" s="1"/>
    </row>
    <row r="87" spans="1:5" ht="14.4" x14ac:dyDescent="0.3">
      <c r="A87" s="1"/>
      <c r="B87" s="1"/>
      <c r="C87" s="1"/>
      <c r="D87" s="1"/>
      <c r="E87" s="1"/>
    </row>
    <row r="88" spans="1:5" ht="14.4" x14ac:dyDescent="0.3">
      <c r="A88" s="1"/>
      <c r="B88" s="1"/>
      <c r="C88" s="1"/>
      <c r="D88" s="1"/>
      <c r="E88" s="1"/>
    </row>
    <row r="89" spans="1:5" ht="14.4" x14ac:dyDescent="0.3">
      <c r="A89" s="1"/>
      <c r="B89" s="1"/>
      <c r="C89" s="1"/>
      <c r="D89" s="1"/>
      <c r="E8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A5A06EE642046BDD243887F53A363" ma:contentTypeVersion="16" ma:contentTypeDescription="Create a new document." ma:contentTypeScope="" ma:versionID="f57b0f6d2f77f5869ef7fab96ec735b9">
  <xsd:schema xmlns:xsd="http://www.w3.org/2001/XMLSchema" xmlns:xs="http://www.w3.org/2001/XMLSchema" xmlns:p="http://schemas.microsoft.com/office/2006/metadata/properties" xmlns:ns2="d17a7022-e309-4fbe-9c6b-e03d7f1515a4" xmlns:ns3="ee34ef00-9f34-4b46-9a7f-0fb5aef70e7d" targetNamespace="http://schemas.microsoft.com/office/2006/metadata/properties" ma:root="true" ma:fieldsID="550de49a702c551bae72d6240d392af2" ns2:_="" ns3:_="">
    <xsd:import namespace="d17a7022-e309-4fbe-9c6b-e03d7f1515a4"/>
    <xsd:import namespace="ee34ef00-9f34-4b46-9a7f-0fb5aef70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a7022-e309-4fbe-9c6b-e03d7f151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4de7244-4108-47e0-b250-81cdc43a41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ef00-9f34-4b46-9a7f-0fb5aef70e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09ecaaa-0f51-4c38-9188-ce65869586fc}" ma:internalName="TaxCatchAll" ma:showField="CatchAllData" ma:web="ee34ef00-9f34-4b46-9a7f-0fb5aef70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5BFBA5-EAF0-4391-A51B-1B45AF554D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3F27C-C459-4D62-AC73-02FC8F300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a7022-e309-4fbe-9c6b-e03d7f1515a4"/>
    <ds:schemaRef ds:uri="ee34ef00-9f34-4b46-9a7f-0fb5aef70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Daywise - Bankwise</vt:lpstr>
      <vt:lpstr>Summary of bank</vt:lpstr>
      <vt:lpstr>CASH &amp; BANK</vt:lpstr>
      <vt:lpstr>Daywise - Bankwise </vt:lpstr>
      <vt:lpstr>Sheet2</vt:lpstr>
      <vt:lpstr>Sheet1</vt:lpstr>
      <vt:lpstr>'Daywise - Bankwise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nooritravels</dc:creator>
  <cp:keywords/>
  <dc:description/>
  <cp:lastModifiedBy>Arun Kumar Kapali</cp:lastModifiedBy>
  <cp:revision/>
  <cp:lastPrinted>2023-05-08T06:58:13Z</cp:lastPrinted>
  <dcterms:created xsi:type="dcterms:W3CDTF">2008-06-19T09:56:03Z</dcterms:created>
  <dcterms:modified xsi:type="dcterms:W3CDTF">2023-05-09T05:10:37Z</dcterms:modified>
  <cp:category/>
  <cp:contentStatus/>
</cp:coreProperties>
</file>