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LS\Downloads\Project\Education Inequality in Pakistan Analysis\Excel Cleaned\"/>
    </mc:Choice>
  </mc:AlternateContent>
  <xr:revisionPtr revIDLastSave="0" documentId="13_ncr:1_{C9C4EE96-49FE-4D61-8B15-EA7E5A3560C5}" xr6:coauthVersionLast="47" xr6:coauthVersionMax="47" xr10:uidLastSave="{00000000-0000-0000-0000-000000000000}"/>
  <bookViews>
    <workbookView xWindow="3048" yWindow="396" windowWidth="17280" windowHeight="9420" activeTab="3" xr2:uid="{AAE242C4-3984-4DFF-B3E8-8437859ACD8C}"/>
  </bookViews>
  <sheets>
    <sheet name="PES_raw" sheetId="1" r:id="rId1"/>
    <sheet name="PSLM_raw" sheetId="2" r:id="rId2"/>
    <sheet name="ASER_raw" sheetId="3" r:id="rId3"/>
    <sheet name="Mast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4" l="1" a="1"/>
  <c r="I2" i="4" s="1"/>
  <c r="G2" i="4" a="1"/>
  <c r="G2" i="4" s="1"/>
  <c r="F8" i="4"/>
  <c r="F7" i="4"/>
  <c r="F2" i="4" a="1"/>
  <c r="F2" i="4" s="1"/>
  <c r="E3" i="4" a="1"/>
  <c r="E3" i="4" s="1"/>
  <c r="E7" i="4" a="1"/>
  <c r="E7" i="4" s="1"/>
  <c r="E2" i="4"/>
  <c r="D2" i="4"/>
  <c r="D7" i="4"/>
  <c r="D8" i="4"/>
  <c r="D5" i="4"/>
  <c r="D4" i="4"/>
  <c r="D3" i="4"/>
  <c r="C2" i="4"/>
  <c r="C8" i="4"/>
  <c r="C7" i="4"/>
  <c r="C5" i="4"/>
  <c r="C4" i="4"/>
  <c r="C3" i="4"/>
  <c r="B2" i="4"/>
  <c r="B8" i="4"/>
  <c r="B7" i="4"/>
  <c r="B5" i="4"/>
  <c r="B4" i="4"/>
  <c r="B3" i="4"/>
  <c r="O8" i="1"/>
  <c r="O7" i="1"/>
  <c r="H7" i="4" s="1" a="1"/>
  <c r="H7" i="4" s="1"/>
  <c r="L8" i="1"/>
  <c r="L7" i="1"/>
  <c r="R8" i="1"/>
  <c r="R7" i="1"/>
  <c r="R6" i="1"/>
  <c r="R5" i="1"/>
  <c r="R4" i="1"/>
  <c r="R3" i="1"/>
  <c r="R2" i="1"/>
  <c r="S8" i="1"/>
  <c r="S7" i="1"/>
  <c r="S6" i="1"/>
  <c r="S5" i="1"/>
  <c r="S4" i="1"/>
  <c r="S3" i="1"/>
  <c r="S2" i="1"/>
  <c r="T8" i="1"/>
  <c r="G8" i="4" s="1"/>
  <c r="T7" i="1"/>
  <c r="G7" i="4" s="1"/>
  <c r="T6" i="1"/>
  <c r="T5" i="1"/>
  <c r="T4" i="1"/>
  <c r="T3" i="1"/>
  <c r="T2" i="1"/>
  <c r="O6" i="1"/>
  <c r="O5" i="1"/>
  <c r="O4" i="1"/>
  <c r="O3" i="1"/>
  <c r="O2" i="1"/>
  <c r="H2" i="4" s="1" a="1"/>
  <c r="H2" i="4" s="1"/>
  <c r="L6" i="1"/>
  <c r="L5" i="1"/>
  <c r="L4" i="1"/>
  <c r="L3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<sst xmlns="http://schemas.openxmlformats.org/spreadsheetml/2006/main" count="72" uniqueCount="42">
  <si>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Province</t>
  </si>
  <si>
    <t>Year</t>
  </si>
  <si>
    <t>Urban_Enrol</t>
  </si>
  <si>
    <t>Rural_Enrol</t>
  </si>
  <si>
    <t>Male_Enrol</t>
  </si>
  <si>
    <t>Female_Enrol</t>
  </si>
  <si>
    <t>Total_Enrol</t>
  </si>
  <si>
    <t>Male_Teachers</t>
  </si>
  <si>
    <t>Female_Teachers</t>
  </si>
  <si>
    <t>Total_Teachers</t>
  </si>
  <si>
    <t>Schools</t>
  </si>
  <si>
    <t>Enrollment_per_School</t>
  </si>
  <si>
    <t>Gross_Enrolment_Rate</t>
  </si>
  <si>
    <t>Net_Enrolment_Rate</t>
  </si>
  <si>
    <t>Male_Teachers_pct</t>
  </si>
  <si>
    <t>Female_Teachers_pct</t>
  </si>
  <si>
    <t>GPI</t>
  </si>
  <si>
    <t>Punjab</t>
  </si>
  <si>
    <t>Sindh</t>
  </si>
  <si>
    <t>Khyber Pakhtunkhwa</t>
  </si>
  <si>
    <t>Balochistan</t>
  </si>
  <si>
    <t>Islamabad (ICT)</t>
  </si>
  <si>
    <t>Gilgit-Baltistan</t>
  </si>
  <si>
    <t>Azad Jammu &amp; Kashmir</t>
  </si>
  <si>
    <t>Literacy_10plus</t>
  </si>
  <si>
    <t>Attendance_10plus</t>
  </si>
  <si>
    <t>AttendanceGap</t>
  </si>
  <si>
    <t>ASER_Read_pct</t>
  </si>
  <si>
    <t>ASER_Math_pct</t>
  </si>
  <si>
    <t>LearningAvg_pct</t>
  </si>
  <si>
    <t>LearningGap</t>
  </si>
  <si>
    <t>Teacher_Student_Ratio</t>
  </si>
  <si>
    <t>Student_per_Teacher</t>
  </si>
  <si>
    <t>Population_Primary_Age</t>
  </si>
  <si>
    <t>Islambad (ICT)</t>
  </si>
  <si>
    <t>Male Enrol</t>
  </si>
  <si>
    <t>Female Enrol</t>
  </si>
  <si>
    <t>Total Enrol</t>
  </si>
  <si>
    <t>Teachers</t>
  </si>
  <si>
    <t>Student_per_School</t>
  </si>
  <si>
    <t>Attendance_Gap</t>
  </si>
  <si>
    <t>Learning 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</si>
</sst>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2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64" fontId="2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2" fontId="1" fillId="0" borderId="0" xfId="0" applyNumberFormat="1" applyFont="1"/>
    <xf numFmtId="164" fontId="1" fillId="0" borderId="0" xfId="0" applyNumberFormat="1" applyFont="1"/>
    <xf numFmtId="16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FC54-8354-4825-97C3-E64C01BACF0F}">
  <dimension ref="A1:T8"/>
  <sheetViews>
    <sheetView topLeftCell="K1" zoomScaleNormal="100" workbookViewId="0">
      <selection activeCell="U1" sqref="U1:U1048576"/>
    </sheetView>
  </sheetViews>
  <sheetFormatPr defaultRowHeight="14.4" x14ac:dyDescent="0.3"/>
  <cols>
    <col min="1" max="1" width="23" customWidth="1"/>
    <col min="2" max="2" width="22.21875" customWidth="1"/>
    <col min="3" max="3" width="30.44140625" customWidth="1"/>
    <col min="4" max="4" width="23.6640625" customWidth="1"/>
    <col min="5" max="5" width="25.77734375" customWidth="1"/>
    <col min="6" max="6" width="20.77734375" customWidth="1"/>
    <col min="7" max="7" width="32.6640625" customWidth="1"/>
    <col min="8" max="8" width="20.5546875" customWidth="1"/>
    <col min="9" max="9" width="21.33203125" customWidth="1"/>
    <col min="10" max="10" width="18" customWidth="1"/>
    <col min="11" max="11" width="20.6640625" customWidth="1"/>
    <col min="12" max="12" width="26.44140625" style="8" customWidth="1"/>
    <col min="13" max="13" width="26.44140625" style="12" customWidth="1"/>
    <col min="14" max="14" width="26.44140625" style="8" customWidth="1"/>
    <col min="15" max="15" width="30.5546875" style="5" customWidth="1"/>
    <col min="16" max="16" width="22.21875" style="10" customWidth="1"/>
    <col min="17" max="17" width="20.21875" style="10" customWidth="1"/>
    <col min="18" max="18" width="19" style="10" customWidth="1"/>
    <col min="19" max="19" width="20.88671875" style="10" customWidth="1"/>
    <col min="20" max="20" width="11.77734375" style="10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11" t="s">
        <v>33</v>
      </c>
      <c r="N1" s="7" t="s">
        <v>32</v>
      </c>
      <c r="O1" s="6" t="s">
        <v>31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</row>
    <row r="2" spans="1:20" x14ac:dyDescent="0.3">
      <c r="A2" t="s">
        <v>17</v>
      </c>
      <c r="B2">
        <v>2023</v>
      </c>
      <c r="C2">
        <v>6000000</v>
      </c>
      <c r="D2">
        <v>3800000</v>
      </c>
      <c r="E2">
        <v>5000000</v>
      </c>
      <c r="F2">
        <v>4800000</v>
      </c>
      <c r="G2">
        <v>9800000</v>
      </c>
      <c r="H2">
        <v>110000</v>
      </c>
      <c r="I2">
        <v>90000</v>
      </c>
      <c r="J2">
        <v>200000</v>
      </c>
      <c r="K2">
        <v>50000</v>
      </c>
      <c r="L2" s="8">
        <f>IFERROR(G2/K2, "")</f>
        <v>196</v>
      </c>
      <c r="M2" s="12">
        <v>15609613</v>
      </c>
      <c r="N2" s="8">
        <v>49</v>
      </c>
      <c r="O2" s="5">
        <f>IFERROR(J2/G2 *100, "")</f>
        <v>2.0408163265306123</v>
      </c>
      <c r="P2" s="10">
        <v>0.62780000000000002</v>
      </c>
      <c r="Q2" s="10">
        <v>0.37669999999999998</v>
      </c>
      <c r="R2" s="10">
        <f t="shared" ref="R2:R8" si="0">IFERROR(H2 / J2, "")</f>
        <v>0.55000000000000004</v>
      </c>
      <c r="S2" s="10">
        <f t="shared" ref="S2:S8" si="1">IFERROR(I2 / J2, "")</f>
        <v>0.45</v>
      </c>
      <c r="T2" s="10">
        <f t="shared" ref="T2:T8" si="2">IFERROR(F2 / D2, "")</f>
        <v>1.263157894736842</v>
      </c>
    </row>
    <row r="3" spans="1:20" x14ac:dyDescent="0.3">
      <c r="A3" t="s">
        <v>18</v>
      </c>
      <c r="B3">
        <v>2023</v>
      </c>
      <c r="C3">
        <v>2200000</v>
      </c>
      <c r="D3">
        <v>1600000</v>
      </c>
      <c r="E3">
        <v>2000000</v>
      </c>
      <c r="F3">
        <v>1800000</v>
      </c>
      <c r="G3">
        <v>3800000</v>
      </c>
      <c r="H3">
        <v>42000</v>
      </c>
      <c r="I3">
        <v>38000</v>
      </c>
      <c r="J3">
        <v>80000</v>
      </c>
      <c r="K3">
        <v>20000</v>
      </c>
      <c r="L3" s="8">
        <f>IFERROR(G3/K3, "")</f>
        <v>190</v>
      </c>
      <c r="M3" s="12">
        <v>7820000</v>
      </c>
      <c r="N3" s="8">
        <v>47.05</v>
      </c>
      <c r="O3" s="5">
        <f>IFERROR(J3/G3 * 100, "")</f>
        <v>2.1052631578947367</v>
      </c>
      <c r="P3" s="10">
        <v>0.4859</v>
      </c>
      <c r="Q3" s="10">
        <v>0.29160000000000003</v>
      </c>
      <c r="R3" s="10">
        <f t="shared" si="0"/>
        <v>0.52500000000000002</v>
      </c>
      <c r="S3" s="10">
        <f t="shared" si="1"/>
        <v>0.47499999999999998</v>
      </c>
      <c r="T3" s="10">
        <f t="shared" si="2"/>
        <v>1.125</v>
      </c>
    </row>
    <row r="4" spans="1:20" x14ac:dyDescent="0.3">
      <c r="A4" t="s">
        <v>19</v>
      </c>
      <c r="B4">
        <v>2023</v>
      </c>
      <c r="C4">
        <v>1800000</v>
      </c>
      <c r="D4">
        <v>1100000</v>
      </c>
      <c r="E4">
        <v>1500000</v>
      </c>
      <c r="F4">
        <v>1400000</v>
      </c>
      <c r="G4">
        <v>2900000</v>
      </c>
      <c r="H4">
        <v>38000</v>
      </c>
      <c r="I4">
        <v>32000</v>
      </c>
      <c r="J4">
        <v>70000</v>
      </c>
      <c r="K4">
        <v>15000</v>
      </c>
      <c r="L4" s="8">
        <f>IFERROR(G4/K4,"")</f>
        <v>193.33333333333334</v>
      </c>
      <c r="M4" s="12">
        <v>6067867</v>
      </c>
      <c r="N4" s="8">
        <v>41.43</v>
      </c>
      <c r="O4" s="5">
        <f>IFERROR(J4/G4 * 100, "")</f>
        <v>2.4137931034482758</v>
      </c>
      <c r="P4" s="10">
        <v>0.47789999999999999</v>
      </c>
      <c r="Q4" s="10">
        <v>0.2868</v>
      </c>
      <c r="R4" s="10">
        <f t="shared" si="0"/>
        <v>0.54285714285714282</v>
      </c>
      <c r="S4" s="10">
        <f t="shared" si="1"/>
        <v>0.45714285714285713</v>
      </c>
      <c r="T4" s="10">
        <f t="shared" si="2"/>
        <v>1.2727272727272727</v>
      </c>
    </row>
    <row r="5" spans="1:20" x14ac:dyDescent="0.3">
      <c r="A5" t="s">
        <v>20</v>
      </c>
      <c r="B5">
        <v>2023</v>
      </c>
      <c r="C5">
        <v>350000</v>
      </c>
      <c r="D5">
        <v>650000</v>
      </c>
      <c r="E5">
        <v>600000</v>
      </c>
      <c r="F5">
        <v>400000</v>
      </c>
      <c r="G5">
        <v>100000</v>
      </c>
      <c r="H5">
        <v>15000</v>
      </c>
      <c r="I5">
        <v>10000</v>
      </c>
      <c r="J5">
        <v>25000</v>
      </c>
      <c r="K5">
        <v>7000</v>
      </c>
      <c r="L5" s="8">
        <f>IFERROR(G5/K5,"")</f>
        <v>14.285714285714286</v>
      </c>
      <c r="M5" s="12">
        <v>621400</v>
      </c>
      <c r="N5" s="8">
        <v>40</v>
      </c>
      <c r="O5" s="5">
        <f>IFERROR(J5/G5 *100, "")</f>
        <v>25</v>
      </c>
      <c r="P5" s="10">
        <v>0.16089999999999999</v>
      </c>
      <c r="Q5" s="10">
        <v>9.6600000000000005E-2</v>
      </c>
      <c r="R5" s="10">
        <f t="shared" si="0"/>
        <v>0.6</v>
      </c>
      <c r="S5" s="10">
        <f t="shared" si="1"/>
        <v>0.4</v>
      </c>
      <c r="T5" s="10">
        <f t="shared" si="2"/>
        <v>0.61538461538461542</v>
      </c>
    </row>
    <row r="6" spans="1:20" x14ac:dyDescent="0.3">
      <c r="A6" t="s">
        <v>21</v>
      </c>
      <c r="B6">
        <v>2023</v>
      </c>
      <c r="C6">
        <v>200000</v>
      </c>
      <c r="D6">
        <v>90000</v>
      </c>
      <c r="E6">
        <v>150000</v>
      </c>
      <c r="F6">
        <v>140000</v>
      </c>
      <c r="G6">
        <v>290000</v>
      </c>
      <c r="H6">
        <v>5000</v>
      </c>
      <c r="I6">
        <v>4000</v>
      </c>
      <c r="J6">
        <v>9000</v>
      </c>
      <c r="K6">
        <v>1200</v>
      </c>
      <c r="L6" s="8">
        <f>IFERROR(G6/K6,"")</f>
        <v>241.66666666666666</v>
      </c>
      <c r="M6" s="12">
        <v>248762</v>
      </c>
      <c r="N6" s="8">
        <v>32.22</v>
      </c>
      <c r="O6" s="5">
        <f>IFERROR(J6/G6 *100, "")</f>
        <v>3.103448275862069</v>
      </c>
      <c r="P6" s="10">
        <v>1.1665000000000001</v>
      </c>
      <c r="Q6" s="10">
        <v>0.69950000000000001</v>
      </c>
      <c r="R6" s="10">
        <f t="shared" si="0"/>
        <v>0.55555555555555558</v>
      </c>
      <c r="S6" s="10">
        <f t="shared" si="1"/>
        <v>0.44444444444444442</v>
      </c>
      <c r="T6" s="10">
        <f t="shared" si="2"/>
        <v>1.5555555555555556</v>
      </c>
    </row>
    <row r="7" spans="1:20" x14ac:dyDescent="0.3">
      <c r="A7" t="s">
        <v>22</v>
      </c>
      <c r="B7">
        <v>2023</v>
      </c>
      <c r="C7">
        <v>40000</v>
      </c>
      <c r="D7">
        <v>30000</v>
      </c>
      <c r="E7">
        <v>40000</v>
      </c>
      <c r="F7">
        <v>30000</v>
      </c>
      <c r="G7">
        <v>70000</v>
      </c>
      <c r="H7">
        <v>1200</v>
      </c>
      <c r="I7">
        <v>800</v>
      </c>
      <c r="J7">
        <v>2000</v>
      </c>
      <c r="K7">
        <v>400</v>
      </c>
      <c r="L7" s="8">
        <f>IFERROR(G7/K7,"")</f>
        <v>175</v>
      </c>
      <c r="M7" s="12">
        <v>105000</v>
      </c>
      <c r="N7" s="8">
        <v>35</v>
      </c>
      <c r="O7" s="5">
        <f>IFERROR(J7/G7 * 100,  "")</f>
        <v>2.8571428571428572</v>
      </c>
      <c r="P7" s="10">
        <v>0.66669999999999996</v>
      </c>
      <c r="Q7" s="10">
        <v>0.4</v>
      </c>
      <c r="R7" s="10">
        <f t="shared" si="0"/>
        <v>0.6</v>
      </c>
      <c r="S7" s="10">
        <f t="shared" si="1"/>
        <v>0.4</v>
      </c>
      <c r="T7" s="10">
        <f t="shared" si="2"/>
        <v>1</v>
      </c>
    </row>
    <row r="8" spans="1:20" x14ac:dyDescent="0.3">
      <c r="A8" t="s">
        <v>23</v>
      </c>
      <c r="B8">
        <v>2023</v>
      </c>
      <c r="C8">
        <v>70000</v>
      </c>
      <c r="D8">
        <v>160000</v>
      </c>
      <c r="E8">
        <v>120000</v>
      </c>
      <c r="F8">
        <v>110000</v>
      </c>
      <c r="G8">
        <v>230000</v>
      </c>
      <c r="H8">
        <v>3500</v>
      </c>
      <c r="I8">
        <v>2500</v>
      </c>
      <c r="J8">
        <v>6000</v>
      </c>
      <c r="K8">
        <v>1000</v>
      </c>
      <c r="L8" s="8">
        <f>IFERROR(G8/K8,"")</f>
        <v>230</v>
      </c>
      <c r="M8" s="12">
        <v>320000</v>
      </c>
      <c r="N8" s="8">
        <v>38.83</v>
      </c>
      <c r="O8" s="5">
        <f>IFERROR(J8/G8 * 100,  "")</f>
        <v>2.6086956521739131</v>
      </c>
      <c r="P8" s="10">
        <v>0.71879999999999999</v>
      </c>
      <c r="Q8" s="10">
        <v>0.43120000000000003</v>
      </c>
      <c r="R8" s="10">
        <f t="shared" si="0"/>
        <v>0.58333333333333337</v>
      </c>
      <c r="S8" s="10">
        <f t="shared" si="1"/>
        <v>0.41666666666666669</v>
      </c>
      <c r="T8" s="10">
        <f t="shared" si="2"/>
        <v>0.6875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A10C-4874-409B-93D6-B3DE16B4D3FD}">
  <dimension ref="A1:D8"/>
  <sheetViews>
    <sheetView workbookViewId="0">
      <selection activeCell="C7" sqref="C7"/>
    </sheetView>
  </sheetViews>
  <sheetFormatPr defaultRowHeight="14.4" x14ac:dyDescent="0.3"/>
  <cols>
    <col min="1" max="1" width="22.44140625" customWidth="1"/>
    <col min="2" max="2" width="23.21875" style="8" customWidth="1"/>
    <col min="3" max="3" width="22.88671875" style="8" customWidth="1"/>
    <col min="4" max="4" width="24.77734375" style="5" customWidth="1"/>
  </cols>
  <sheetData>
    <row r="1" spans="1:4" x14ac:dyDescent="0.3">
      <c r="A1" s="3" t="s">
        <v>0</v>
      </c>
      <c r="B1" s="20" t="s">
        <v>24</v>
      </c>
      <c r="C1" s="13" t="s">
        <v>25</v>
      </c>
      <c r="D1" s="1" t="s">
        <v>26</v>
      </c>
    </row>
    <row r="2" spans="1:4" x14ac:dyDescent="0.3">
      <c r="A2" t="s">
        <v>20</v>
      </c>
      <c r="B2" s="8">
        <v>45</v>
      </c>
      <c r="C2" s="8">
        <v>42</v>
      </c>
      <c r="D2" s="5">
        <v>-3</v>
      </c>
    </row>
    <row r="3" spans="1:4" x14ac:dyDescent="0.3">
      <c r="A3" t="s">
        <v>21</v>
      </c>
      <c r="B3" s="8">
        <v>85</v>
      </c>
      <c r="C3" s="8">
        <v>85</v>
      </c>
      <c r="D3" s="5">
        <v>0</v>
      </c>
    </row>
    <row r="4" spans="1:4" x14ac:dyDescent="0.3">
      <c r="A4" t="s">
        <v>19</v>
      </c>
      <c r="B4" s="8">
        <v>61.25</v>
      </c>
      <c r="C4" s="8">
        <v>63</v>
      </c>
      <c r="D4" s="5">
        <v>1.75</v>
      </c>
    </row>
    <row r="5" spans="1:4" x14ac:dyDescent="0.3">
      <c r="A5" t="s">
        <v>17</v>
      </c>
      <c r="B5" s="8">
        <v>65.666666666666671</v>
      </c>
      <c r="C5" s="8">
        <v>68</v>
      </c>
      <c r="D5" s="5">
        <v>2.333333333333329</v>
      </c>
    </row>
    <row r="6" spans="1:4" x14ac:dyDescent="0.3">
      <c r="A6" t="s">
        <v>18</v>
      </c>
      <c r="B6" s="8">
        <v>67.8</v>
      </c>
      <c r="C6" s="8">
        <v>63.2</v>
      </c>
      <c r="D6" s="5">
        <v>-4.5999999999999943</v>
      </c>
    </row>
    <row r="7" spans="1:4" x14ac:dyDescent="0.3">
      <c r="A7" t="s">
        <v>22</v>
      </c>
      <c r="B7" s="8">
        <v>65</v>
      </c>
      <c r="C7" s="8">
        <v>74</v>
      </c>
      <c r="D7" s="5">
        <v>9</v>
      </c>
    </row>
    <row r="8" spans="1:4" x14ac:dyDescent="0.3">
      <c r="A8" t="s">
        <v>23</v>
      </c>
      <c r="B8" s="8">
        <v>58.4</v>
      </c>
      <c r="C8" s="8">
        <v>70.5</v>
      </c>
      <c r="D8" s="5">
        <v>12.1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19F9-F02E-461F-8D8F-159E0554ADD2}">
  <dimension ref="A1:E8"/>
  <sheetViews>
    <sheetView workbookViewId="0">
      <selection activeCell="C2" sqref="C2:C8"/>
    </sheetView>
  </sheetViews>
  <sheetFormatPr defaultRowHeight="14.4" x14ac:dyDescent="0.3"/>
  <cols>
    <col min="1" max="1" width="30.77734375" customWidth="1"/>
    <col min="2" max="2" width="18.33203125" customWidth="1"/>
    <col min="3" max="3" width="18.109375" customWidth="1"/>
    <col min="4" max="4" width="18.6640625" customWidth="1"/>
    <col min="5" max="5" width="16.33203125" customWidth="1"/>
  </cols>
  <sheetData>
    <row r="1" spans="1:5" x14ac:dyDescent="0.3">
      <c r="A1" s="4" t="s">
        <v>0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 x14ac:dyDescent="0.3">
      <c r="A2" t="s">
        <v>17</v>
      </c>
      <c r="B2">
        <v>58.2</v>
      </c>
      <c r="C2">
        <v>52.6</v>
      </c>
      <c r="D2">
        <v>55.4</v>
      </c>
      <c r="E2">
        <v>5.6</v>
      </c>
    </row>
    <row r="3" spans="1:5" x14ac:dyDescent="0.3">
      <c r="A3" t="s">
        <v>18</v>
      </c>
      <c r="B3">
        <v>47.1</v>
      </c>
      <c r="C3">
        <v>43.3</v>
      </c>
      <c r="D3">
        <v>45.2</v>
      </c>
      <c r="E3">
        <v>3.8</v>
      </c>
    </row>
    <row r="4" spans="1:5" x14ac:dyDescent="0.3">
      <c r="A4" t="s">
        <v>19</v>
      </c>
      <c r="B4">
        <v>55.4</v>
      </c>
      <c r="C4">
        <v>49.7</v>
      </c>
      <c r="D4">
        <v>52.6</v>
      </c>
      <c r="E4">
        <v>5.7</v>
      </c>
    </row>
    <row r="5" spans="1:5" x14ac:dyDescent="0.3">
      <c r="A5" t="s">
        <v>20</v>
      </c>
      <c r="B5">
        <v>41.6</v>
      </c>
      <c r="C5">
        <v>38.200000000000003</v>
      </c>
      <c r="D5">
        <v>39.9</v>
      </c>
      <c r="E5">
        <v>3.4</v>
      </c>
    </row>
    <row r="6" spans="1:5" x14ac:dyDescent="0.3">
      <c r="A6" t="s">
        <v>21</v>
      </c>
      <c r="B6">
        <v>72.5</v>
      </c>
      <c r="C6">
        <v>68.900000000000006</v>
      </c>
      <c r="D6">
        <v>70.7</v>
      </c>
      <c r="E6">
        <v>3.6</v>
      </c>
    </row>
    <row r="7" spans="1:5" x14ac:dyDescent="0.3">
      <c r="A7" t="s">
        <v>22</v>
      </c>
      <c r="B7">
        <v>60.3</v>
      </c>
      <c r="C7">
        <v>56.1</v>
      </c>
      <c r="D7">
        <v>58.2</v>
      </c>
      <c r="E7">
        <v>4.2</v>
      </c>
    </row>
    <row r="8" spans="1:5" x14ac:dyDescent="0.3">
      <c r="A8" t="s">
        <v>23</v>
      </c>
      <c r="B8">
        <v>63.8</v>
      </c>
      <c r="C8">
        <v>59.4</v>
      </c>
      <c r="D8">
        <v>61.6</v>
      </c>
      <c r="E8">
        <v>4.4000000000000004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E168-A7B5-4BCE-A242-E5EC9C02DA65}">
  <dimension ref="A1:O8"/>
  <sheetViews>
    <sheetView tabSelected="1" topLeftCell="H1" workbookViewId="0">
      <selection activeCell="L2" sqref="L2:L8"/>
    </sheetView>
  </sheetViews>
  <sheetFormatPr defaultRowHeight="14.4" x14ac:dyDescent="0.3"/>
  <cols>
    <col min="1" max="1" width="22.109375" customWidth="1"/>
    <col min="2" max="2" width="16.77734375" customWidth="1"/>
    <col min="3" max="3" width="16.44140625" customWidth="1"/>
    <col min="4" max="4" width="19.21875" customWidth="1"/>
    <col min="5" max="5" width="15.5546875" customWidth="1"/>
    <col min="7" max="7" width="8.88671875" style="17"/>
    <col min="8" max="8" width="24.5546875" style="5" customWidth="1"/>
    <col min="9" max="9" width="20.44140625" style="8" customWidth="1"/>
    <col min="10" max="10" width="16.77734375" customWidth="1"/>
    <col min="11" max="12" width="18.5546875" customWidth="1"/>
    <col min="13" max="13" width="21" customWidth="1"/>
    <col min="14" max="14" width="19.44140625" customWidth="1"/>
    <col min="15" max="15" width="13.6640625" customWidth="1"/>
  </cols>
  <sheetData>
    <row r="1" spans="1:15" x14ac:dyDescent="0.3">
      <c r="A1" s="15" t="s">
        <v>0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10</v>
      </c>
      <c r="G1" s="16" t="s">
        <v>16</v>
      </c>
      <c r="H1" s="18" t="s">
        <v>31</v>
      </c>
      <c r="I1" s="19" t="s">
        <v>39</v>
      </c>
      <c r="J1" s="15" t="s">
        <v>24</v>
      </c>
      <c r="K1" s="15" t="s">
        <v>40</v>
      </c>
      <c r="L1" s="15" t="s">
        <v>28</v>
      </c>
      <c r="M1" s="15" t="s">
        <v>27</v>
      </c>
      <c r="N1" s="15" t="s">
        <v>29</v>
      </c>
      <c r="O1" s="15" t="s">
        <v>41</v>
      </c>
    </row>
    <row r="2" spans="1:15" x14ac:dyDescent="0.3">
      <c r="A2" t="s">
        <v>17</v>
      </c>
      <c r="B2">
        <f>_xlfn.XLOOKUP(A2, PES_raw!$A:$A, PES_raw!$E:$E, "")</f>
        <v>5000000</v>
      </c>
      <c r="C2">
        <f>_xlfn.XLOOKUP(A2, PES_raw!$A:$A, PES_raw!$F:$F, "")</f>
        <v>4800000</v>
      </c>
      <c r="D2">
        <f>_xlfn.XLOOKUP(A2, PES_raw!$A:$A, PES_raw!$G:$G, "")</f>
        <v>9800000</v>
      </c>
      <c r="E2">
        <f>_xlfn.XLOOKUP(A2, PES_raw!$A:$A, PES_raw!$J:$J, "")</f>
        <v>200000</v>
      </c>
      <c r="F2" cm="1">
        <f t="array" ref="F2:F5">_xlfn.XLOOKUP(A2:A5, PES_raw!$A:$A, PES_raw!$K:$K, "")</f>
        <v>50000</v>
      </c>
      <c r="G2" s="17" cm="1">
        <f t="array" ref="G2:G5">_xlfn.XLOOKUP(A2:A5, PES_raw!$A:$A, PES_raw!$T:$T, "")</f>
        <v>1.263157894736842</v>
      </c>
      <c r="H2" s="5" cm="1">
        <f t="array" ref="H2:H5">_xlfn.XLOOKUP(A2:A5, PES_raw!$A:$A, PES_raw!$O:$O, "")</f>
        <v>2.0408163265306123</v>
      </c>
      <c r="I2" s="8" cm="1">
        <f t="array" ref="I2:I5">_xlfn.XLOOKUP(A2:A5, PES_raw!$A:$A, PES_raw!$L:$L, "")</f>
        <v>196</v>
      </c>
      <c r="J2">
        <v>65.7</v>
      </c>
      <c r="K2">
        <v>2.33</v>
      </c>
      <c r="L2">
        <v>52.6</v>
      </c>
      <c r="M2">
        <v>58.2</v>
      </c>
      <c r="N2">
        <v>55.4</v>
      </c>
      <c r="O2">
        <v>5.6</v>
      </c>
    </row>
    <row r="3" spans="1:15" x14ac:dyDescent="0.3">
      <c r="A3" t="s">
        <v>18</v>
      </c>
      <c r="B3">
        <f>_xlfn.XLOOKUP(A3, PES_raw!$A:$A, PES_raw!$E:$E, "")</f>
        <v>2000000</v>
      </c>
      <c r="C3">
        <f>_xlfn.XLOOKUP(A3, PES_raw!$A:$A, PES_raw!$F:$F, "")</f>
        <v>1800000</v>
      </c>
      <c r="D3">
        <f>_xlfn.XLOOKUP(A3, PES_raw!$A:$A, PES_raw!$G:$G, "")</f>
        <v>3800000</v>
      </c>
      <c r="E3" cm="1">
        <f t="array" ref="E3:E5">_xlfn.XLOOKUP(A3:A5, PES_raw!$A:$A, PES_raw!$J:$J, "")</f>
        <v>80000</v>
      </c>
      <c r="F3">
        <v>20000</v>
      </c>
      <c r="G3" s="17">
        <v>1.125</v>
      </c>
      <c r="H3" s="5">
        <v>2.1052631578947367</v>
      </c>
      <c r="I3" s="8">
        <v>190</v>
      </c>
      <c r="J3">
        <v>67.8</v>
      </c>
      <c r="K3">
        <v>-4.5999999999999996</v>
      </c>
      <c r="L3">
        <v>43.3</v>
      </c>
      <c r="M3">
        <v>47.1</v>
      </c>
      <c r="N3">
        <v>45.2</v>
      </c>
      <c r="O3">
        <v>3.8</v>
      </c>
    </row>
    <row r="4" spans="1:15" x14ac:dyDescent="0.3">
      <c r="A4" t="s">
        <v>19</v>
      </c>
      <c r="B4">
        <f>_xlfn.XLOOKUP(A4, PES_raw!$A:$A, PES_raw!$E:$E, "")</f>
        <v>1500000</v>
      </c>
      <c r="C4">
        <f>_xlfn.XLOOKUP(A4, PES_raw!$A:$A, PES_raw!$F:$F, "")</f>
        <v>1400000</v>
      </c>
      <c r="D4">
        <f>_xlfn.XLOOKUP(A4, PES_raw!$A:$A, PES_raw!$G:$G, "")</f>
        <v>2900000</v>
      </c>
      <c r="E4">
        <v>70000</v>
      </c>
      <c r="F4">
        <v>15000</v>
      </c>
      <c r="G4" s="17">
        <v>1.2727272727272727</v>
      </c>
      <c r="H4" s="5">
        <v>2.4137931034482758</v>
      </c>
      <c r="I4" s="8">
        <v>193.33333333333334</v>
      </c>
      <c r="J4">
        <v>61.3</v>
      </c>
      <c r="K4">
        <v>1.75</v>
      </c>
      <c r="L4">
        <v>49.7</v>
      </c>
      <c r="M4">
        <v>55.4</v>
      </c>
      <c r="N4">
        <v>52.6</v>
      </c>
      <c r="O4">
        <v>5.7</v>
      </c>
    </row>
    <row r="5" spans="1:15" x14ac:dyDescent="0.3">
      <c r="A5" t="s">
        <v>20</v>
      </c>
      <c r="B5">
        <f>_xlfn.XLOOKUP(A5, PES_raw!$A:$A, PES_raw!$E:$E, "")</f>
        <v>600000</v>
      </c>
      <c r="C5">
        <f>_xlfn.XLOOKUP(A5, PES_raw!$A:$A, PES_raw!$F:$F, "")</f>
        <v>400000</v>
      </c>
      <c r="D5">
        <f>_xlfn.XLOOKUP(A5, PES_raw!$A:$A, PES_raw!$G:$G, "")</f>
        <v>100000</v>
      </c>
      <c r="E5">
        <v>25000</v>
      </c>
      <c r="F5">
        <v>7000</v>
      </c>
      <c r="G5" s="17">
        <v>0.61538461538461542</v>
      </c>
      <c r="H5" s="5">
        <v>25</v>
      </c>
      <c r="I5" s="8">
        <v>14.285714285714286</v>
      </c>
      <c r="J5">
        <v>45</v>
      </c>
      <c r="K5">
        <v>-3</v>
      </c>
      <c r="L5">
        <v>38.200000000000003</v>
      </c>
      <c r="M5">
        <v>41.6</v>
      </c>
      <c r="N5">
        <v>39.9</v>
      </c>
      <c r="O5">
        <v>3.4</v>
      </c>
    </row>
    <row r="6" spans="1:15" x14ac:dyDescent="0.3">
      <c r="A6" t="s">
        <v>34</v>
      </c>
      <c r="B6">
        <v>150000</v>
      </c>
      <c r="C6">
        <v>140000</v>
      </c>
      <c r="D6">
        <v>290000</v>
      </c>
      <c r="E6">
        <v>9000</v>
      </c>
      <c r="F6">
        <v>1200</v>
      </c>
      <c r="G6" s="17">
        <v>1.556</v>
      </c>
      <c r="H6" s="5">
        <v>3.1</v>
      </c>
      <c r="I6" s="8">
        <v>241.7</v>
      </c>
      <c r="J6">
        <v>85</v>
      </c>
      <c r="K6">
        <v>0</v>
      </c>
      <c r="L6">
        <v>68.900000000000006</v>
      </c>
      <c r="M6">
        <v>72.5</v>
      </c>
      <c r="N6">
        <v>70.7</v>
      </c>
      <c r="O6">
        <v>3.6</v>
      </c>
    </row>
    <row r="7" spans="1:15" x14ac:dyDescent="0.3">
      <c r="A7" t="s">
        <v>22</v>
      </c>
      <c r="B7">
        <f>_xlfn.XLOOKUP(A7, PES_raw!$A:$A, PES_raw!$E:$E, "")</f>
        <v>40000</v>
      </c>
      <c r="C7">
        <f>_xlfn.XLOOKUP(A7, PES_raw!$A:$A, PES_raw!$F:$F, "")</f>
        <v>30000</v>
      </c>
      <c r="D7">
        <f>_xlfn.XLOOKUP(A7, PES_raw!$A:$A, PES_raw!$G:$G, "")</f>
        <v>70000</v>
      </c>
      <c r="E7" cm="1">
        <f t="array" ref="E7:E8">_xlfn.XLOOKUP(A7:A8, PES_raw!$A:$A, PES_raw!$J:$J, "")</f>
        <v>2000</v>
      </c>
      <c r="F7">
        <f>_xlfn.XLOOKUP(A7, PES_raw!$A:$A, PES_raw!$K:$K, "")</f>
        <v>400</v>
      </c>
      <c r="G7" s="17">
        <f>_xlfn.XLOOKUP(A7, PES_raw!$A:$A, PES_raw!$T:$T, "")</f>
        <v>1</v>
      </c>
      <c r="H7" s="5" cm="1">
        <f t="array" ref="H7:H8">_xlfn.XLOOKUP(A7:A8, PES_raw!$A:$A, PES_raw!$O:$O, "")</f>
        <v>2.8571428571428572</v>
      </c>
      <c r="I7" s="8">
        <v>175</v>
      </c>
      <c r="J7">
        <v>65</v>
      </c>
      <c r="K7">
        <v>9</v>
      </c>
      <c r="L7">
        <v>56.1</v>
      </c>
      <c r="M7">
        <v>60.3</v>
      </c>
      <c r="N7">
        <v>58.2</v>
      </c>
      <c r="O7">
        <v>4.2</v>
      </c>
    </row>
    <row r="8" spans="1:15" x14ac:dyDescent="0.3">
      <c r="A8" t="s">
        <v>23</v>
      </c>
      <c r="B8">
        <f>_xlfn.XLOOKUP(A8, PES_raw!$A:$A, PES_raw!$E:$E, "")</f>
        <v>120000</v>
      </c>
      <c r="C8">
        <f>_xlfn.XLOOKUP(A8, PES_raw!$A:$A, PES_raw!$F:$F, "")</f>
        <v>110000</v>
      </c>
      <c r="D8">
        <f>_xlfn.XLOOKUP(A8, PES_raw!$A:$A, PES_raw!$G:$G, "")</f>
        <v>230000</v>
      </c>
      <c r="E8">
        <v>6000</v>
      </c>
      <c r="F8">
        <f>_xlfn.XLOOKUP(A8, PES_raw!$A:$A, PES_raw!$K:$K, "")</f>
        <v>1000</v>
      </c>
      <c r="G8" s="17">
        <f>_xlfn.XLOOKUP(A8, PES_raw!$A:$A, PES_raw!$T:$T, "")</f>
        <v>0.6875</v>
      </c>
      <c r="H8" s="5">
        <v>2.6086956521739131</v>
      </c>
      <c r="I8" s="8">
        <v>230</v>
      </c>
      <c r="J8">
        <v>58.4</v>
      </c>
      <c r="K8">
        <v>12.1</v>
      </c>
      <c r="L8">
        <v>59.4</v>
      </c>
      <c r="M8">
        <v>63.8</v>
      </c>
      <c r="N8">
        <v>61.6</v>
      </c>
      <c r="O8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PES_raw</vt:lpstr>
      <vt:lpstr>PSLM_raw</vt:lpstr>
      <vt:lpstr>ASER_raw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Ikram</dc:creator>
  <cp:lastModifiedBy>Talha Ikram</cp:lastModifiedBy>
  <dcterms:created xsi:type="dcterms:W3CDTF">2025-10-02T03:51:17Z</dcterms:created>
  <dcterms:modified xsi:type="dcterms:W3CDTF">2025-10-03T04:55:36Z</dcterms:modified>
</cp:coreProperties>
</file>