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 Koehrsen\Udacity-Data-Analyst-Nanodegree\Project Materials\P7 Materials\"/>
    </mc:Choice>
  </mc:AlternateContent>
  <bookViews>
    <workbookView xWindow="0" yWindow="0" windowWidth="23040" windowHeight="978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3" l="1"/>
  <c r="U26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" i="3"/>
  <c r="B49" i="3"/>
  <c r="E43" i="3"/>
  <c r="K40" i="3"/>
  <c r="E44" i="3" s="1"/>
  <c r="E49" i="3" s="1"/>
  <c r="E40" i="3"/>
  <c r="B44" i="3"/>
  <c r="J40" i="3"/>
  <c r="I40" i="3"/>
  <c r="D40" i="3"/>
  <c r="B43" i="3" s="1"/>
  <c r="B45" i="3" s="1"/>
  <c r="B46" i="3" s="1"/>
  <c r="B48" i="3" s="1"/>
  <c r="C40" i="3"/>
  <c r="B53" i="2"/>
  <c r="E47" i="2" s="1"/>
  <c r="B51" i="2"/>
  <c r="B50" i="2"/>
  <c r="B49" i="2"/>
  <c r="B48" i="2"/>
  <c r="B47" i="2"/>
  <c r="I40" i="2"/>
  <c r="H40" i="2"/>
  <c r="C40" i="2"/>
  <c r="B40" i="2"/>
  <c r="E12" i="1"/>
  <c r="F12" i="1" s="1"/>
  <c r="H12" i="1" s="1"/>
  <c r="C5" i="1"/>
  <c r="E11" i="1"/>
  <c r="E13" i="1"/>
  <c r="B16" i="1"/>
  <c r="B51" i="3" l="1"/>
  <c r="P26" i="3"/>
  <c r="E45" i="3"/>
  <c r="E46" i="3" s="1"/>
  <c r="E48" i="3" s="1"/>
  <c r="D47" i="2"/>
  <c r="J41" i="2"/>
  <c r="J42" i="2"/>
  <c r="J44" i="2" s="1"/>
  <c r="L41" i="2" s="1"/>
  <c r="F11" i="1"/>
  <c r="H11" i="1" s="1"/>
  <c r="F13" i="1"/>
  <c r="H13" i="1" s="1"/>
  <c r="B17" i="1"/>
  <c r="C7" i="1"/>
  <c r="E7" i="1" s="1"/>
  <c r="C6" i="1"/>
  <c r="E6" i="1" s="1"/>
  <c r="E5" i="1"/>
  <c r="E50" i="3" l="1"/>
  <c r="E51" i="3"/>
  <c r="M41" i="2"/>
  <c r="B41" i="2" l="1"/>
  <c r="B42" i="2" s="1"/>
  <c r="B44" i="2" s="1"/>
  <c r="E41" i="2" l="1"/>
  <c r="D41" i="2"/>
</calcChain>
</file>

<file path=xl/sharedStrings.xml><?xml version="1.0" encoding="utf-8"?>
<sst xmlns="http://schemas.openxmlformats.org/spreadsheetml/2006/main" count="248" uniqueCount="93">
  <si>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</si>
  <si>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</si>
  <si>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</si>
  <si>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</si>
  <si>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</si>
  <si>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</si>
  <si>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</si>
  <si>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Number of samples</t>
  </si>
  <si>
    <t>Standard Error</t>
  </si>
  <si>
    <t>Metrics Used</t>
  </si>
  <si>
    <t>Gross Conversion</t>
  </si>
  <si>
    <t>Retention</t>
  </si>
  <si>
    <t>Net Conversion</t>
  </si>
  <si>
    <t>User IDs to remain enrolled past 14 day divided by number of "unique cookies to click "Start free trial" button</t>
  </si>
  <si>
    <t>User IDs to remain enrolled past 14 days divided by number of user ids to complete checkout</t>
  </si>
  <si>
    <t>alpha overall</t>
  </si>
  <si>
    <t>beta</t>
  </si>
  <si>
    <t>alpha individual</t>
  </si>
  <si>
    <t>number of metrics</t>
  </si>
  <si>
    <t>Definition</t>
  </si>
  <si>
    <t>dmin (minimum practical change level)</t>
  </si>
  <si>
    <t>Fraction Diverted</t>
  </si>
  <si>
    <t>User IDs to complete checkout and enroll in the free trial divided by number of unique cookies to click start free trial button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</si>
  <si>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</si>
  <si>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</si>
  <si>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</si>
  <si>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</si>
  <si>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</si>
  <si>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</si>
  <si>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</si>
  <si>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</si>
  <si>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</si>
  <si>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</si>
  <si>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</si>
  <si>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</si>
  <si>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</si>
  <si>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</si>
  <si>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</si>
  <si>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</si>
  <si>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</si>
  <si>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</si>
  <si>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</si>
  <si>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</si>
  <si>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</si>
  <si>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</si>
  <si>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</si>
  <si>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</si>
  <si>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</si>
  <si>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</si>
  <si>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</si>
  <si>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</si>
  <si>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</si>
  <si>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</si>
  <si>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</si>
  <si>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</si>
  <si>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</si>
  <si>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</si>
  <si>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</si>
  <si>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</si>
  <si>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</si>
  <si>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</si>
  <si>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</si>
  <si>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</si>
  <si>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</si>
  <si>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</si>
  <si>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p_hat</t>
  </si>
  <si>
    <t>standard error</t>
  </si>
  <si>
    <t>margin of error</t>
  </si>
  <si>
    <t>z_crit</t>
  </si>
  <si>
    <t>lower_CI</t>
  </si>
  <si>
    <t>upper_CI</t>
  </si>
  <si>
    <t>standard_error</t>
  </si>
  <si>
    <t>p_control</t>
  </si>
  <si>
    <t>p_experiment</t>
  </si>
  <si>
    <t xml:space="preserve">d </t>
  </si>
  <si>
    <t>p_pool</t>
  </si>
  <si>
    <t>se_pool</t>
  </si>
  <si>
    <t>clicks</t>
  </si>
  <si>
    <t>enrolls</t>
  </si>
  <si>
    <t>p_exp</t>
  </si>
  <si>
    <t>p_cont</t>
  </si>
  <si>
    <t>SE_pool</t>
  </si>
  <si>
    <t>lower CI</t>
  </si>
  <si>
    <t>upper CI</t>
  </si>
  <si>
    <t>d_actual</t>
  </si>
  <si>
    <t>payments</t>
  </si>
  <si>
    <t>Gross Conversion Control Daily</t>
  </si>
  <si>
    <t>Gross Conversion Experiment Daily</t>
  </si>
  <si>
    <t>Difference</t>
  </si>
  <si>
    <t>Net Conversion Control Daily</t>
  </si>
  <si>
    <t>Net Conversion Experiment Daily</t>
  </si>
  <si>
    <t>If &lt; 0</t>
  </si>
  <si>
    <t>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</si>
</sst>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14" sqref="D14"/>
    </sheetView>
  </sheetViews>
  <sheetFormatPr defaultRowHeight="14.4" x14ac:dyDescent="0.3"/>
  <cols>
    <col min="1" max="1" width="40.77734375" bestFit="1" customWidth="1"/>
    <col min="2" max="2" width="20.109375" customWidth="1"/>
    <col min="3" max="3" width="16.88671875" bestFit="1" customWidth="1"/>
    <col min="4" max="4" width="16.88671875" customWidth="1"/>
    <col min="5" max="5" width="12.77734375" bestFit="1" customWidth="1"/>
  </cols>
  <sheetData>
    <row r="1" spans="1:8" x14ac:dyDescent="0.3">
      <c r="A1" t="s">
        <v>0</v>
      </c>
      <c r="B1">
        <v>40000</v>
      </c>
    </row>
    <row r="2" spans="1:8" x14ac:dyDescent="0.3">
      <c r="A2" t="s">
        <v>1</v>
      </c>
      <c r="B2">
        <v>3200</v>
      </c>
    </row>
    <row r="3" spans="1:8" x14ac:dyDescent="0.3">
      <c r="A3" t="s">
        <v>2</v>
      </c>
      <c r="B3">
        <v>660</v>
      </c>
    </row>
    <row r="4" spans="1:8" x14ac:dyDescent="0.3">
      <c r="A4" t="s">
        <v>3</v>
      </c>
      <c r="B4">
        <v>0.08</v>
      </c>
    </row>
    <row r="5" spans="1:8" x14ac:dyDescent="0.3">
      <c r="A5" t="s">
        <v>4</v>
      </c>
      <c r="B5">
        <v>0.20624999999999999</v>
      </c>
      <c r="C5">
        <f>(3200/40000)*5000</f>
        <v>400</v>
      </c>
      <c r="E5">
        <f>SQRT(B5*(1-B5)*(1/C5))</f>
        <v>2.0230604137049392E-2</v>
      </c>
    </row>
    <row r="6" spans="1:8" x14ac:dyDescent="0.3">
      <c r="A6" t="s">
        <v>5</v>
      </c>
      <c r="B6">
        <v>0.53</v>
      </c>
      <c r="C6">
        <f>(660/40000)*5000</f>
        <v>82.5</v>
      </c>
      <c r="E6">
        <f>SQRT(B6*(1-B6)*(1/C6))</f>
        <v>5.4949012178509081E-2</v>
      </c>
    </row>
    <row r="7" spans="1:8" x14ac:dyDescent="0.3">
      <c r="A7" t="s">
        <v>6</v>
      </c>
      <c r="B7">
        <v>0.10931250000000001</v>
      </c>
      <c r="C7">
        <f>(3200/40000)*5000</f>
        <v>400</v>
      </c>
      <c r="E7">
        <f>SQRT(B7*(1-B7)*(1/C7))</f>
        <v>1.560154458248846E-2</v>
      </c>
    </row>
    <row r="8" spans="1:8" x14ac:dyDescent="0.3">
      <c r="C8" t="s">
        <v>7</v>
      </c>
      <c r="E8" t="s">
        <v>8</v>
      </c>
    </row>
    <row r="10" spans="1:8" ht="43.2" x14ac:dyDescent="0.3">
      <c r="A10" s="1" t="s">
        <v>9</v>
      </c>
      <c r="B10" t="s">
        <v>19</v>
      </c>
      <c r="C10" s="2" t="s">
        <v>20</v>
      </c>
      <c r="D10" s="2"/>
      <c r="G10" t="s">
        <v>21</v>
      </c>
    </row>
    <row r="11" spans="1:8" ht="72" x14ac:dyDescent="0.3">
      <c r="A11" t="s">
        <v>11</v>
      </c>
      <c r="B11" s="2" t="s">
        <v>14</v>
      </c>
      <c r="C11">
        <v>0.01</v>
      </c>
      <c r="D11">
        <v>39115</v>
      </c>
      <c r="E11">
        <f>D11*40000/660</f>
        <v>2370606.0606060605</v>
      </c>
      <c r="F11">
        <f t="shared" ref="F11:F13" si="0">E11*2</f>
        <v>4741212.1212121211</v>
      </c>
      <c r="G11">
        <v>0.6</v>
      </c>
      <c r="H11">
        <f>F11/($B$1*$G$11)</f>
        <v>197.55050505050505</v>
      </c>
    </row>
    <row r="12" spans="1:8" ht="86.4" x14ac:dyDescent="0.3">
      <c r="A12" t="s">
        <v>10</v>
      </c>
      <c r="B12" s="2" t="s">
        <v>22</v>
      </c>
      <c r="C12">
        <v>0.01</v>
      </c>
      <c r="D12">
        <v>25498</v>
      </c>
      <c r="E12">
        <f>D12*(40000/3200)</f>
        <v>318725</v>
      </c>
      <c r="F12">
        <f>E12*2</f>
        <v>637450</v>
      </c>
      <c r="H12">
        <f>F12/($G$11*$B$1)</f>
        <v>26.560416666666665</v>
      </c>
    </row>
    <row r="13" spans="1:8" ht="86.4" x14ac:dyDescent="0.3">
      <c r="A13" t="s">
        <v>12</v>
      </c>
      <c r="B13" s="2" t="s">
        <v>13</v>
      </c>
      <c r="C13">
        <v>7.4999999999999997E-2</v>
      </c>
      <c r="D13">
        <v>27411</v>
      </c>
      <c r="E13">
        <f>D13*40000/3200</f>
        <v>342637.5</v>
      </c>
      <c r="F13">
        <f t="shared" si="0"/>
        <v>685275</v>
      </c>
      <c r="H13">
        <f>F13/($G$11*$B$1)</f>
        <v>28.553125000000001</v>
      </c>
    </row>
    <row r="15" spans="1:8" x14ac:dyDescent="0.3">
      <c r="A15" t="s">
        <v>15</v>
      </c>
      <c r="B15">
        <v>0.05</v>
      </c>
    </row>
    <row r="16" spans="1:8" x14ac:dyDescent="0.3">
      <c r="A16" t="s">
        <v>18</v>
      </c>
      <c r="B16">
        <f>2</f>
        <v>2</v>
      </c>
    </row>
    <row r="17" spans="1:2" x14ac:dyDescent="0.3">
      <c r="A17" t="s">
        <v>17</v>
      </c>
      <c r="B17">
        <f>B15/B16</f>
        <v>2.5000000000000001E-2</v>
      </c>
    </row>
    <row r="18" spans="1:2" x14ac:dyDescent="0.3">
      <c r="A18" t="s">
        <v>16</v>
      </c>
      <c r="B18">
        <v>0.2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23" workbookViewId="0">
      <selection activeCell="J44" sqref="J44"/>
    </sheetView>
  </sheetViews>
  <sheetFormatPr defaultRowHeight="14.4" x14ac:dyDescent="0.3"/>
  <cols>
    <col min="2" max="2" width="12" bestFit="1" customWidth="1"/>
  </cols>
  <sheetData>
    <row r="1" spans="1:11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3">
      <c r="A2" t="s">
        <v>28</v>
      </c>
      <c r="B2">
        <v>7723</v>
      </c>
      <c r="C2">
        <v>687</v>
      </c>
      <c r="D2">
        <v>134</v>
      </c>
      <c r="E2">
        <v>70</v>
      </c>
      <c r="G2" t="s">
        <v>28</v>
      </c>
      <c r="H2">
        <v>7716</v>
      </c>
      <c r="I2">
        <v>686</v>
      </c>
      <c r="J2">
        <v>105</v>
      </c>
      <c r="K2">
        <v>34</v>
      </c>
    </row>
    <row r="3" spans="1:11" x14ac:dyDescent="0.3">
      <c r="A3" t="s">
        <v>29</v>
      </c>
      <c r="B3">
        <v>9102</v>
      </c>
      <c r="C3">
        <v>779</v>
      </c>
      <c r="D3">
        <v>147</v>
      </c>
      <c r="E3">
        <v>70</v>
      </c>
      <c r="G3" t="s">
        <v>29</v>
      </c>
      <c r="H3">
        <v>9288</v>
      </c>
      <c r="I3">
        <v>785</v>
      </c>
      <c r="J3">
        <v>116</v>
      </c>
      <c r="K3">
        <v>91</v>
      </c>
    </row>
    <row r="4" spans="1:11" x14ac:dyDescent="0.3">
      <c r="A4" t="s">
        <v>30</v>
      </c>
      <c r="B4">
        <v>10511</v>
      </c>
      <c r="C4">
        <v>909</v>
      </c>
      <c r="D4">
        <v>167</v>
      </c>
      <c r="E4">
        <v>95</v>
      </c>
      <c r="G4" t="s">
        <v>30</v>
      </c>
      <c r="H4">
        <v>10480</v>
      </c>
      <c r="I4">
        <v>884</v>
      </c>
      <c r="J4">
        <v>145</v>
      </c>
      <c r="K4">
        <v>79</v>
      </c>
    </row>
    <row r="5" spans="1:11" x14ac:dyDescent="0.3">
      <c r="A5" t="s">
        <v>31</v>
      </c>
      <c r="B5">
        <v>9871</v>
      </c>
      <c r="C5">
        <v>836</v>
      </c>
      <c r="D5">
        <v>156</v>
      </c>
      <c r="E5">
        <v>105</v>
      </c>
      <c r="G5" t="s">
        <v>31</v>
      </c>
      <c r="H5">
        <v>9867</v>
      </c>
      <c r="I5">
        <v>827</v>
      </c>
      <c r="J5">
        <v>138</v>
      </c>
      <c r="K5">
        <v>92</v>
      </c>
    </row>
    <row r="6" spans="1:11" x14ac:dyDescent="0.3">
      <c r="A6" t="s">
        <v>32</v>
      </c>
      <c r="B6">
        <v>10014</v>
      </c>
      <c r="C6">
        <v>837</v>
      </c>
      <c r="D6">
        <v>163</v>
      </c>
      <c r="E6">
        <v>64</v>
      </c>
      <c r="G6" t="s">
        <v>32</v>
      </c>
      <c r="H6">
        <v>9793</v>
      </c>
      <c r="I6">
        <v>832</v>
      </c>
      <c r="J6">
        <v>140</v>
      </c>
      <c r="K6">
        <v>94</v>
      </c>
    </row>
    <row r="7" spans="1:11" x14ac:dyDescent="0.3">
      <c r="A7" t="s">
        <v>33</v>
      </c>
      <c r="B7">
        <v>9670</v>
      </c>
      <c r="C7">
        <v>823</v>
      </c>
      <c r="D7">
        <v>138</v>
      </c>
      <c r="E7">
        <v>82</v>
      </c>
      <c r="G7" t="s">
        <v>33</v>
      </c>
      <c r="H7">
        <v>9500</v>
      </c>
      <c r="I7">
        <v>788</v>
      </c>
      <c r="J7">
        <v>129</v>
      </c>
      <c r="K7">
        <v>61</v>
      </c>
    </row>
    <row r="8" spans="1:11" x14ac:dyDescent="0.3">
      <c r="A8" t="s">
        <v>34</v>
      </c>
      <c r="B8">
        <v>9008</v>
      </c>
      <c r="C8">
        <v>748</v>
      </c>
      <c r="D8">
        <v>146</v>
      </c>
      <c r="E8">
        <v>76</v>
      </c>
      <c r="G8" t="s">
        <v>34</v>
      </c>
      <c r="H8">
        <v>9088</v>
      </c>
      <c r="I8">
        <v>780</v>
      </c>
      <c r="J8">
        <v>127</v>
      </c>
      <c r="K8">
        <v>44</v>
      </c>
    </row>
    <row r="9" spans="1:11" x14ac:dyDescent="0.3">
      <c r="A9" t="s">
        <v>35</v>
      </c>
      <c r="B9">
        <v>7434</v>
      </c>
      <c r="C9">
        <v>632</v>
      </c>
      <c r="D9">
        <v>110</v>
      </c>
      <c r="E9">
        <v>70</v>
      </c>
      <c r="G9" t="s">
        <v>35</v>
      </c>
      <c r="H9">
        <v>7664</v>
      </c>
      <c r="I9">
        <v>652</v>
      </c>
      <c r="J9">
        <v>94</v>
      </c>
      <c r="K9">
        <v>62</v>
      </c>
    </row>
    <row r="10" spans="1:11" x14ac:dyDescent="0.3">
      <c r="A10" t="s">
        <v>36</v>
      </c>
      <c r="B10">
        <v>8459</v>
      </c>
      <c r="C10">
        <v>691</v>
      </c>
      <c r="D10">
        <v>131</v>
      </c>
      <c r="E10">
        <v>60</v>
      </c>
      <c r="G10" t="s">
        <v>36</v>
      </c>
      <c r="H10">
        <v>8434</v>
      </c>
      <c r="I10">
        <v>697</v>
      </c>
      <c r="J10">
        <v>120</v>
      </c>
      <c r="K10">
        <v>77</v>
      </c>
    </row>
    <row r="11" spans="1:11" x14ac:dyDescent="0.3">
      <c r="A11" t="s">
        <v>37</v>
      </c>
      <c r="B11">
        <v>10667</v>
      </c>
      <c r="C11">
        <v>861</v>
      </c>
      <c r="D11">
        <v>165</v>
      </c>
      <c r="E11">
        <v>97</v>
      </c>
      <c r="G11" t="s">
        <v>37</v>
      </c>
      <c r="H11">
        <v>10496</v>
      </c>
      <c r="I11">
        <v>860</v>
      </c>
      <c r="J11">
        <v>153</v>
      </c>
      <c r="K11">
        <v>98</v>
      </c>
    </row>
    <row r="12" spans="1:11" x14ac:dyDescent="0.3">
      <c r="A12" t="s">
        <v>38</v>
      </c>
      <c r="B12">
        <v>10660</v>
      </c>
      <c r="C12">
        <v>867</v>
      </c>
      <c r="D12">
        <v>196</v>
      </c>
      <c r="E12">
        <v>105</v>
      </c>
      <c r="G12" t="s">
        <v>38</v>
      </c>
      <c r="H12">
        <v>10551</v>
      </c>
      <c r="I12">
        <v>864</v>
      </c>
      <c r="J12">
        <v>143</v>
      </c>
      <c r="K12">
        <v>71</v>
      </c>
    </row>
    <row r="13" spans="1:11" x14ac:dyDescent="0.3">
      <c r="A13" t="s">
        <v>39</v>
      </c>
      <c r="B13">
        <v>9947</v>
      </c>
      <c r="C13">
        <v>838</v>
      </c>
      <c r="D13">
        <v>162</v>
      </c>
      <c r="E13">
        <v>92</v>
      </c>
      <c r="G13" t="s">
        <v>39</v>
      </c>
      <c r="H13">
        <v>9737</v>
      </c>
      <c r="I13">
        <v>801</v>
      </c>
      <c r="J13">
        <v>128</v>
      </c>
      <c r="K13">
        <v>70</v>
      </c>
    </row>
    <row r="14" spans="1:11" x14ac:dyDescent="0.3">
      <c r="A14" t="s">
        <v>40</v>
      </c>
      <c r="B14">
        <v>8324</v>
      </c>
      <c r="C14">
        <v>665</v>
      </c>
      <c r="D14">
        <v>127</v>
      </c>
      <c r="E14">
        <v>56</v>
      </c>
      <c r="G14" t="s">
        <v>40</v>
      </c>
      <c r="H14">
        <v>8176</v>
      </c>
      <c r="I14">
        <v>642</v>
      </c>
      <c r="J14">
        <v>122</v>
      </c>
      <c r="K14">
        <v>68</v>
      </c>
    </row>
    <row r="15" spans="1:11" x14ac:dyDescent="0.3">
      <c r="A15" t="s">
        <v>41</v>
      </c>
      <c r="B15">
        <v>9434</v>
      </c>
      <c r="C15">
        <v>673</v>
      </c>
      <c r="D15">
        <v>220</v>
      </c>
      <c r="E15">
        <v>122</v>
      </c>
      <c r="G15" t="s">
        <v>41</v>
      </c>
      <c r="H15">
        <v>9402</v>
      </c>
      <c r="I15">
        <v>697</v>
      </c>
      <c r="J15">
        <v>194</v>
      </c>
      <c r="K15">
        <v>94</v>
      </c>
    </row>
    <row r="16" spans="1:11" x14ac:dyDescent="0.3">
      <c r="A16" t="s">
        <v>42</v>
      </c>
      <c r="B16">
        <v>8687</v>
      </c>
      <c r="C16">
        <v>691</v>
      </c>
      <c r="D16">
        <v>176</v>
      </c>
      <c r="E16">
        <v>128</v>
      </c>
      <c r="G16" t="s">
        <v>42</v>
      </c>
      <c r="H16">
        <v>8669</v>
      </c>
      <c r="I16">
        <v>669</v>
      </c>
      <c r="J16">
        <v>127</v>
      </c>
      <c r="K16">
        <v>81</v>
      </c>
    </row>
    <row r="17" spans="1:11" x14ac:dyDescent="0.3">
      <c r="A17" t="s">
        <v>43</v>
      </c>
      <c r="B17">
        <v>8896</v>
      </c>
      <c r="C17">
        <v>708</v>
      </c>
      <c r="D17">
        <v>161</v>
      </c>
      <c r="E17">
        <v>104</v>
      </c>
      <c r="G17" t="s">
        <v>43</v>
      </c>
      <c r="H17">
        <v>8881</v>
      </c>
      <c r="I17">
        <v>693</v>
      </c>
      <c r="J17">
        <v>153</v>
      </c>
      <c r="K17">
        <v>101</v>
      </c>
    </row>
    <row r="18" spans="1:11" x14ac:dyDescent="0.3">
      <c r="A18" t="s">
        <v>44</v>
      </c>
      <c r="B18">
        <v>9535</v>
      </c>
      <c r="C18">
        <v>759</v>
      </c>
      <c r="D18">
        <v>233</v>
      </c>
      <c r="E18">
        <v>124</v>
      </c>
      <c r="G18" t="s">
        <v>44</v>
      </c>
      <c r="H18">
        <v>9655</v>
      </c>
      <c r="I18">
        <v>771</v>
      </c>
      <c r="J18">
        <v>213</v>
      </c>
      <c r="K18">
        <v>119</v>
      </c>
    </row>
    <row r="19" spans="1:11" x14ac:dyDescent="0.3">
      <c r="A19" t="s">
        <v>45</v>
      </c>
      <c r="B19">
        <v>9363</v>
      </c>
      <c r="C19">
        <v>736</v>
      </c>
      <c r="D19">
        <v>154</v>
      </c>
      <c r="E19">
        <v>91</v>
      </c>
      <c r="G19" t="s">
        <v>45</v>
      </c>
      <c r="H19">
        <v>9396</v>
      </c>
      <c r="I19">
        <v>736</v>
      </c>
      <c r="J19">
        <v>162</v>
      </c>
      <c r="K19">
        <v>120</v>
      </c>
    </row>
    <row r="20" spans="1:11" x14ac:dyDescent="0.3">
      <c r="A20" t="s">
        <v>46</v>
      </c>
      <c r="B20">
        <v>9327</v>
      </c>
      <c r="C20">
        <v>739</v>
      </c>
      <c r="D20">
        <v>196</v>
      </c>
      <c r="E20">
        <v>86</v>
      </c>
      <c r="G20" t="s">
        <v>46</v>
      </c>
      <c r="H20">
        <v>9262</v>
      </c>
      <c r="I20">
        <v>727</v>
      </c>
      <c r="J20">
        <v>201</v>
      </c>
      <c r="K20">
        <v>96</v>
      </c>
    </row>
    <row r="21" spans="1:11" x14ac:dyDescent="0.3">
      <c r="A21" t="s">
        <v>47</v>
      </c>
      <c r="B21">
        <v>9345</v>
      </c>
      <c r="C21">
        <v>734</v>
      </c>
      <c r="D21">
        <v>167</v>
      </c>
      <c r="E21">
        <v>75</v>
      </c>
      <c r="G21" t="s">
        <v>47</v>
      </c>
      <c r="H21">
        <v>9308</v>
      </c>
      <c r="I21">
        <v>728</v>
      </c>
      <c r="J21">
        <v>207</v>
      </c>
      <c r="K21">
        <v>67</v>
      </c>
    </row>
    <row r="22" spans="1:11" x14ac:dyDescent="0.3">
      <c r="A22" t="s">
        <v>48</v>
      </c>
      <c r="B22">
        <v>8890</v>
      </c>
      <c r="C22">
        <v>706</v>
      </c>
      <c r="D22">
        <v>174</v>
      </c>
      <c r="E22">
        <v>101</v>
      </c>
      <c r="G22" t="s">
        <v>48</v>
      </c>
      <c r="H22">
        <v>8715</v>
      </c>
      <c r="I22">
        <v>722</v>
      </c>
      <c r="J22">
        <v>182</v>
      </c>
      <c r="K22">
        <v>123</v>
      </c>
    </row>
    <row r="23" spans="1:11" x14ac:dyDescent="0.3">
      <c r="A23" t="s">
        <v>49</v>
      </c>
      <c r="B23">
        <v>8460</v>
      </c>
      <c r="C23">
        <v>681</v>
      </c>
      <c r="D23">
        <v>156</v>
      </c>
      <c r="E23">
        <v>93</v>
      </c>
      <c r="G23" t="s">
        <v>49</v>
      </c>
      <c r="H23">
        <v>8448</v>
      </c>
      <c r="I23">
        <v>695</v>
      </c>
      <c r="J23">
        <v>142</v>
      </c>
      <c r="K23">
        <v>100</v>
      </c>
    </row>
    <row r="24" spans="1:11" x14ac:dyDescent="0.3">
      <c r="A24" t="s">
        <v>50</v>
      </c>
      <c r="B24">
        <v>8836</v>
      </c>
      <c r="C24">
        <v>693</v>
      </c>
      <c r="D24">
        <v>206</v>
      </c>
      <c r="E24">
        <v>67</v>
      </c>
      <c r="G24" t="s">
        <v>50</v>
      </c>
      <c r="H24">
        <v>8836</v>
      </c>
      <c r="I24">
        <v>724</v>
      </c>
      <c r="J24">
        <v>182</v>
      </c>
      <c r="K24">
        <v>103</v>
      </c>
    </row>
    <row r="25" spans="1:11" x14ac:dyDescent="0.3">
      <c r="A25" t="s">
        <v>51</v>
      </c>
      <c r="B25">
        <v>9437</v>
      </c>
      <c r="C25">
        <v>788</v>
      </c>
      <c r="G25" t="s">
        <v>51</v>
      </c>
      <c r="H25">
        <v>9359</v>
      </c>
      <c r="I25">
        <v>789</v>
      </c>
    </row>
    <row r="26" spans="1:11" x14ac:dyDescent="0.3">
      <c r="A26" t="s">
        <v>52</v>
      </c>
      <c r="B26">
        <v>9420</v>
      </c>
      <c r="C26">
        <v>781</v>
      </c>
      <c r="G26" t="s">
        <v>52</v>
      </c>
      <c r="H26">
        <v>9427</v>
      </c>
      <c r="I26">
        <v>743</v>
      </c>
    </row>
    <row r="27" spans="1:11" x14ac:dyDescent="0.3">
      <c r="A27" t="s">
        <v>53</v>
      </c>
      <c r="B27">
        <v>9570</v>
      </c>
      <c r="C27">
        <v>805</v>
      </c>
      <c r="G27" t="s">
        <v>53</v>
      </c>
      <c r="H27">
        <v>9633</v>
      </c>
      <c r="I27">
        <v>808</v>
      </c>
    </row>
    <row r="28" spans="1:11" x14ac:dyDescent="0.3">
      <c r="A28" t="s">
        <v>54</v>
      </c>
      <c r="B28">
        <v>9921</v>
      </c>
      <c r="C28">
        <v>830</v>
      </c>
      <c r="G28" t="s">
        <v>54</v>
      </c>
      <c r="H28">
        <v>9842</v>
      </c>
      <c r="I28">
        <v>831</v>
      </c>
    </row>
    <row r="29" spans="1:11" x14ac:dyDescent="0.3">
      <c r="A29" t="s">
        <v>55</v>
      </c>
      <c r="B29">
        <v>9424</v>
      </c>
      <c r="C29">
        <v>781</v>
      </c>
      <c r="G29" t="s">
        <v>55</v>
      </c>
      <c r="H29">
        <v>9272</v>
      </c>
      <c r="I29">
        <v>767</v>
      </c>
    </row>
    <row r="30" spans="1:11" x14ac:dyDescent="0.3">
      <c r="A30" t="s">
        <v>56</v>
      </c>
      <c r="B30">
        <v>9010</v>
      </c>
      <c r="C30">
        <v>756</v>
      </c>
      <c r="G30" t="s">
        <v>56</v>
      </c>
      <c r="H30">
        <v>8969</v>
      </c>
      <c r="I30">
        <v>760</v>
      </c>
    </row>
    <row r="31" spans="1:11" x14ac:dyDescent="0.3">
      <c r="A31" t="s">
        <v>57</v>
      </c>
      <c r="B31">
        <v>9656</v>
      </c>
      <c r="C31">
        <v>825</v>
      </c>
      <c r="G31" t="s">
        <v>57</v>
      </c>
      <c r="H31">
        <v>9697</v>
      </c>
      <c r="I31">
        <v>850</v>
      </c>
    </row>
    <row r="32" spans="1:11" x14ac:dyDescent="0.3">
      <c r="A32" t="s">
        <v>58</v>
      </c>
      <c r="B32">
        <v>10419</v>
      </c>
      <c r="C32">
        <v>874</v>
      </c>
      <c r="G32" t="s">
        <v>58</v>
      </c>
      <c r="H32">
        <v>10445</v>
      </c>
      <c r="I32">
        <v>851</v>
      </c>
    </row>
    <row r="33" spans="1:13" x14ac:dyDescent="0.3">
      <c r="A33" t="s">
        <v>59</v>
      </c>
      <c r="B33">
        <v>9880</v>
      </c>
      <c r="C33">
        <v>830</v>
      </c>
      <c r="G33" t="s">
        <v>59</v>
      </c>
      <c r="H33">
        <v>9931</v>
      </c>
      <c r="I33">
        <v>831</v>
      </c>
    </row>
    <row r="34" spans="1:13" x14ac:dyDescent="0.3">
      <c r="A34" t="s">
        <v>60</v>
      </c>
      <c r="B34">
        <v>10134</v>
      </c>
      <c r="C34">
        <v>801</v>
      </c>
      <c r="G34" t="s">
        <v>60</v>
      </c>
      <c r="H34">
        <v>10042</v>
      </c>
      <c r="I34">
        <v>802</v>
      </c>
    </row>
    <row r="35" spans="1:13" x14ac:dyDescent="0.3">
      <c r="A35" t="s">
        <v>61</v>
      </c>
      <c r="B35">
        <v>9717</v>
      </c>
      <c r="C35">
        <v>814</v>
      </c>
      <c r="G35" t="s">
        <v>61</v>
      </c>
      <c r="H35">
        <v>9721</v>
      </c>
      <c r="I35">
        <v>829</v>
      </c>
    </row>
    <row r="36" spans="1:13" x14ac:dyDescent="0.3">
      <c r="A36" t="s">
        <v>62</v>
      </c>
      <c r="B36">
        <v>9192</v>
      </c>
      <c r="C36">
        <v>735</v>
      </c>
      <c r="G36" t="s">
        <v>62</v>
      </c>
      <c r="H36">
        <v>9304</v>
      </c>
      <c r="I36">
        <v>770</v>
      </c>
    </row>
    <row r="37" spans="1:13" x14ac:dyDescent="0.3">
      <c r="A37" t="s">
        <v>63</v>
      </c>
      <c r="B37">
        <v>8630</v>
      </c>
      <c r="C37">
        <v>743</v>
      </c>
      <c r="G37" t="s">
        <v>63</v>
      </c>
      <c r="H37">
        <v>8668</v>
      </c>
      <c r="I37">
        <v>724</v>
      </c>
    </row>
    <row r="38" spans="1:13" x14ac:dyDescent="0.3">
      <c r="A38" t="s">
        <v>64</v>
      </c>
      <c r="B38">
        <v>8970</v>
      </c>
      <c r="C38">
        <v>722</v>
      </c>
      <c r="G38" t="s">
        <v>64</v>
      </c>
      <c r="H38">
        <v>8988</v>
      </c>
      <c r="I38">
        <v>710</v>
      </c>
    </row>
    <row r="40" spans="1:13" x14ac:dyDescent="0.3">
      <c r="B40">
        <f>SUM(B1:B38)</f>
        <v>345543</v>
      </c>
      <c r="C40">
        <f>SUM(C1:C38)</f>
        <v>28378</v>
      </c>
      <c r="D40" t="s">
        <v>69</v>
      </c>
      <c r="E40" t="s">
        <v>70</v>
      </c>
      <c r="H40">
        <f>SUM(H1:H38)</f>
        <v>344660</v>
      </c>
      <c r="I40">
        <f>SUM(I1:I38)</f>
        <v>28325</v>
      </c>
      <c r="L40" t="s">
        <v>69</v>
      </c>
      <c r="M40" t="s">
        <v>70</v>
      </c>
    </row>
    <row r="41" spans="1:13" x14ac:dyDescent="0.3">
      <c r="A41" t="s">
        <v>65</v>
      </c>
      <c r="B41">
        <f>B40/(H40+B40)</f>
        <v>0.50063966688061334</v>
      </c>
      <c r="D41">
        <f>0.5-B44</f>
        <v>0.49882039311435256</v>
      </c>
      <c r="E41">
        <f>0.5+B44</f>
        <v>0.50117960688564744</v>
      </c>
      <c r="I41" t="s">
        <v>65</v>
      </c>
      <c r="J41">
        <f>C40/(I40+C40)</f>
        <v>0.50046734740666277</v>
      </c>
      <c r="L41">
        <f>0.5-J44</f>
        <v>0.49588449752155406</v>
      </c>
      <c r="M41">
        <f>0.5+J44</f>
        <v>0.50411550247844594</v>
      </c>
    </row>
    <row r="42" spans="1:13" x14ac:dyDescent="0.3">
      <c r="A42" t="s">
        <v>66</v>
      </c>
      <c r="B42">
        <f>SQRT(B41*(1-B41) * (1/(B40+H40)))</f>
        <v>6.0184024777929629E-4</v>
      </c>
      <c r="I42" t="s">
        <v>71</v>
      </c>
      <c r="J42">
        <f>SQRT(J41*(1-J41) * (1/(I40+C40)))</f>
        <v>2.0997461624724201E-3</v>
      </c>
    </row>
    <row r="43" spans="1:13" x14ac:dyDescent="0.3">
      <c r="A43" t="s">
        <v>68</v>
      </c>
      <c r="B43">
        <v>1.96</v>
      </c>
      <c r="I43" t="s">
        <v>68</v>
      </c>
      <c r="J43">
        <v>1.96</v>
      </c>
    </row>
    <row r="44" spans="1:13" x14ac:dyDescent="0.3">
      <c r="A44" t="s">
        <v>67</v>
      </c>
      <c r="B44">
        <f>B42*B43</f>
        <v>1.1796068856474208E-3</v>
      </c>
      <c r="I44" t="s">
        <v>67</v>
      </c>
      <c r="J44">
        <f>J42*J43</f>
        <v>4.1155024784459435E-3</v>
      </c>
    </row>
    <row r="46" spans="1:13" x14ac:dyDescent="0.3">
      <c r="D46" t="s">
        <v>69</v>
      </c>
      <c r="E46" t="s">
        <v>70</v>
      </c>
    </row>
    <row r="47" spans="1:13" x14ac:dyDescent="0.3">
      <c r="A47" t="s">
        <v>72</v>
      </c>
      <c r="B47">
        <f>C40/B40</f>
        <v>8.2125813574576823E-2</v>
      </c>
      <c r="D47">
        <f>-B53</f>
        <v>-1.2956794587233758E-3</v>
      </c>
      <c r="E47">
        <f>+B53</f>
        <v>1.2956794587233758E-3</v>
      </c>
    </row>
    <row r="48" spans="1:13" x14ac:dyDescent="0.3">
      <c r="A48" t="s">
        <v>73</v>
      </c>
      <c r="B48">
        <f>I40/H40</f>
        <v>8.2182440666163759E-2</v>
      </c>
    </row>
    <row r="49" spans="1:2" x14ac:dyDescent="0.3">
      <c r="A49" t="s">
        <v>74</v>
      </c>
      <c r="B49">
        <f>B48-B47</f>
        <v>5.6627091586936018E-5</v>
      </c>
    </row>
    <row r="50" spans="1:2" x14ac:dyDescent="0.3">
      <c r="A50" t="s">
        <v>75</v>
      </c>
      <c r="B50">
        <f>(B47+B48)/2</f>
        <v>8.2154127120370291E-2</v>
      </c>
    </row>
    <row r="51" spans="1:2" x14ac:dyDescent="0.3">
      <c r="A51" t="s">
        <v>76</v>
      </c>
      <c r="B51">
        <f>SQRT(B50*(1-B50)*(1/B40 + 1/H40))</f>
        <v>6.6106094832825294E-4</v>
      </c>
    </row>
    <row r="52" spans="1:2" x14ac:dyDescent="0.3">
      <c r="A52" t="s">
        <v>68</v>
      </c>
      <c r="B52">
        <v>1.96</v>
      </c>
    </row>
    <row r="53" spans="1:2" x14ac:dyDescent="0.3">
      <c r="A53" t="s">
        <v>67</v>
      </c>
      <c r="B53">
        <f>B51*B52</f>
        <v>1.2956794587233758E-3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A21" workbookViewId="0">
      <selection activeCell="E49" sqref="E49"/>
    </sheetView>
  </sheetViews>
  <sheetFormatPr defaultRowHeight="14.4" x14ac:dyDescent="0.3"/>
  <cols>
    <col min="13" max="13" width="15.109375" customWidth="1"/>
    <col min="14" max="14" width="15.44140625" customWidth="1"/>
    <col min="15" max="15" width="12.6640625" bestFit="1" customWidth="1"/>
    <col min="18" max="18" width="13.6640625" customWidth="1"/>
    <col min="19" max="19" width="14.77734375" customWidth="1"/>
    <col min="20" max="20" width="10.109375" customWidth="1"/>
  </cols>
  <sheetData>
    <row r="1" spans="1:21" ht="28.2" customHeight="1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M1" s="2" t="s">
        <v>86</v>
      </c>
      <c r="N1" s="2" t="s">
        <v>87</v>
      </c>
      <c r="O1" t="s">
        <v>88</v>
      </c>
      <c r="P1" t="s">
        <v>91</v>
      </c>
      <c r="R1" s="2" t="s">
        <v>89</v>
      </c>
      <c r="S1" s="2" t="s">
        <v>90</v>
      </c>
      <c r="T1" t="s">
        <v>88</v>
      </c>
      <c r="U1" t="s">
        <v>91</v>
      </c>
    </row>
    <row r="2" spans="1:21" x14ac:dyDescent="0.3">
      <c r="A2" t="s">
        <v>28</v>
      </c>
      <c r="B2">
        <v>7723</v>
      </c>
      <c r="C2">
        <v>687</v>
      </c>
      <c r="D2">
        <v>134</v>
      </c>
      <c r="E2">
        <v>70</v>
      </c>
      <c r="G2" t="s">
        <v>28</v>
      </c>
      <c r="H2">
        <v>7716</v>
      </c>
      <c r="I2">
        <v>686</v>
      </c>
      <c r="J2">
        <v>105</v>
      </c>
      <c r="K2">
        <v>34</v>
      </c>
      <c r="M2">
        <f>D2/C2</f>
        <v>0.1950509461426492</v>
      </c>
      <c r="N2">
        <f>J2/I2</f>
        <v>0.15306122448979592</v>
      </c>
      <c r="O2">
        <f>N2-M2</f>
        <v>-4.1989721652853279E-2</v>
      </c>
      <c r="P2">
        <f>IF(O2&gt;0, 0, 1)</f>
        <v>1</v>
      </c>
      <c r="R2">
        <f>E2/C2</f>
        <v>0.10189228529839883</v>
      </c>
      <c r="S2">
        <f>K2/I2</f>
        <v>4.9562682215743441E-2</v>
      </c>
      <c r="T2">
        <f>S2-R2</f>
        <v>-5.2329603082655392E-2</v>
      </c>
      <c r="U2">
        <f>IF(T2&gt;0,0,1)</f>
        <v>1</v>
      </c>
    </row>
    <row r="3" spans="1:21" x14ac:dyDescent="0.3">
      <c r="A3" t="s">
        <v>29</v>
      </c>
      <c r="B3">
        <v>9102</v>
      </c>
      <c r="C3">
        <v>779</v>
      </c>
      <c r="D3">
        <v>147</v>
      </c>
      <c r="E3">
        <v>70</v>
      </c>
      <c r="G3" t="s">
        <v>29</v>
      </c>
      <c r="H3">
        <v>9288</v>
      </c>
      <c r="I3">
        <v>785</v>
      </c>
      <c r="J3">
        <v>116</v>
      </c>
      <c r="K3">
        <v>91</v>
      </c>
      <c r="M3">
        <f t="shared" ref="M3:M24" si="0">D3/C3</f>
        <v>0.18870346598202825</v>
      </c>
      <c r="N3">
        <f t="shared" ref="N3:N24" si="1">J3/I3</f>
        <v>0.14777070063694267</v>
      </c>
      <c r="O3">
        <f t="shared" ref="O3:O24" si="2">N3-M3</f>
        <v>-4.0932765345085581E-2</v>
      </c>
      <c r="P3">
        <f t="shared" ref="P3:P24" si="3">IF(O3&gt;0, 0, 1)</f>
        <v>1</v>
      </c>
      <c r="R3">
        <f t="shared" ref="R3:R24" si="4">E3/C3</f>
        <v>8.9858793324775352E-2</v>
      </c>
      <c r="S3">
        <f t="shared" ref="S3:S24" si="5">K3/I3</f>
        <v>0.11592356687898089</v>
      </c>
      <c r="T3">
        <f t="shared" ref="T3:T24" si="6">S3-R3</f>
        <v>2.6064773554205542E-2</v>
      </c>
      <c r="U3">
        <f t="shared" ref="U3:U24" si="7">IF(T3&gt;0,0,1)</f>
        <v>0</v>
      </c>
    </row>
    <row r="4" spans="1:21" x14ac:dyDescent="0.3">
      <c r="A4" t="s">
        <v>30</v>
      </c>
      <c r="B4">
        <v>10511</v>
      </c>
      <c r="C4">
        <v>909</v>
      </c>
      <c r="D4">
        <v>167</v>
      </c>
      <c r="E4">
        <v>95</v>
      </c>
      <c r="G4" t="s">
        <v>30</v>
      </c>
      <c r="H4">
        <v>10480</v>
      </c>
      <c r="I4">
        <v>884</v>
      </c>
      <c r="J4">
        <v>145</v>
      </c>
      <c r="K4">
        <v>79</v>
      </c>
      <c r="M4">
        <f t="shared" si="0"/>
        <v>0.18371837183718373</v>
      </c>
      <c r="N4">
        <f t="shared" si="1"/>
        <v>0.16402714932126697</v>
      </c>
      <c r="O4">
        <f t="shared" si="2"/>
        <v>-1.9691222515916762E-2</v>
      </c>
      <c r="P4">
        <f t="shared" si="3"/>
        <v>1</v>
      </c>
      <c r="R4">
        <f t="shared" si="4"/>
        <v>0.10451045104510451</v>
      </c>
      <c r="S4">
        <f t="shared" si="5"/>
        <v>8.9366515837104074E-2</v>
      </c>
      <c r="T4">
        <f t="shared" si="6"/>
        <v>-1.5143935208000434E-2</v>
      </c>
      <c r="U4">
        <f t="shared" si="7"/>
        <v>1</v>
      </c>
    </row>
    <row r="5" spans="1:21" x14ac:dyDescent="0.3">
      <c r="A5" t="s">
        <v>31</v>
      </c>
      <c r="B5">
        <v>9871</v>
      </c>
      <c r="C5">
        <v>836</v>
      </c>
      <c r="D5">
        <v>156</v>
      </c>
      <c r="E5">
        <v>105</v>
      </c>
      <c r="G5" t="s">
        <v>31</v>
      </c>
      <c r="H5">
        <v>9867</v>
      </c>
      <c r="I5">
        <v>827</v>
      </c>
      <c r="J5">
        <v>138</v>
      </c>
      <c r="K5">
        <v>92</v>
      </c>
      <c r="M5">
        <f t="shared" si="0"/>
        <v>0.18660287081339713</v>
      </c>
      <c r="N5">
        <f t="shared" si="1"/>
        <v>0.16686819830713423</v>
      </c>
      <c r="O5">
        <f t="shared" si="2"/>
        <v>-1.9734672506262901E-2</v>
      </c>
      <c r="P5">
        <f t="shared" si="3"/>
        <v>1</v>
      </c>
      <c r="R5">
        <f t="shared" si="4"/>
        <v>0.1255980861244019</v>
      </c>
      <c r="S5">
        <f t="shared" si="5"/>
        <v>0.11124546553808948</v>
      </c>
      <c r="T5">
        <f t="shared" si="6"/>
        <v>-1.4352620586312426E-2</v>
      </c>
      <c r="U5">
        <f t="shared" si="7"/>
        <v>1</v>
      </c>
    </row>
    <row r="6" spans="1:21" x14ac:dyDescent="0.3">
      <c r="A6" t="s">
        <v>32</v>
      </c>
      <c r="B6">
        <v>10014</v>
      </c>
      <c r="C6">
        <v>837</v>
      </c>
      <c r="D6">
        <v>163</v>
      </c>
      <c r="E6">
        <v>64</v>
      </c>
      <c r="G6" t="s">
        <v>32</v>
      </c>
      <c r="H6">
        <v>9793</v>
      </c>
      <c r="I6">
        <v>832</v>
      </c>
      <c r="J6">
        <v>140</v>
      </c>
      <c r="K6">
        <v>94</v>
      </c>
      <c r="M6">
        <f t="shared" si="0"/>
        <v>0.19474313022700118</v>
      </c>
      <c r="N6">
        <f t="shared" si="1"/>
        <v>0.16826923076923078</v>
      </c>
      <c r="O6">
        <f t="shared" si="2"/>
        <v>-2.64738994577704E-2</v>
      </c>
      <c r="P6">
        <f t="shared" si="3"/>
        <v>1</v>
      </c>
      <c r="R6">
        <f t="shared" si="4"/>
        <v>7.6463560334528072E-2</v>
      </c>
      <c r="S6">
        <f t="shared" si="5"/>
        <v>0.11298076923076923</v>
      </c>
      <c r="T6">
        <f t="shared" si="6"/>
        <v>3.651720889624116E-2</v>
      </c>
      <c r="U6">
        <f t="shared" si="7"/>
        <v>0</v>
      </c>
    </row>
    <row r="7" spans="1:21" x14ac:dyDescent="0.3">
      <c r="A7" t="s">
        <v>33</v>
      </c>
      <c r="B7">
        <v>9670</v>
      </c>
      <c r="C7">
        <v>823</v>
      </c>
      <c r="D7">
        <v>138</v>
      </c>
      <c r="E7">
        <v>82</v>
      </c>
      <c r="G7" t="s">
        <v>33</v>
      </c>
      <c r="H7">
        <v>9500</v>
      </c>
      <c r="I7">
        <v>788</v>
      </c>
      <c r="J7">
        <v>129</v>
      </c>
      <c r="K7">
        <v>61</v>
      </c>
      <c r="M7">
        <f t="shared" si="0"/>
        <v>0.16767922235722965</v>
      </c>
      <c r="N7">
        <f t="shared" si="1"/>
        <v>0.16370558375634517</v>
      </c>
      <c r="O7">
        <f t="shared" si="2"/>
        <v>-3.9736386008844826E-3</v>
      </c>
      <c r="P7">
        <f t="shared" si="3"/>
        <v>1</v>
      </c>
      <c r="R7">
        <f t="shared" si="4"/>
        <v>9.9635479951397321E-2</v>
      </c>
      <c r="S7">
        <f t="shared" si="5"/>
        <v>7.7411167512690351E-2</v>
      </c>
      <c r="T7">
        <f t="shared" si="6"/>
        <v>-2.222431243870697E-2</v>
      </c>
      <c r="U7">
        <f t="shared" si="7"/>
        <v>1</v>
      </c>
    </row>
    <row r="8" spans="1:21" x14ac:dyDescent="0.3">
      <c r="A8" t="s">
        <v>34</v>
      </c>
      <c r="B8">
        <v>9008</v>
      </c>
      <c r="C8">
        <v>748</v>
      </c>
      <c r="D8">
        <v>146</v>
      </c>
      <c r="E8">
        <v>76</v>
      </c>
      <c r="G8" t="s">
        <v>34</v>
      </c>
      <c r="H8">
        <v>9088</v>
      </c>
      <c r="I8">
        <v>780</v>
      </c>
      <c r="J8">
        <v>127</v>
      </c>
      <c r="K8">
        <v>44</v>
      </c>
      <c r="M8">
        <f t="shared" si="0"/>
        <v>0.19518716577540107</v>
      </c>
      <c r="N8">
        <f t="shared" si="1"/>
        <v>0.16282051282051282</v>
      </c>
      <c r="O8">
        <f t="shared" si="2"/>
        <v>-3.2366652954888248E-2</v>
      </c>
      <c r="P8">
        <f t="shared" si="3"/>
        <v>1</v>
      </c>
      <c r="R8">
        <f t="shared" si="4"/>
        <v>0.10160427807486631</v>
      </c>
      <c r="S8">
        <f t="shared" si="5"/>
        <v>5.6410256410256411E-2</v>
      </c>
      <c r="T8">
        <f t="shared" si="6"/>
        <v>-4.5194021664609903E-2</v>
      </c>
      <c r="U8">
        <f t="shared" si="7"/>
        <v>1</v>
      </c>
    </row>
    <row r="9" spans="1:21" x14ac:dyDescent="0.3">
      <c r="A9" t="s">
        <v>35</v>
      </c>
      <c r="B9">
        <v>7434</v>
      </c>
      <c r="C9">
        <v>632</v>
      </c>
      <c r="D9">
        <v>110</v>
      </c>
      <c r="E9">
        <v>70</v>
      </c>
      <c r="G9" t="s">
        <v>35</v>
      </c>
      <c r="H9">
        <v>7664</v>
      </c>
      <c r="I9">
        <v>652</v>
      </c>
      <c r="J9">
        <v>94</v>
      </c>
      <c r="K9">
        <v>62</v>
      </c>
      <c r="M9">
        <f t="shared" si="0"/>
        <v>0.17405063291139242</v>
      </c>
      <c r="N9">
        <f t="shared" si="1"/>
        <v>0.14417177914110429</v>
      </c>
      <c r="O9">
        <f t="shared" si="2"/>
        <v>-2.9878853770288122E-2</v>
      </c>
      <c r="P9">
        <f t="shared" si="3"/>
        <v>1</v>
      </c>
      <c r="R9">
        <f t="shared" si="4"/>
        <v>0.11075949367088607</v>
      </c>
      <c r="S9">
        <f t="shared" si="5"/>
        <v>9.5092024539877307E-2</v>
      </c>
      <c r="T9">
        <f t="shared" si="6"/>
        <v>-1.5667469131008763E-2</v>
      </c>
      <c r="U9">
        <f t="shared" si="7"/>
        <v>1</v>
      </c>
    </row>
    <row r="10" spans="1:21" x14ac:dyDescent="0.3">
      <c r="A10" t="s">
        <v>36</v>
      </c>
      <c r="B10">
        <v>8459</v>
      </c>
      <c r="C10">
        <v>691</v>
      </c>
      <c r="D10">
        <v>131</v>
      </c>
      <c r="E10">
        <v>60</v>
      </c>
      <c r="G10" t="s">
        <v>36</v>
      </c>
      <c r="H10">
        <v>8434</v>
      </c>
      <c r="I10">
        <v>697</v>
      </c>
      <c r="J10">
        <v>120</v>
      </c>
      <c r="K10">
        <v>77</v>
      </c>
      <c r="M10">
        <f t="shared" si="0"/>
        <v>0.18958031837916064</v>
      </c>
      <c r="N10">
        <f t="shared" si="1"/>
        <v>0.17216642754662842</v>
      </c>
      <c r="O10">
        <f t="shared" si="2"/>
        <v>-1.7413890832532225E-2</v>
      </c>
      <c r="P10">
        <f t="shared" si="3"/>
        <v>1</v>
      </c>
      <c r="R10">
        <f t="shared" si="4"/>
        <v>8.6830680173661356E-2</v>
      </c>
      <c r="S10">
        <f t="shared" si="5"/>
        <v>0.11047345767575323</v>
      </c>
      <c r="T10">
        <f t="shared" si="6"/>
        <v>2.3642777502091872E-2</v>
      </c>
      <c r="U10">
        <f t="shared" si="7"/>
        <v>0</v>
      </c>
    </row>
    <row r="11" spans="1:21" x14ac:dyDescent="0.3">
      <c r="A11" t="s">
        <v>37</v>
      </c>
      <c r="B11">
        <v>10667</v>
      </c>
      <c r="C11">
        <v>861</v>
      </c>
      <c r="D11">
        <v>165</v>
      </c>
      <c r="E11">
        <v>97</v>
      </c>
      <c r="G11" t="s">
        <v>37</v>
      </c>
      <c r="H11">
        <v>10496</v>
      </c>
      <c r="I11">
        <v>860</v>
      </c>
      <c r="J11">
        <v>153</v>
      </c>
      <c r="K11">
        <v>98</v>
      </c>
      <c r="M11">
        <f t="shared" si="0"/>
        <v>0.19163763066202091</v>
      </c>
      <c r="N11">
        <f t="shared" si="1"/>
        <v>0.17790697674418604</v>
      </c>
      <c r="O11">
        <f t="shared" si="2"/>
        <v>-1.3730653917834873E-2</v>
      </c>
      <c r="P11">
        <f t="shared" si="3"/>
        <v>1</v>
      </c>
      <c r="R11">
        <f t="shared" si="4"/>
        <v>0.11265969802555169</v>
      </c>
      <c r="S11">
        <f t="shared" si="5"/>
        <v>0.11395348837209303</v>
      </c>
      <c r="T11">
        <f t="shared" si="6"/>
        <v>1.2937903465413403E-3</v>
      </c>
      <c r="U11">
        <f t="shared" si="7"/>
        <v>0</v>
      </c>
    </row>
    <row r="12" spans="1:21" x14ac:dyDescent="0.3">
      <c r="A12" t="s">
        <v>38</v>
      </c>
      <c r="B12">
        <v>10660</v>
      </c>
      <c r="C12">
        <v>867</v>
      </c>
      <c r="D12">
        <v>196</v>
      </c>
      <c r="E12">
        <v>105</v>
      </c>
      <c r="G12" t="s">
        <v>38</v>
      </c>
      <c r="H12">
        <v>10551</v>
      </c>
      <c r="I12">
        <v>864</v>
      </c>
      <c r="J12">
        <v>143</v>
      </c>
      <c r="K12">
        <v>71</v>
      </c>
      <c r="M12">
        <f t="shared" si="0"/>
        <v>0.22606689734717417</v>
      </c>
      <c r="N12">
        <f t="shared" si="1"/>
        <v>0.16550925925925927</v>
      </c>
      <c r="O12">
        <f t="shared" si="2"/>
        <v>-6.0557638087914895E-2</v>
      </c>
      <c r="P12">
        <f t="shared" si="3"/>
        <v>1</v>
      </c>
      <c r="R12">
        <f t="shared" si="4"/>
        <v>0.12110726643598616</v>
      </c>
      <c r="S12">
        <f t="shared" si="5"/>
        <v>8.217592592592593E-2</v>
      </c>
      <c r="T12">
        <f t="shared" si="6"/>
        <v>-3.8931340510060225E-2</v>
      </c>
      <c r="U12">
        <f t="shared" si="7"/>
        <v>1</v>
      </c>
    </row>
    <row r="13" spans="1:21" x14ac:dyDescent="0.3">
      <c r="A13" t="s">
        <v>39</v>
      </c>
      <c r="B13">
        <v>9947</v>
      </c>
      <c r="C13">
        <v>838</v>
      </c>
      <c r="D13">
        <v>162</v>
      </c>
      <c r="E13">
        <v>92</v>
      </c>
      <c r="G13" t="s">
        <v>39</v>
      </c>
      <c r="H13">
        <v>9737</v>
      </c>
      <c r="I13">
        <v>801</v>
      </c>
      <c r="J13">
        <v>128</v>
      </c>
      <c r="K13">
        <v>70</v>
      </c>
      <c r="M13">
        <f t="shared" si="0"/>
        <v>0.19331742243436753</v>
      </c>
      <c r="N13">
        <f t="shared" si="1"/>
        <v>0.15980024968789014</v>
      </c>
      <c r="O13">
        <f t="shared" si="2"/>
        <v>-3.3517172746477392E-2</v>
      </c>
      <c r="P13">
        <f t="shared" si="3"/>
        <v>1</v>
      </c>
      <c r="R13">
        <f t="shared" si="4"/>
        <v>0.10978520286396182</v>
      </c>
      <c r="S13">
        <f t="shared" si="5"/>
        <v>8.7390761548064924E-2</v>
      </c>
      <c r="T13">
        <f t="shared" si="6"/>
        <v>-2.2394441315896893E-2</v>
      </c>
      <c r="U13">
        <f t="shared" si="7"/>
        <v>1</v>
      </c>
    </row>
    <row r="14" spans="1:21" x14ac:dyDescent="0.3">
      <c r="A14" t="s">
        <v>40</v>
      </c>
      <c r="B14">
        <v>8324</v>
      </c>
      <c r="C14">
        <v>665</v>
      </c>
      <c r="D14">
        <v>127</v>
      </c>
      <c r="E14">
        <v>56</v>
      </c>
      <c r="G14" t="s">
        <v>40</v>
      </c>
      <c r="H14">
        <v>8176</v>
      </c>
      <c r="I14">
        <v>642</v>
      </c>
      <c r="J14">
        <v>122</v>
      </c>
      <c r="K14">
        <v>68</v>
      </c>
      <c r="M14">
        <f t="shared" si="0"/>
        <v>0.19097744360902255</v>
      </c>
      <c r="N14">
        <f t="shared" si="1"/>
        <v>0.19003115264797507</v>
      </c>
      <c r="O14">
        <f t="shared" si="2"/>
        <v>-9.4629096104748012E-4</v>
      </c>
      <c r="P14">
        <f t="shared" si="3"/>
        <v>1</v>
      </c>
      <c r="R14">
        <f t="shared" si="4"/>
        <v>8.4210526315789472E-2</v>
      </c>
      <c r="S14">
        <f t="shared" si="5"/>
        <v>0.1059190031152648</v>
      </c>
      <c r="T14">
        <f t="shared" si="6"/>
        <v>2.1708476799475324E-2</v>
      </c>
      <c r="U14">
        <f t="shared" si="7"/>
        <v>0</v>
      </c>
    </row>
    <row r="15" spans="1:21" x14ac:dyDescent="0.3">
      <c r="A15" t="s">
        <v>41</v>
      </c>
      <c r="B15">
        <v>9434</v>
      </c>
      <c r="C15">
        <v>673</v>
      </c>
      <c r="D15">
        <v>220</v>
      </c>
      <c r="E15">
        <v>122</v>
      </c>
      <c r="G15" t="s">
        <v>41</v>
      </c>
      <c r="H15">
        <v>9402</v>
      </c>
      <c r="I15">
        <v>697</v>
      </c>
      <c r="J15">
        <v>194</v>
      </c>
      <c r="K15">
        <v>94</v>
      </c>
      <c r="M15">
        <f t="shared" si="0"/>
        <v>0.32689450222882616</v>
      </c>
      <c r="N15">
        <f t="shared" si="1"/>
        <v>0.27833572453371591</v>
      </c>
      <c r="O15">
        <f t="shared" si="2"/>
        <v>-4.8558777695110245E-2</v>
      </c>
      <c r="P15">
        <f t="shared" si="3"/>
        <v>1</v>
      </c>
      <c r="R15">
        <f t="shared" si="4"/>
        <v>0.1812778603268945</v>
      </c>
      <c r="S15">
        <f t="shared" si="5"/>
        <v>0.13486370157819225</v>
      </c>
      <c r="T15">
        <f t="shared" si="6"/>
        <v>-4.641415874870225E-2</v>
      </c>
      <c r="U15">
        <f t="shared" si="7"/>
        <v>1</v>
      </c>
    </row>
    <row r="16" spans="1:21" x14ac:dyDescent="0.3">
      <c r="A16" t="s">
        <v>42</v>
      </c>
      <c r="B16">
        <v>8687</v>
      </c>
      <c r="C16">
        <v>691</v>
      </c>
      <c r="D16">
        <v>176</v>
      </c>
      <c r="E16">
        <v>128</v>
      </c>
      <c r="G16" t="s">
        <v>42</v>
      </c>
      <c r="H16">
        <v>8669</v>
      </c>
      <c r="I16">
        <v>669</v>
      </c>
      <c r="J16">
        <v>127</v>
      </c>
      <c r="K16">
        <v>81</v>
      </c>
      <c r="M16">
        <f t="shared" si="0"/>
        <v>0.25470332850940663</v>
      </c>
      <c r="N16">
        <f t="shared" si="1"/>
        <v>0.18983557548579971</v>
      </c>
      <c r="O16">
        <f t="shared" si="2"/>
        <v>-6.4867753023606922E-2</v>
      </c>
      <c r="P16">
        <f t="shared" si="3"/>
        <v>1</v>
      </c>
      <c r="R16">
        <f t="shared" si="4"/>
        <v>0.18523878437047755</v>
      </c>
      <c r="S16">
        <f t="shared" si="5"/>
        <v>0.1210762331838565</v>
      </c>
      <c r="T16">
        <f t="shared" si="6"/>
        <v>-6.416255118662105E-2</v>
      </c>
      <c r="U16">
        <f t="shared" si="7"/>
        <v>1</v>
      </c>
    </row>
    <row r="17" spans="1:21" x14ac:dyDescent="0.3">
      <c r="A17" t="s">
        <v>43</v>
      </c>
      <c r="B17">
        <v>8896</v>
      </c>
      <c r="C17">
        <v>708</v>
      </c>
      <c r="D17">
        <v>161</v>
      </c>
      <c r="E17">
        <v>104</v>
      </c>
      <c r="G17" t="s">
        <v>43</v>
      </c>
      <c r="H17">
        <v>8881</v>
      </c>
      <c r="I17">
        <v>693</v>
      </c>
      <c r="J17">
        <v>153</v>
      </c>
      <c r="K17">
        <v>101</v>
      </c>
      <c r="M17">
        <f t="shared" si="0"/>
        <v>0.22740112994350281</v>
      </c>
      <c r="N17">
        <f t="shared" si="1"/>
        <v>0.22077922077922077</v>
      </c>
      <c r="O17">
        <f t="shared" si="2"/>
        <v>-6.6219091642820416E-3</v>
      </c>
      <c r="P17">
        <f t="shared" si="3"/>
        <v>1</v>
      </c>
      <c r="R17">
        <f t="shared" si="4"/>
        <v>0.14689265536723164</v>
      </c>
      <c r="S17">
        <f t="shared" si="5"/>
        <v>0.14574314574314573</v>
      </c>
      <c r="T17">
        <f t="shared" si="6"/>
        <v>-1.1495096240859148E-3</v>
      </c>
      <c r="U17">
        <f t="shared" si="7"/>
        <v>1</v>
      </c>
    </row>
    <row r="18" spans="1:21" x14ac:dyDescent="0.3">
      <c r="A18" t="s">
        <v>44</v>
      </c>
      <c r="B18">
        <v>9535</v>
      </c>
      <c r="C18">
        <v>759</v>
      </c>
      <c r="D18">
        <v>233</v>
      </c>
      <c r="E18">
        <v>124</v>
      </c>
      <c r="G18" t="s">
        <v>44</v>
      </c>
      <c r="H18">
        <v>9655</v>
      </c>
      <c r="I18">
        <v>771</v>
      </c>
      <c r="J18">
        <v>213</v>
      </c>
      <c r="K18">
        <v>119</v>
      </c>
      <c r="M18">
        <f t="shared" si="0"/>
        <v>0.30698287220026349</v>
      </c>
      <c r="N18">
        <f t="shared" si="1"/>
        <v>0.27626459143968873</v>
      </c>
      <c r="O18">
        <f t="shared" si="2"/>
        <v>-3.0718280760574757E-2</v>
      </c>
      <c r="P18">
        <f t="shared" si="3"/>
        <v>1</v>
      </c>
      <c r="R18">
        <f t="shared" si="4"/>
        <v>0.16337285902503293</v>
      </c>
      <c r="S18">
        <f t="shared" si="5"/>
        <v>0.15434500648508431</v>
      </c>
      <c r="T18">
        <f t="shared" si="6"/>
        <v>-9.0278525399486165E-3</v>
      </c>
      <c r="U18">
        <f t="shared" si="7"/>
        <v>1</v>
      </c>
    </row>
    <row r="19" spans="1:21" x14ac:dyDescent="0.3">
      <c r="A19" t="s">
        <v>45</v>
      </c>
      <c r="B19">
        <v>9363</v>
      </c>
      <c r="C19">
        <v>736</v>
      </c>
      <c r="D19">
        <v>154</v>
      </c>
      <c r="E19">
        <v>91</v>
      </c>
      <c r="G19" t="s">
        <v>45</v>
      </c>
      <c r="H19">
        <v>9396</v>
      </c>
      <c r="I19">
        <v>736</v>
      </c>
      <c r="J19">
        <v>162</v>
      </c>
      <c r="K19">
        <v>120</v>
      </c>
      <c r="M19">
        <f t="shared" si="0"/>
        <v>0.20923913043478262</v>
      </c>
      <c r="N19">
        <f t="shared" si="1"/>
        <v>0.22010869565217392</v>
      </c>
      <c r="O19">
        <f t="shared" si="2"/>
        <v>1.0869565217391297E-2</v>
      </c>
      <c r="P19">
        <f t="shared" si="3"/>
        <v>0</v>
      </c>
      <c r="R19">
        <f t="shared" si="4"/>
        <v>0.12364130434782608</v>
      </c>
      <c r="S19">
        <f t="shared" si="5"/>
        <v>0.16304347826086957</v>
      </c>
      <c r="T19">
        <f t="shared" si="6"/>
        <v>3.9402173913043487E-2</v>
      </c>
      <c r="U19">
        <f t="shared" si="7"/>
        <v>0</v>
      </c>
    </row>
    <row r="20" spans="1:21" x14ac:dyDescent="0.3">
      <c r="A20" t="s">
        <v>46</v>
      </c>
      <c r="B20">
        <v>9327</v>
      </c>
      <c r="C20">
        <v>739</v>
      </c>
      <c r="D20">
        <v>196</v>
      </c>
      <c r="E20">
        <v>86</v>
      </c>
      <c r="G20" t="s">
        <v>46</v>
      </c>
      <c r="H20">
        <v>9262</v>
      </c>
      <c r="I20">
        <v>727</v>
      </c>
      <c r="J20">
        <v>201</v>
      </c>
      <c r="K20">
        <v>96</v>
      </c>
      <c r="M20">
        <f t="shared" si="0"/>
        <v>0.26522327469553453</v>
      </c>
      <c r="N20">
        <f t="shared" si="1"/>
        <v>0.27647867950481431</v>
      </c>
      <c r="O20">
        <f t="shared" si="2"/>
        <v>1.1255404809279779E-2</v>
      </c>
      <c r="P20">
        <f t="shared" si="3"/>
        <v>0</v>
      </c>
      <c r="R20">
        <f t="shared" si="4"/>
        <v>0.11637347767253045</v>
      </c>
      <c r="S20">
        <f t="shared" si="5"/>
        <v>0.13204951856946354</v>
      </c>
      <c r="T20">
        <f t="shared" si="6"/>
        <v>1.5676040896933086E-2</v>
      </c>
      <c r="U20">
        <f t="shared" si="7"/>
        <v>0</v>
      </c>
    </row>
    <row r="21" spans="1:21" x14ac:dyDescent="0.3">
      <c r="A21" t="s">
        <v>47</v>
      </c>
      <c r="B21">
        <v>9345</v>
      </c>
      <c r="C21">
        <v>734</v>
      </c>
      <c r="D21">
        <v>167</v>
      </c>
      <c r="E21">
        <v>75</v>
      </c>
      <c r="G21" t="s">
        <v>47</v>
      </c>
      <c r="H21">
        <v>9308</v>
      </c>
      <c r="I21">
        <v>728</v>
      </c>
      <c r="J21">
        <v>207</v>
      </c>
      <c r="K21">
        <v>67</v>
      </c>
      <c r="M21">
        <f t="shared" si="0"/>
        <v>0.22752043596730245</v>
      </c>
      <c r="N21">
        <f t="shared" si="1"/>
        <v>0.28434065934065933</v>
      </c>
      <c r="O21">
        <f t="shared" si="2"/>
        <v>5.6820223373356876E-2</v>
      </c>
      <c r="P21">
        <f t="shared" si="3"/>
        <v>0</v>
      </c>
      <c r="R21">
        <f t="shared" si="4"/>
        <v>0.10217983651226158</v>
      </c>
      <c r="S21">
        <f t="shared" si="5"/>
        <v>9.2032967032967039E-2</v>
      </c>
      <c r="T21">
        <f t="shared" si="6"/>
        <v>-1.0146869479294537E-2</v>
      </c>
      <c r="U21">
        <f t="shared" si="7"/>
        <v>1</v>
      </c>
    </row>
    <row r="22" spans="1:21" x14ac:dyDescent="0.3">
      <c r="A22" t="s">
        <v>48</v>
      </c>
      <c r="B22">
        <v>8890</v>
      </c>
      <c r="C22">
        <v>706</v>
      </c>
      <c r="D22">
        <v>174</v>
      </c>
      <c r="E22">
        <v>101</v>
      </c>
      <c r="G22" t="s">
        <v>48</v>
      </c>
      <c r="H22">
        <v>8715</v>
      </c>
      <c r="I22">
        <v>722</v>
      </c>
      <c r="J22">
        <v>182</v>
      </c>
      <c r="K22">
        <v>123</v>
      </c>
      <c r="M22">
        <f t="shared" si="0"/>
        <v>0.24645892351274787</v>
      </c>
      <c r="N22">
        <f t="shared" si="1"/>
        <v>0.25207756232686979</v>
      </c>
      <c r="O22">
        <f t="shared" si="2"/>
        <v>5.6186388141219179E-3</v>
      </c>
      <c r="P22">
        <f t="shared" si="3"/>
        <v>0</v>
      </c>
      <c r="R22">
        <f t="shared" si="4"/>
        <v>0.14305949008498584</v>
      </c>
      <c r="S22">
        <f t="shared" si="5"/>
        <v>0.17036011080332411</v>
      </c>
      <c r="T22">
        <f t="shared" si="6"/>
        <v>2.7300620718338275E-2</v>
      </c>
      <c r="U22">
        <f t="shared" si="7"/>
        <v>0</v>
      </c>
    </row>
    <row r="23" spans="1:21" x14ac:dyDescent="0.3">
      <c r="A23" t="s">
        <v>49</v>
      </c>
      <c r="B23">
        <v>8460</v>
      </c>
      <c r="C23">
        <v>681</v>
      </c>
      <c r="D23">
        <v>156</v>
      </c>
      <c r="E23">
        <v>93</v>
      </c>
      <c r="G23" t="s">
        <v>49</v>
      </c>
      <c r="H23">
        <v>8448</v>
      </c>
      <c r="I23">
        <v>695</v>
      </c>
      <c r="J23">
        <v>142</v>
      </c>
      <c r="K23">
        <v>100</v>
      </c>
      <c r="M23">
        <f t="shared" si="0"/>
        <v>0.22907488986784141</v>
      </c>
      <c r="N23">
        <f t="shared" si="1"/>
        <v>0.20431654676258992</v>
      </c>
      <c r="O23">
        <f t="shared" si="2"/>
        <v>-2.475834310525149E-2</v>
      </c>
      <c r="P23">
        <f t="shared" si="3"/>
        <v>1</v>
      </c>
      <c r="R23">
        <f t="shared" si="4"/>
        <v>0.13656387665198239</v>
      </c>
      <c r="S23">
        <f t="shared" si="5"/>
        <v>0.14388489208633093</v>
      </c>
      <c r="T23">
        <f t="shared" si="6"/>
        <v>7.3210154343485434E-3</v>
      </c>
      <c r="U23">
        <f t="shared" si="7"/>
        <v>0</v>
      </c>
    </row>
    <row r="24" spans="1:21" x14ac:dyDescent="0.3">
      <c r="A24" t="s">
        <v>50</v>
      </c>
      <c r="B24">
        <v>8836</v>
      </c>
      <c r="C24">
        <v>693</v>
      </c>
      <c r="D24">
        <v>206</v>
      </c>
      <c r="E24">
        <v>67</v>
      </c>
      <c r="G24" t="s">
        <v>50</v>
      </c>
      <c r="H24">
        <v>8836</v>
      </c>
      <c r="I24">
        <v>724</v>
      </c>
      <c r="J24">
        <v>182</v>
      </c>
      <c r="K24">
        <v>103</v>
      </c>
      <c r="M24">
        <f t="shared" si="0"/>
        <v>0.29725829725829728</v>
      </c>
      <c r="N24">
        <f t="shared" si="1"/>
        <v>0.25138121546961328</v>
      </c>
      <c r="O24">
        <f t="shared" si="2"/>
        <v>-4.5877081788683993E-2</v>
      </c>
      <c r="P24">
        <f t="shared" si="3"/>
        <v>1</v>
      </c>
      <c r="R24">
        <f t="shared" si="4"/>
        <v>9.6681096681096687E-2</v>
      </c>
      <c r="S24">
        <f t="shared" si="5"/>
        <v>0.14226519337016574</v>
      </c>
      <c r="T24">
        <f t="shared" si="6"/>
        <v>4.5584096689069056E-2</v>
      </c>
      <c r="U24">
        <f t="shared" si="7"/>
        <v>0</v>
      </c>
    </row>
    <row r="25" spans="1:21" x14ac:dyDescent="0.3">
      <c r="A25" t="s">
        <v>51</v>
      </c>
      <c r="B25">
        <v>9437</v>
      </c>
      <c r="C25">
        <v>788</v>
      </c>
      <c r="G25" t="s">
        <v>51</v>
      </c>
      <c r="H25">
        <v>9359</v>
      </c>
      <c r="I25">
        <v>789</v>
      </c>
    </row>
    <row r="26" spans="1:21" x14ac:dyDescent="0.3">
      <c r="A26" t="s">
        <v>52</v>
      </c>
      <c r="B26">
        <v>9420</v>
      </c>
      <c r="C26">
        <v>781</v>
      </c>
      <c r="G26" t="s">
        <v>52</v>
      </c>
      <c r="H26">
        <v>9427</v>
      </c>
      <c r="I26">
        <v>743</v>
      </c>
      <c r="P26">
        <f>COUNTIF(P2:P24, 1)</f>
        <v>19</v>
      </c>
      <c r="U26">
        <f>COUNTIF(U2:U24,1)</f>
        <v>13</v>
      </c>
    </row>
    <row r="27" spans="1:21" x14ac:dyDescent="0.3">
      <c r="A27" t="s">
        <v>53</v>
      </c>
      <c r="B27">
        <v>9570</v>
      </c>
      <c r="C27">
        <v>805</v>
      </c>
      <c r="G27" t="s">
        <v>53</v>
      </c>
      <c r="H27">
        <v>9633</v>
      </c>
      <c r="I27">
        <v>808</v>
      </c>
      <c r="O27" t="s">
        <v>92</v>
      </c>
      <c r="P27">
        <v>2.5999999999999999E-3</v>
      </c>
      <c r="T27" t="s">
        <v>92</v>
      </c>
      <c r="U27">
        <v>0.67759999999999998</v>
      </c>
    </row>
    <row r="28" spans="1:21" x14ac:dyDescent="0.3">
      <c r="A28" t="s">
        <v>54</v>
      </c>
      <c r="B28">
        <v>9921</v>
      </c>
      <c r="C28">
        <v>830</v>
      </c>
      <c r="G28" t="s">
        <v>54</v>
      </c>
      <c r="H28">
        <v>9842</v>
      </c>
      <c r="I28">
        <v>831</v>
      </c>
    </row>
    <row r="29" spans="1:21" x14ac:dyDescent="0.3">
      <c r="A29" t="s">
        <v>55</v>
      </c>
      <c r="B29">
        <v>9424</v>
      </c>
      <c r="C29">
        <v>781</v>
      </c>
      <c r="G29" t="s">
        <v>55</v>
      </c>
      <c r="H29">
        <v>9272</v>
      </c>
      <c r="I29">
        <v>767</v>
      </c>
    </row>
    <row r="30" spans="1:21" x14ac:dyDescent="0.3">
      <c r="A30" t="s">
        <v>56</v>
      </c>
      <c r="B30">
        <v>9010</v>
      </c>
      <c r="C30">
        <v>756</v>
      </c>
      <c r="G30" t="s">
        <v>56</v>
      </c>
      <c r="H30">
        <v>8969</v>
      </c>
      <c r="I30">
        <v>760</v>
      </c>
    </row>
    <row r="31" spans="1:21" x14ac:dyDescent="0.3">
      <c r="A31" t="s">
        <v>57</v>
      </c>
      <c r="B31">
        <v>9656</v>
      </c>
      <c r="C31">
        <v>825</v>
      </c>
      <c r="G31" t="s">
        <v>57</v>
      </c>
      <c r="H31">
        <v>9697</v>
      </c>
      <c r="I31">
        <v>850</v>
      </c>
    </row>
    <row r="32" spans="1:21" x14ac:dyDescent="0.3">
      <c r="A32" t="s">
        <v>58</v>
      </c>
      <c r="B32">
        <v>10419</v>
      </c>
      <c r="C32">
        <v>874</v>
      </c>
      <c r="G32" t="s">
        <v>58</v>
      </c>
      <c r="H32">
        <v>10445</v>
      </c>
      <c r="I32">
        <v>851</v>
      </c>
    </row>
    <row r="33" spans="1:11" x14ac:dyDescent="0.3">
      <c r="A33" t="s">
        <v>59</v>
      </c>
      <c r="B33">
        <v>9880</v>
      </c>
      <c r="C33">
        <v>830</v>
      </c>
      <c r="G33" t="s">
        <v>59</v>
      </c>
      <c r="H33">
        <v>9931</v>
      </c>
      <c r="I33">
        <v>831</v>
      </c>
    </row>
    <row r="34" spans="1:11" x14ac:dyDescent="0.3">
      <c r="A34" t="s">
        <v>60</v>
      </c>
      <c r="B34">
        <v>10134</v>
      </c>
      <c r="C34">
        <v>801</v>
      </c>
      <c r="G34" t="s">
        <v>60</v>
      </c>
      <c r="H34">
        <v>10042</v>
      </c>
      <c r="I34">
        <v>802</v>
      </c>
    </row>
    <row r="35" spans="1:11" x14ac:dyDescent="0.3">
      <c r="A35" t="s">
        <v>61</v>
      </c>
      <c r="B35">
        <v>9717</v>
      </c>
      <c r="C35">
        <v>814</v>
      </c>
      <c r="G35" t="s">
        <v>61</v>
      </c>
      <c r="H35">
        <v>9721</v>
      </c>
      <c r="I35">
        <v>829</v>
      </c>
    </row>
    <row r="36" spans="1:11" x14ac:dyDescent="0.3">
      <c r="A36" t="s">
        <v>62</v>
      </c>
      <c r="B36">
        <v>9192</v>
      </c>
      <c r="C36">
        <v>735</v>
      </c>
      <c r="G36" t="s">
        <v>62</v>
      </c>
      <c r="H36">
        <v>9304</v>
      </c>
      <c r="I36">
        <v>770</v>
      </c>
    </row>
    <row r="37" spans="1:11" x14ac:dyDescent="0.3">
      <c r="A37" t="s">
        <v>63</v>
      </c>
      <c r="B37">
        <v>8630</v>
      </c>
      <c r="C37">
        <v>743</v>
      </c>
      <c r="G37" t="s">
        <v>63</v>
      </c>
      <c r="H37">
        <v>8668</v>
      </c>
      <c r="I37">
        <v>724</v>
      </c>
    </row>
    <row r="38" spans="1:11" x14ac:dyDescent="0.3">
      <c r="A38" t="s">
        <v>64</v>
      </c>
      <c r="B38">
        <v>8970</v>
      </c>
      <c r="C38">
        <v>722</v>
      </c>
      <c r="G38" t="s">
        <v>64</v>
      </c>
      <c r="H38">
        <v>8988</v>
      </c>
      <c r="I38">
        <v>710</v>
      </c>
    </row>
    <row r="39" spans="1:11" x14ac:dyDescent="0.3">
      <c r="C39" t="s">
        <v>77</v>
      </c>
      <c r="D39" t="s">
        <v>78</v>
      </c>
      <c r="E39" t="s">
        <v>85</v>
      </c>
      <c r="I39" t="s">
        <v>77</v>
      </c>
      <c r="J39" t="s">
        <v>78</v>
      </c>
      <c r="K39" t="s">
        <v>85</v>
      </c>
    </row>
    <row r="40" spans="1:11" x14ac:dyDescent="0.3">
      <c r="C40">
        <f>SUM(C1:C24)</f>
        <v>17293</v>
      </c>
      <c r="D40">
        <f>SUM(D1:D24)</f>
        <v>3785</v>
      </c>
      <c r="E40">
        <f>SUM(E1:E24)</f>
        <v>2033</v>
      </c>
      <c r="I40">
        <f>SUM(I1:I24)</f>
        <v>17260</v>
      </c>
      <c r="J40">
        <f>SUM(J1:J24)</f>
        <v>3423</v>
      </c>
      <c r="K40">
        <f>SUM(K1:K24)</f>
        <v>1945</v>
      </c>
    </row>
    <row r="42" spans="1:11" x14ac:dyDescent="0.3">
      <c r="A42" t="s">
        <v>10</v>
      </c>
      <c r="D42" t="s">
        <v>12</v>
      </c>
    </row>
    <row r="43" spans="1:11" x14ac:dyDescent="0.3">
      <c r="A43" t="s">
        <v>80</v>
      </c>
      <c r="B43">
        <f>D40/C40</f>
        <v>0.2188746891805933</v>
      </c>
      <c r="D43" t="s">
        <v>80</v>
      </c>
      <c r="E43">
        <f>E40/C40</f>
        <v>0.11756201931417337</v>
      </c>
    </row>
    <row r="44" spans="1:11" x14ac:dyDescent="0.3">
      <c r="A44" t="s">
        <v>79</v>
      </c>
      <c r="B44">
        <f>J40/I40</f>
        <v>0.19831981460023174</v>
      </c>
      <c r="D44" t="s">
        <v>79</v>
      </c>
      <c r="E44">
        <f>K40/I40</f>
        <v>0.1126882966396292</v>
      </c>
    </row>
    <row r="45" spans="1:11" x14ac:dyDescent="0.3">
      <c r="A45" t="s">
        <v>75</v>
      </c>
      <c r="B45">
        <f>(B43+B44)/2</f>
        <v>0.20859725189041251</v>
      </c>
      <c r="D45" t="s">
        <v>75</v>
      </c>
      <c r="E45">
        <f>(E43+E44)/2</f>
        <v>0.11512515797690129</v>
      </c>
    </row>
    <row r="46" spans="1:11" x14ac:dyDescent="0.3">
      <c r="A46" t="s">
        <v>81</v>
      </c>
      <c r="B46">
        <f>SQRT(B45*(1-B45)*(1/C40 + 1/I40))</f>
        <v>4.3715996444365478E-3</v>
      </c>
      <c r="D46" t="s">
        <v>81</v>
      </c>
      <c r="E46">
        <f>SQRT(E45*(1-E45)*(1/C40 + 1/I40))</f>
        <v>3.4341033178257154E-3</v>
      </c>
    </row>
    <row r="47" spans="1:11" x14ac:dyDescent="0.3">
      <c r="A47" t="s">
        <v>68</v>
      </c>
      <c r="B47">
        <v>1.96</v>
      </c>
      <c r="D47" t="s">
        <v>68</v>
      </c>
      <c r="E47">
        <v>1.96</v>
      </c>
    </row>
    <row r="48" spans="1:11" x14ac:dyDescent="0.3">
      <c r="A48" t="s">
        <v>67</v>
      </c>
      <c r="B48">
        <f>B46*B47</f>
        <v>8.5683353030956335E-3</v>
      </c>
      <c r="D48" t="s">
        <v>67</v>
      </c>
      <c r="E48">
        <f>E46*E47</f>
        <v>6.7308425029384018E-3</v>
      </c>
    </row>
    <row r="49" spans="1:5" x14ac:dyDescent="0.3">
      <c r="A49" t="s">
        <v>84</v>
      </c>
      <c r="B49">
        <f>B44-B43</f>
        <v>-2.0554874580361565E-2</v>
      </c>
      <c r="D49" t="s">
        <v>84</v>
      </c>
      <c r="E49">
        <f>E44-E43</f>
        <v>-4.8737226745441675E-3</v>
      </c>
    </row>
    <row r="50" spans="1:5" x14ac:dyDescent="0.3">
      <c r="A50" t="s">
        <v>82</v>
      </c>
      <c r="B50">
        <f>B49-B48</f>
        <v>-2.91232098834572E-2</v>
      </c>
      <c r="D50" t="s">
        <v>82</v>
      </c>
      <c r="E50">
        <f>E49-E48</f>
        <v>-1.1604565177482569E-2</v>
      </c>
    </row>
    <row r="51" spans="1:5" x14ac:dyDescent="0.3">
      <c r="A51" t="s">
        <v>83</v>
      </c>
      <c r="B51">
        <f>B49+B48</f>
        <v>-1.1986539277265932E-2</v>
      </c>
      <c r="D51" t="s">
        <v>83</v>
      </c>
      <c r="E51">
        <f>E49+E48</f>
        <v>1.8571198283942342E-3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Koehrsen</dc:creator>
  <cp:lastModifiedBy>Will Koehrsen</cp:lastModifiedBy>
  <dcterms:created xsi:type="dcterms:W3CDTF">2017-05-17T16:37:31Z</dcterms:created>
  <dcterms:modified xsi:type="dcterms:W3CDTF">2017-05-21T00:32:45Z</dcterms:modified>
</cp:coreProperties>
</file>