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D87BC8-EEF5-43DA-99E7-EF82B32994C2}" xr6:coauthVersionLast="46" xr6:coauthVersionMax="46" xr10:uidLastSave="{00000000-0000-0000-0000-000000000000}"/>
  <bookViews>
    <workbookView xWindow="3510" yWindow="0" windowWidth="25320" windowHeight="20595" activeTab="1" xr2:uid="{25D16369-AEBB-4C07-A0DC-C62C66431F6A}"/>
  </bookViews>
  <sheets>
    <sheet name="종목매매현황" sheetId="1" r:id="rId1"/>
    <sheet name="일자별증감" sheetId="3" r:id="rId2"/>
    <sheet name="월별수익률" sheetId="2" r:id="rId3"/>
    <sheet name="입출금내역" sheetId="4" r:id="rId4"/>
  </sheets>
  <definedNames>
    <definedName name="_xlnm._FilterDatabase" localSheetId="0" hidden="1">종목매매현황!$A$1:$E$43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7" i="3" l="1"/>
  <c r="M277" i="3"/>
  <c r="C277" i="3"/>
  <c r="D277" i="3"/>
  <c r="E277" i="3"/>
  <c r="L276" i="3"/>
  <c r="M276" i="3"/>
  <c r="E276" i="3" s="1"/>
  <c r="N274" i="3"/>
  <c r="N275" i="3"/>
  <c r="N276" i="3"/>
  <c r="C276" i="3"/>
  <c r="D276" i="3"/>
  <c r="P270" i="3"/>
  <c r="O270" i="3"/>
  <c r="P275" i="3"/>
  <c r="O275" i="3"/>
  <c r="C275" i="3"/>
  <c r="D275" i="3"/>
  <c r="L275" i="3"/>
  <c r="M275" i="3"/>
  <c r="E275" i="3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7" i="4"/>
  <c r="D38" i="4"/>
  <c r="D39" i="4"/>
  <c r="D2" i="4"/>
  <c r="C274" i="3"/>
  <c r="D274" i="3"/>
  <c r="L274" i="3"/>
  <c r="M274" i="3"/>
  <c r="E274" i="3" s="1"/>
  <c r="Z4" i="2"/>
  <c r="Y3" i="2"/>
  <c r="C273" i="3"/>
  <c r="D273" i="3"/>
  <c r="L273" i="3"/>
  <c r="M273" i="3"/>
  <c r="E273" i="3" s="1"/>
  <c r="N273" i="3"/>
  <c r="C272" i="3"/>
  <c r="D272" i="3"/>
  <c r="L272" i="3"/>
  <c r="M272" i="3"/>
  <c r="E272" i="3" s="1"/>
  <c r="N272" i="3"/>
  <c r="C271" i="3"/>
  <c r="D271" i="3"/>
  <c r="L271" i="3"/>
  <c r="M271" i="3"/>
  <c r="E271" i="3" s="1"/>
  <c r="N271" i="3"/>
  <c r="C270" i="3"/>
  <c r="D270" i="3"/>
  <c r="L270" i="3"/>
  <c r="M270" i="3"/>
  <c r="E270" i="3" s="1"/>
  <c r="N270" i="3"/>
  <c r="D40" i="4" l="1"/>
  <c r="C269" i="3"/>
  <c r="D269" i="3"/>
  <c r="L269" i="3"/>
  <c r="M269" i="3"/>
  <c r="E269" i="3" s="1"/>
  <c r="N269" i="3"/>
  <c r="C268" i="3"/>
  <c r="D268" i="3"/>
  <c r="L268" i="3"/>
  <c r="M268" i="3"/>
  <c r="E268" i="3" s="1"/>
  <c r="N268" i="3"/>
  <c r="M267" i="3" l="1"/>
  <c r="N267" i="3"/>
  <c r="C267" i="3" l="1"/>
  <c r="D267" i="3"/>
  <c r="E267" i="3"/>
  <c r="L267" i="3"/>
  <c r="L197" i="3" l="1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C266" i="3" l="1"/>
  <c r="D266" i="3"/>
  <c r="M266" i="3"/>
  <c r="E266" i="3" s="1"/>
  <c r="N266" i="3"/>
  <c r="C18" i="3" l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B18" i="3"/>
  <c r="B19" i="3"/>
  <c r="B20" i="3"/>
  <c r="B21" i="3"/>
  <c r="B22" i="3"/>
  <c r="B23" i="3"/>
  <c r="B24" i="3"/>
  <c r="B25" i="3"/>
  <c r="N25" i="3" s="1"/>
  <c r="B26" i="3"/>
  <c r="N26" i="3" s="1"/>
  <c r="B27" i="3"/>
  <c r="N27" i="3" s="1"/>
  <c r="B28" i="3"/>
  <c r="N28" i="3" s="1"/>
  <c r="B29" i="3"/>
  <c r="N29" i="3" s="1"/>
  <c r="B30" i="3"/>
  <c r="B31" i="3"/>
  <c r="B32" i="3"/>
  <c r="B33" i="3"/>
  <c r="B34" i="3"/>
  <c r="B35" i="3"/>
  <c r="B36" i="3"/>
  <c r="B37" i="3"/>
  <c r="N37" i="3" s="1"/>
  <c r="B38" i="3"/>
  <c r="N38" i="3" s="1"/>
  <c r="B39" i="3"/>
  <c r="N39" i="3" s="1"/>
  <c r="B40" i="3"/>
  <c r="N40" i="3" s="1"/>
  <c r="B41" i="3"/>
  <c r="N41" i="3" s="1"/>
  <c r="B42" i="3"/>
  <c r="B43" i="3"/>
  <c r="B44" i="3"/>
  <c r="B45" i="3"/>
  <c r="B46" i="3"/>
  <c r="B47" i="3"/>
  <c r="B48" i="3"/>
  <c r="B49" i="3"/>
  <c r="N49" i="3" s="1"/>
  <c r="B50" i="3"/>
  <c r="N50" i="3" s="1"/>
  <c r="B51" i="3"/>
  <c r="B52" i="3"/>
  <c r="N52" i="3" s="1"/>
  <c r="B53" i="3"/>
  <c r="N53" i="3" s="1"/>
  <c r="B54" i="3"/>
  <c r="B55" i="3"/>
  <c r="B56" i="3"/>
  <c r="B57" i="3"/>
  <c r="B58" i="3"/>
  <c r="B59" i="3"/>
  <c r="B60" i="3"/>
  <c r="B61" i="3"/>
  <c r="N61" i="3" s="1"/>
  <c r="B62" i="3"/>
  <c r="N62" i="3" s="1"/>
  <c r="B63" i="3"/>
  <c r="B64" i="3"/>
  <c r="N64" i="3" s="1"/>
  <c r="B65" i="3"/>
  <c r="N65" i="3" s="1"/>
  <c r="B66" i="3"/>
  <c r="B67" i="3"/>
  <c r="B68" i="3"/>
  <c r="B69" i="3"/>
  <c r="B70" i="3"/>
  <c r="B71" i="3"/>
  <c r="B72" i="3"/>
  <c r="B73" i="3"/>
  <c r="N73" i="3" s="1"/>
  <c r="B74" i="3"/>
  <c r="N74" i="3" s="1"/>
  <c r="B75" i="3"/>
  <c r="B76" i="3"/>
  <c r="N76" i="3" s="1"/>
  <c r="B77" i="3"/>
  <c r="N77" i="3" s="1"/>
  <c r="B78" i="3"/>
  <c r="B79" i="3"/>
  <c r="B80" i="3"/>
  <c r="B81" i="3"/>
  <c r="B82" i="3"/>
  <c r="B83" i="3"/>
  <c r="B84" i="3"/>
  <c r="B85" i="3"/>
  <c r="N85" i="3" s="1"/>
  <c r="B86" i="3"/>
  <c r="N86" i="3" s="1"/>
  <c r="B87" i="3"/>
  <c r="B88" i="3"/>
  <c r="N88" i="3" s="1"/>
  <c r="B89" i="3"/>
  <c r="N89" i="3" s="1"/>
  <c r="B90" i="3"/>
  <c r="B91" i="3"/>
  <c r="B92" i="3"/>
  <c r="B93" i="3"/>
  <c r="B94" i="3"/>
  <c r="B95" i="3"/>
  <c r="B96" i="3"/>
  <c r="B97" i="3"/>
  <c r="N97" i="3" s="1"/>
  <c r="B98" i="3"/>
  <c r="N98" i="3" s="1"/>
  <c r="B99" i="3"/>
  <c r="B100" i="3"/>
  <c r="N100" i="3" s="1"/>
  <c r="B101" i="3"/>
  <c r="N101" i="3" s="1"/>
  <c r="B102" i="3"/>
  <c r="B103" i="3"/>
  <c r="B104" i="3"/>
  <c r="B105" i="3"/>
  <c r="B106" i="3"/>
  <c r="B107" i="3"/>
  <c r="B108" i="3"/>
  <c r="B109" i="3"/>
  <c r="N109" i="3" s="1"/>
  <c r="B110" i="3"/>
  <c r="N110" i="3" s="1"/>
  <c r="B111" i="3"/>
  <c r="B112" i="3"/>
  <c r="N112" i="3" s="1"/>
  <c r="B113" i="3"/>
  <c r="N113" i="3" s="1"/>
  <c r="B114" i="3"/>
  <c r="B115" i="3"/>
  <c r="B116" i="3"/>
  <c r="B117" i="3"/>
  <c r="B118" i="3"/>
  <c r="N18" i="3"/>
  <c r="N19" i="3"/>
  <c r="N20" i="3"/>
  <c r="N21" i="3"/>
  <c r="N22" i="3"/>
  <c r="N23" i="3"/>
  <c r="N24" i="3"/>
  <c r="N30" i="3"/>
  <c r="N31" i="3"/>
  <c r="N32" i="3"/>
  <c r="N33" i="3"/>
  <c r="N34" i="3"/>
  <c r="N35" i="3"/>
  <c r="N36" i="3"/>
  <c r="N42" i="3"/>
  <c r="N43" i="3"/>
  <c r="N44" i="3"/>
  <c r="N45" i="3"/>
  <c r="N46" i="3"/>
  <c r="N47" i="3"/>
  <c r="N48" i="3"/>
  <c r="N51" i="3"/>
  <c r="N54" i="3"/>
  <c r="N55" i="3"/>
  <c r="N56" i="3"/>
  <c r="N57" i="3"/>
  <c r="N58" i="3"/>
  <c r="N59" i="3"/>
  <c r="N60" i="3"/>
  <c r="N63" i="3"/>
  <c r="N66" i="3"/>
  <c r="N67" i="3"/>
  <c r="N68" i="3"/>
  <c r="N69" i="3"/>
  <c r="N70" i="3"/>
  <c r="N71" i="3"/>
  <c r="N72" i="3"/>
  <c r="N75" i="3"/>
  <c r="N78" i="3"/>
  <c r="N79" i="3"/>
  <c r="N80" i="3"/>
  <c r="N81" i="3"/>
  <c r="N82" i="3"/>
  <c r="N83" i="3"/>
  <c r="N84" i="3"/>
  <c r="N87" i="3"/>
  <c r="N90" i="3"/>
  <c r="N91" i="3"/>
  <c r="N92" i="3"/>
  <c r="N93" i="3"/>
  <c r="N94" i="3"/>
  <c r="N95" i="3"/>
  <c r="N96" i="3"/>
  <c r="N99" i="3"/>
  <c r="N102" i="3"/>
  <c r="N103" i="3"/>
  <c r="N104" i="3"/>
  <c r="N105" i="3"/>
  <c r="N106" i="3"/>
  <c r="N107" i="3"/>
  <c r="N108" i="3"/>
  <c r="N111" i="3"/>
  <c r="N114" i="3"/>
  <c r="N115" i="3"/>
  <c r="N116" i="3"/>
  <c r="N117" i="3"/>
  <c r="N1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18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F3" i="2" l="1"/>
  <c r="D3" i="2"/>
  <c r="C265" i="3"/>
  <c r="D265" i="3"/>
  <c r="E265" i="3"/>
  <c r="N265" i="3"/>
  <c r="C264" i="3" l="1"/>
  <c r="D264" i="3"/>
  <c r="E264" i="3"/>
  <c r="N264" i="3"/>
  <c r="C263" i="3"/>
  <c r="D263" i="3"/>
  <c r="E263" i="3"/>
  <c r="N263" i="3"/>
  <c r="C262" i="3" l="1"/>
  <c r="D262" i="3"/>
  <c r="E262" i="3"/>
  <c r="N262" i="3"/>
  <c r="C261" i="3" l="1"/>
  <c r="D261" i="3"/>
  <c r="E261" i="3"/>
  <c r="N261" i="3"/>
  <c r="C260" i="3" l="1"/>
  <c r="D260" i="3"/>
  <c r="E260" i="3"/>
  <c r="N260" i="3"/>
  <c r="C259" i="3"/>
  <c r="D259" i="3"/>
  <c r="E259" i="3"/>
  <c r="N259" i="3"/>
  <c r="C258" i="3" l="1"/>
  <c r="D258" i="3"/>
  <c r="E258" i="3"/>
  <c r="N258" i="3"/>
  <c r="N256" i="3" l="1"/>
  <c r="N257" i="3"/>
  <c r="E257" i="3"/>
  <c r="C257" i="3"/>
  <c r="D257" i="3"/>
  <c r="C256" i="3" l="1"/>
  <c r="D256" i="3"/>
  <c r="E256" i="3"/>
  <c r="C195" i="3" l="1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E255" i="3"/>
  <c r="N255" i="3"/>
  <c r="E254" i="3" l="1"/>
  <c r="N254" i="3"/>
  <c r="E253" i="3" l="1"/>
  <c r="N253" i="3"/>
  <c r="E252" i="3" l="1"/>
  <c r="N252" i="3"/>
  <c r="E251" i="3" l="1"/>
  <c r="N251" i="3"/>
  <c r="E250" i="3" l="1"/>
  <c r="N250" i="3"/>
  <c r="E249" i="3" l="1"/>
  <c r="N249" i="3"/>
  <c r="E248" i="3" l="1"/>
  <c r="N248" i="3"/>
  <c r="E247" i="3" l="1"/>
  <c r="N247" i="3"/>
  <c r="E246" i="3"/>
  <c r="N246" i="3"/>
  <c r="E245" i="3" l="1"/>
  <c r="N245" i="3"/>
  <c r="E244" i="3" l="1"/>
  <c r="N244" i="3"/>
  <c r="E243" i="3" l="1"/>
  <c r="N243" i="3"/>
  <c r="E242" i="3" l="1"/>
  <c r="N242" i="3"/>
  <c r="E240" i="3" l="1"/>
  <c r="E241" i="3"/>
  <c r="N241" i="3"/>
  <c r="N240" i="3"/>
  <c r="E239" i="3" l="1"/>
  <c r="N239" i="3"/>
  <c r="E238" i="3"/>
  <c r="N238" i="3"/>
  <c r="E237" i="3" l="1"/>
  <c r="N237" i="3"/>
  <c r="E236" i="3"/>
  <c r="N236" i="3"/>
  <c r="E233" i="3" l="1"/>
  <c r="N233" i="3"/>
  <c r="E234" i="3"/>
  <c r="N234" i="3"/>
  <c r="E235" i="3"/>
  <c r="N235" i="3"/>
  <c r="E232" i="3" l="1"/>
  <c r="N232" i="3"/>
  <c r="E231" i="3" l="1"/>
  <c r="N231" i="3"/>
  <c r="E230" i="3"/>
  <c r="N230" i="3"/>
  <c r="E229" i="3" l="1"/>
  <c r="N229" i="3"/>
  <c r="E228" i="3"/>
  <c r="N228" i="3"/>
  <c r="N194" i="3" l="1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E227" i="3"/>
  <c r="B174" i="3" l="1"/>
  <c r="L174" i="3"/>
  <c r="L175" i="3"/>
  <c r="L176" i="3"/>
  <c r="E226" i="3"/>
  <c r="N174" i="3" l="1"/>
  <c r="E225" i="3"/>
  <c r="E224" i="3" l="1"/>
  <c r="T3" i="2" l="1"/>
  <c r="E223" i="3" l="1"/>
  <c r="E221" i="3" l="1"/>
  <c r="E222" i="3"/>
  <c r="E220" i="3" l="1"/>
  <c r="E219" i="3" l="1"/>
  <c r="B186" i="3" l="1"/>
  <c r="E218" i="3"/>
  <c r="N186" i="3" l="1"/>
  <c r="E217" i="3"/>
  <c r="E216" i="3"/>
  <c r="E215" i="3"/>
  <c r="Q3" i="2"/>
  <c r="E209" i="3"/>
  <c r="E210" i="3"/>
  <c r="E211" i="3"/>
  <c r="E212" i="3"/>
  <c r="E213" i="3"/>
  <c r="E214" i="3"/>
  <c r="E206" i="3" l="1"/>
  <c r="E207" i="3"/>
  <c r="E208" i="3"/>
  <c r="E205" i="3" l="1"/>
  <c r="E203" i="3" l="1"/>
  <c r="E204" i="3"/>
  <c r="E197" i="3" l="1"/>
  <c r="E198" i="3"/>
  <c r="E199" i="3"/>
  <c r="E200" i="3"/>
  <c r="E201" i="3"/>
  <c r="E202" i="3"/>
  <c r="L119" i="3" l="1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18" i="3"/>
  <c r="E174" i="3"/>
  <c r="E186" i="3"/>
  <c r="E194" i="3"/>
  <c r="E195" i="3"/>
  <c r="E196" i="3"/>
  <c r="F196" i="3" l="1"/>
  <c r="N3" i="2"/>
  <c r="B192" i="3" l="1"/>
  <c r="B193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5" i="3"/>
  <c r="B176" i="3"/>
  <c r="B177" i="3"/>
  <c r="B178" i="3"/>
  <c r="B179" i="3"/>
  <c r="B180" i="3"/>
  <c r="B181" i="3"/>
  <c r="B182" i="3"/>
  <c r="B183" i="3"/>
  <c r="B184" i="3"/>
  <c r="B185" i="3"/>
  <c r="B187" i="3"/>
  <c r="B188" i="3"/>
  <c r="B189" i="3"/>
  <c r="B190" i="3"/>
  <c r="B191" i="3"/>
  <c r="B119" i="3"/>
  <c r="N119" i="3" s="1"/>
  <c r="D178" i="3" l="1"/>
  <c r="C178" i="3"/>
  <c r="N178" i="3"/>
  <c r="D140" i="3"/>
  <c r="C140" i="3"/>
  <c r="C126" i="3"/>
  <c r="D126" i="3"/>
  <c r="D128" i="3"/>
  <c r="C128" i="3"/>
  <c r="D153" i="3"/>
  <c r="C153" i="3"/>
  <c r="N153" i="3"/>
  <c r="D152" i="3"/>
  <c r="C152" i="3"/>
  <c r="N152" i="3"/>
  <c r="D139" i="3"/>
  <c r="C139" i="3"/>
  <c r="C138" i="3"/>
  <c r="D138" i="3"/>
  <c r="C137" i="3"/>
  <c r="D137" i="3"/>
  <c r="D136" i="3"/>
  <c r="C136" i="3"/>
  <c r="D135" i="3"/>
  <c r="C135" i="3"/>
  <c r="C122" i="3"/>
  <c r="D122" i="3"/>
  <c r="D129" i="3"/>
  <c r="C129" i="3"/>
  <c r="C163" i="3"/>
  <c r="D163" i="3"/>
  <c r="N163" i="3"/>
  <c r="C150" i="3"/>
  <c r="D150" i="3"/>
  <c r="N150" i="3"/>
  <c r="C172" i="3"/>
  <c r="D172" i="3"/>
  <c r="N172" i="3"/>
  <c r="D123" i="3"/>
  <c r="C123" i="3"/>
  <c r="C121" i="3"/>
  <c r="D121" i="3"/>
  <c r="D191" i="3"/>
  <c r="C191" i="3"/>
  <c r="N191" i="3"/>
  <c r="D190" i="3"/>
  <c r="C190" i="3"/>
  <c r="N190" i="3"/>
  <c r="D189" i="3"/>
  <c r="C189" i="3"/>
  <c r="N189" i="3"/>
  <c r="C127" i="3"/>
  <c r="D127" i="3"/>
  <c r="D175" i="3"/>
  <c r="C175" i="3"/>
  <c r="N175" i="3"/>
  <c r="C173" i="3"/>
  <c r="D173" i="3"/>
  <c r="N173" i="3"/>
  <c r="C174" i="3"/>
  <c r="D174" i="3"/>
  <c r="C149" i="3"/>
  <c r="D149" i="3"/>
  <c r="N149" i="3"/>
  <c r="D160" i="3"/>
  <c r="C160" i="3"/>
  <c r="N160" i="3"/>
  <c r="D184" i="3"/>
  <c r="C184" i="3"/>
  <c r="N184" i="3"/>
  <c r="C159" i="3"/>
  <c r="D159" i="3"/>
  <c r="N159" i="3"/>
  <c r="D183" i="3"/>
  <c r="C183" i="3"/>
  <c r="N183" i="3"/>
  <c r="C146" i="3"/>
  <c r="D146" i="3"/>
  <c r="N146" i="3"/>
  <c r="C169" i="3"/>
  <c r="D169" i="3"/>
  <c r="N169" i="3"/>
  <c r="C145" i="3"/>
  <c r="D145" i="3"/>
  <c r="N145" i="3"/>
  <c r="C168" i="3"/>
  <c r="D168" i="3"/>
  <c r="N168" i="3"/>
  <c r="C156" i="3"/>
  <c r="D156" i="3"/>
  <c r="N156" i="3"/>
  <c r="C144" i="3"/>
  <c r="D144" i="3"/>
  <c r="N144" i="3"/>
  <c r="C132" i="3"/>
  <c r="D132" i="3"/>
  <c r="C120" i="3"/>
  <c r="D120" i="3"/>
  <c r="D141" i="3"/>
  <c r="C141" i="3"/>
  <c r="N141" i="3"/>
  <c r="C164" i="3"/>
  <c r="D164" i="3"/>
  <c r="N164" i="3"/>
  <c r="D176" i="3"/>
  <c r="C176" i="3"/>
  <c r="N176" i="3"/>
  <c r="C162" i="3"/>
  <c r="D162" i="3"/>
  <c r="N162" i="3"/>
  <c r="C161" i="3"/>
  <c r="D161" i="3"/>
  <c r="N161" i="3"/>
  <c r="C185" i="3"/>
  <c r="D185" i="3"/>
  <c r="N185" i="3"/>
  <c r="C186" i="3"/>
  <c r="D186" i="3"/>
  <c r="D124" i="3"/>
  <c r="C124" i="3"/>
  <c r="D171" i="3"/>
  <c r="C171" i="3"/>
  <c r="N171" i="3"/>
  <c r="C170" i="3"/>
  <c r="D170" i="3"/>
  <c r="N170" i="3"/>
  <c r="C134" i="3"/>
  <c r="D134" i="3"/>
  <c r="C157" i="3"/>
  <c r="D157" i="3"/>
  <c r="N157" i="3"/>
  <c r="C181" i="3"/>
  <c r="D181" i="3"/>
  <c r="N181" i="3"/>
  <c r="C180" i="3"/>
  <c r="D180" i="3"/>
  <c r="N180" i="3"/>
  <c r="D167" i="3"/>
  <c r="C167" i="3"/>
  <c r="N167" i="3"/>
  <c r="D155" i="3"/>
  <c r="C155" i="3"/>
  <c r="N155" i="3"/>
  <c r="D143" i="3"/>
  <c r="C143" i="3"/>
  <c r="N143" i="3"/>
  <c r="D131" i="3"/>
  <c r="C131" i="3"/>
  <c r="C193" i="3"/>
  <c r="C194" i="3"/>
  <c r="D193" i="3"/>
  <c r="D194" i="3"/>
  <c r="N193" i="3"/>
  <c r="D165" i="3"/>
  <c r="C165" i="3"/>
  <c r="N165" i="3"/>
  <c r="D177" i="3"/>
  <c r="C177" i="3"/>
  <c r="N177" i="3"/>
  <c r="C151" i="3"/>
  <c r="D151" i="3"/>
  <c r="N151" i="3"/>
  <c r="D188" i="3"/>
  <c r="C188" i="3"/>
  <c r="N188" i="3"/>
  <c r="C187" i="3"/>
  <c r="D187" i="3"/>
  <c r="N187" i="3"/>
  <c r="C125" i="3"/>
  <c r="D125" i="3"/>
  <c r="C148" i="3"/>
  <c r="D148" i="3"/>
  <c r="N148" i="3"/>
  <c r="D147" i="3"/>
  <c r="C147" i="3"/>
  <c r="N147" i="3"/>
  <c r="C158" i="3"/>
  <c r="D158" i="3"/>
  <c r="N158" i="3"/>
  <c r="C182" i="3"/>
  <c r="D182" i="3"/>
  <c r="N182" i="3"/>
  <c r="C133" i="3"/>
  <c r="D133" i="3"/>
  <c r="D179" i="3"/>
  <c r="C179" i="3"/>
  <c r="N179" i="3"/>
  <c r="C166" i="3"/>
  <c r="D166" i="3"/>
  <c r="N166" i="3"/>
  <c r="D154" i="3"/>
  <c r="C154" i="3"/>
  <c r="N154" i="3"/>
  <c r="D142" i="3"/>
  <c r="C142" i="3"/>
  <c r="N142" i="3"/>
  <c r="D130" i="3"/>
  <c r="C130" i="3"/>
  <c r="C192" i="3"/>
  <c r="D192" i="3"/>
  <c r="N192" i="3"/>
  <c r="E153" i="3"/>
  <c r="E188" i="3"/>
  <c r="E187" i="3"/>
  <c r="N124" i="3"/>
  <c r="E124" i="3"/>
  <c r="E176" i="3"/>
  <c r="E175" i="3"/>
  <c r="N123" i="3"/>
  <c r="E123" i="3"/>
  <c r="E141" i="3"/>
  <c r="N140" i="3"/>
  <c r="E140" i="3"/>
  <c r="E151" i="3"/>
  <c r="E185" i="3"/>
  <c r="N137" i="3"/>
  <c r="E137" i="3"/>
  <c r="E148" i="3"/>
  <c r="E182" i="3"/>
  <c r="E170" i="3"/>
  <c r="E146" i="3"/>
  <c r="N134" i="3"/>
  <c r="E134" i="3"/>
  <c r="N122" i="3"/>
  <c r="E122" i="3"/>
  <c r="N129" i="3"/>
  <c r="E129" i="3"/>
  <c r="N139" i="3"/>
  <c r="E139" i="3"/>
  <c r="E150" i="3"/>
  <c r="E184" i="3"/>
  <c r="E161" i="3"/>
  <c r="N136" i="3"/>
  <c r="E136" i="3"/>
  <c r="N135" i="3"/>
  <c r="E135" i="3"/>
  <c r="E180" i="3"/>
  <c r="E157" i="3"/>
  <c r="E145" i="3"/>
  <c r="N133" i="3"/>
  <c r="E133" i="3"/>
  <c r="N121" i="3"/>
  <c r="E121" i="3"/>
  <c r="E152" i="3"/>
  <c r="N127" i="3"/>
  <c r="E127" i="3"/>
  <c r="N138" i="3"/>
  <c r="E138" i="3"/>
  <c r="E149" i="3"/>
  <c r="E183" i="3"/>
  <c r="E147" i="3"/>
  <c r="E181" i="3"/>
  <c r="E179" i="3"/>
  <c r="E156" i="3"/>
  <c r="E144" i="3"/>
  <c r="N132" i="3"/>
  <c r="E132" i="3"/>
  <c r="N120" i="3"/>
  <c r="E120" i="3"/>
  <c r="E165" i="3"/>
  <c r="N128" i="3"/>
  <c r="E128" i="3"/>
  <c r="E163" i="3"/>
  <c r="N125" i="3"/>
  <c r="E125" i="3"/>
  <c r="E160" i="3"/>
  <c r="E159" i="3"/>
  <c r="E158" i="3"/>
  <c r="E169" i="3"/>
  <c r="E178" i="3"/>
  <c r="E155" i="3"/>
  <c r="E143" i="3"/>
  <c r="N131" i="3"/>
  <c r="E131" i="3"/>
  <c r="E193" i="3"/>
  <c r="E164" i="3"/>
  <c r="E162" i="3"/>
  <c r="N126" i="3"/>
  <c r="E126" i="3"/>
  <c r="E173" i="3"/>
  <c r="E172" i="3"/>
  <c r="E171" i="3"/>
  <c r="E191" i="3"/>
  <c r="E168" i="3"/>
  <c r="E190" i="3"/>
  <c r="E167" i="3"/>
  <c r="E189" i="3"/>
  <c r="E177" i="3"/>
  <c r="E166" i="3"/>
  <c r="E154" i="3"/>
  <c r="E142" i="3"/>
  <c r="N130" i="3"/>
  <c r="E130" i="3"/>
  <c r="E192" i="3"/>
  <c r="H3" i="2" l="1"/>
  <c r="C2" i="1" l="1"/>
  <c r="I3" i="2" l="1"/>
  <c r="E3" i="2" l="1"/>
</calcChain>
</file>

<file path=xl/sharedStrings.xml><?xml version="1.0" encoding="utf-8"?>
<sst xmlns="http://schemas.openxmlformats.org/spreadsheetml/2006/main" count="187" uniqueCount="132">
  <si>
    <t>주식현황</t>
    <phoneticPr fontId="2" type="noConversion"/>
  </si>
  <si>
    <t>DB하이텍</t>
    <phoneticPr fontId="2" type="noConversion"/>
  </si>
  <si>
    <t>SKC</t>
    <phoneticPr fontId="2" type="noConversion"/>
  </si>
  <si>
    <t>유니셈</t>
    <phoneticPr fontId="2" type="noConversion"/>
  </si>
  <si>
    <t>에스티아이</t>
    <phoneticPr fontId="2" type="noConversion"/>
  </si>
  <si>
    <t>텔레칩스</t>
    <phoneticPr fontId="2" type="noConversion"/>
  </si>
  <si>
    <t>삼기</t>
  </si>
  <si>
    <t>선진</t>
    <phoneticPr fontId="2" type="noConversion"/>
  </si>
  <si>
    <t>피엔티</t>
    <phoneticPr fontId="2" type="noConversion"/>
  </si>
  <si>
    <t>수량</t>
    <phoneticPr fontId="2" type="noConversion"/>
  </si>
  <si>
    <t>비고</t>
    <phoneticPr fontId="2" type="noConversion"/>
  </si>
  <si>
    <t>KH바텍</t>
    <phoneticPr fontId="2" type="noConversion"/>
  </si>
  <si>
    <t>에코프로</t>
    <phoneticPr fontId="2" type="noConversion"/>
  </si>
  <si>
    <t>와이팜</t>
    <phoneticPr fontId="2" type="noConversion"/>
  </si>
  <si>
    <t>6월30일</t>
    <phoneticPr fontId="2" type="noConversion"/>
  </si>
  <si>
    <t>전월대비수익률</t>
    <phoneticPr fontId="2" type="noConversion"/>
  </si>
  <si>
    <t>계좌</t>
    <phoneticPr fontId="2" type="noConversion"/>
  </si>
  <si>
    <t>총계</t>
    <phoneticPr fontId="2" type="noConversion"/>
  </si>
  <si>
    <t>GST</t>
    <phoneticPr fontId="2" type="noConversion"/>
  </si>
  <si>
    <t>삼기 종합</t>
    <phoneticPr fontId="2" type="noConversion"/>
  </si>
  <si>
    <t>매도가</t>
    <phoneticPr fontId="2" type="noConversion"/>
  </si>
  <si>
    <t>79300원</t>
  </si>
  <si>
    <t>17100원</t>
  </si>
  <si>
    <t>7200원</t>
    <phoneticPr fontId="2" type="noConversion"/>
  </si>
  <si>
    <t>일자</t>
    <phoneticPr fontId="2" type="noConversion"/>
  </si>
  <si>
    <t>금액(단위:원)</t>
    <phoneticPr fontId="2" type="noConversion"/>
  </si>
  <si>
    <t>25450원</t>
    <phoneticPr fontId="2" type="noConversion"/>
  </si>
  <si>
    <t>40150원</t>
    <phoneticPr fontId="2" type="noConversion"/>
  </si>
  <si>
    <t>16300원</t>
    <phoneticPr fontId="2" type="noConversion"/>
  </si>
  <si>
    <t>매수일</t>
    <phoneticPr fontId="2" type="noConversion"/>
  </si>
  <si>
    <t>매도일</t>
    <phoneticPr fontId="2" type="noConversion"/>
  </si>
  <si>
    <t>추매</t>
    <phoneticPr fontId="2" type="noConversion"/>
  </si>
  <si>
    <t>원익홀딩스</t>
    <phoneticPr fontId="2" type="noConversion"/>
  </si>
  <si>
    <t>심텍</t>
    <phoneticPr fontId="2" type="noConversion"/>
  </si>
  <si>
    <t>21100원</t>
    <phoneticPr fontId="2" type="noConversion"/>
  </si>
  <si>
    <t>GS건설</t>
    <phoneticPr fontId="2" type="noConversion"/>
  </si>
  <si>
    <t>17100원</t>
    <phoneticPr fontId="2" type="noConversion"/>
  </si>
  <si>
    <t>코아시아</t>
    <phoneticPr fontId="2" type="noConversion"/>
  </si>
  <si>
    <t>42400원</t>
    <phoneticPr fontId="2" type="noConversion"/>
  </si>
  <si>
    <t>17200원</t>
    <phoneticPr fontId="2" type="noConversion"/>
  </si>
  <si>
    <t>17450원</t>
    <phoneticPr fontId="2" type="noConversion"/>
  </si>
  <si>
    <t>35500원</t>
    <phoneticPr fontId="2" type="noConversion"/>
  </si>
  <si>
    <t>전일대비(%)</t>
    <phoneticPr fontId="2" type="noConversion"/>
  </si>
  <si>
    <t>전일대비(원)</t>
    <phoneticPr fontId="2" type="noConversion"/>
  </si>
  <si>
    <t>37800원</t>
    <phoneticPr fontId="2" type="noConversion"/>
  </si>
  <si>
    <t>1차</t>
    <phoneticPr fontId="2" type="noConversion"/>
  </si>
  <si>
    <t>2차</t>
    <phoneticPr fontId="2" type="noConversion"/>
  </si>
  <si>
    <t>동성화인텍</t>
    <phoneticPr fontId="2" type="noConversion"/>
  </si>
  <si>
    <t>두산밥캣</t>
    <phoneticPr fontId="2" type="noConversion"/>
  </si>
  <si>
    <t>26850원</t>
    <phoneticPr fontId="2" type="noConversion"/>
  </si>
  <si>
    <t>날짜</t>
    <phoneticPr fontId="2" type="noConversion"/>
  </si>
  <si>
    <t>8/19일추매</t>
  </si>
  <si>
    <t>입금</t>
    <phoneticPr fontId="2" type="noConversion"/>
  </si>
  <si>
    <t>3600원</t>
    <phoneticPr fontId="2" type="noConversion"/>
  </si>
  <si>
    <t>자동감시 수정안해서 매도됨</t>
    <phoneticPr fontId="2" type="noConversion"/>
  </si>
  <si>
    <t>손익</t>
    <phoneticPr fontId="2" type="noConversion"/>
  </si>
  <si>
    <t>N/A</t>
    <phoneticPr fontId="2" type="noConversion"/>
  </si>
  <si>
    <t>입금</t>
    <phoneticPr fontId="2" type="noConversion"/>
  </si>
  <si>
    <t>입금</t>
    <phoneticPr fontId="2" type="noConversion"/>
  </si>
  <si>
    <t>입금</t>
    <phoneticPr fontId="2" type="noConversion"/>
  </si>
  <si>
    <t>삼기</t>
    <phoneticPr fontId="2" type="noConversion"/>
  </si>
  <si>
    <t>론/8월12일,18일 추매,절반매도 후 재매수</t>
    <phoneticPr fontId="2" type="noConversion"/>
  </si>
  <si>
    <t>kss해운</t>
    <phoneticPr fontId="2" type="noConversion"/>
  </si>
  <si>
    <t>디피씨</t>
    <phoneticPr fontId="2" type="noConversion"/>
  </si>
  <si>
    <t>테이팩스</t>
    <phoneticPr fontId="2" type="noConversion"/>
  </si>
  <si>
    <t>손절</t>
    <phoneticPr fontId="2" type="noConversion"/>
  </si>
  <si>
    <t>효성티앤씨</t>
    <phoneticPr fontId="2" type="noConversion"/>
  </si>
  <si>
    <t>브리핑추천주</t>
  </si>
  <si>
    <t>브리핑추천주</t>
    <phoneticPr fontId="2" type="noConversion"/>
  </si>
  <si>
    <t>이루다 현금확보용 매도</t>
    <phoneticPr fontId="2" type="noConversion"/>
  </si>
  <si>
    <t>8/19일, 9/4일추매</t>
    <phoneticPr fontId="2" type="noConversion"/>
  </si>
  <si>
    <t>107500원</t>
    <phoneticPr fontId="2" type="noConversion"/>
  </si>
  <si>
    <t>엠씨넥스</t>
    <phoneticPr fontId="2" type="noConversion"/>
  </si>
  <si>
    <t>36950원</t>
    <phoneticPr fontId="2" type="noConversion"/>
  </si>
  <si>
    <t>10350원</t>
    <phoneticPr fontId="2" type="noConversion"/>
  </si>
  <si>
    <t>상장주 현금확보용 매도</t>
    <phoneticPr fontId="2" type="noConversion"/>
  </si>
  <si>
    <t>10200원</t>
    <phoneticPr fontId="2" type="noConversion"/>
  </si>
  <si>
    <t>피엔케이</t>
    <phoneticPr fontId="2" type="noConversion"/>
  </si>
  <si>
    <t>상장주</t>
    <phoneticPr fontId="2" type="noConversion"/>
  </si>
  <si>
    <t>29500원</t>
    <phoneticPr fontId="2" type="noConversion"/>
  </si>
  <si>
    <t>20800원</t>
    <phoneticPr fontId="2" type="noConversion"/>
  </si>
  <si>
    <t>21500원</t>
    <phoneticPr fontId="2" type="noConversion"/>
  </si>
  <si>
    <t>한솔제지</t>
    <phoneticPr fontId="2" type="noConversion"/>
  </si>
  <si>
    <t>갤럭시아컴즈</t>
    <phoneticPr fontId="2" type="noConversion"/>
  </si>
  <si>
    <t>매수가</t>
    <phoneticPr fontId="2" type="noConversion"/>
  </si>
  <si>
    <t>38700원</t>
    <phoneticPr fontId="2" type="noConversion"/>
  </si>
  <si>
    <t>에스에프에이</t>
    <phoneticPr fontId="2" type="noConversion"/>
  </si>
  <si>
    <t>29000원</t>
    <phoneticPr fontId="2" type="noConversion"/>
  </si>
  <si>
    <t>녹십자홀딩스</t>
    <phoneticPr fontId="2" type="noConversion"/>
  </si>
  <si>
    <t>30000원</t>
    <phoneticPr fontId="2" type="noConversion"/>
  </si>
  <si>
    <t>9/10 1차매도, 9/11 2차매도</t>
    <phoneticPr fontId="2" type="noConversion"/>
  </si>
  <si>
    <t>10900원</t>
    <phoneticPr fontId="2" type="noConversion"/>
  </si>
  <si>
    <t>9/11 1차매도</t>
    <phoneticPr fontId="2" type="noConversion"/>
  </si>
  <si>
    <t>9/14 추매</t>
    <phoneticPr fontId="2" type="noConversion"/>
  </si>
  <si>
    <t>에스퓨어셀</t>
    <phoneticPr fontId="2" type="noConversion"/>
  </si>
  <si>
    <t>매도기록</t>
    <phoneticPr fontId="2" type="noConversion"/>
  </si>
  <si>
    <t>계좌1</t>
    <phoneticPr fontId="2" type="noConversion"/>
  </si>
  <si>
    <t>계좌2</t>
  </si>
  <si>
    <t>계좌2</t>
    <phoneticPr fontId="2" type="noConversion"/>
  </si>
  <si>
    <t>계좌2, 1차</t>
    <phoneticPr fontId="2" type="noConversion"/>
  </si>
  <si>
    <t>계좌2,브리핑추천주</t>
    <phoneticPr fontId="2" type="noConversion"/>
  </si>
  <si>
    <t>엄마</t>
    <phoneticPr fontId="2" type="noConversion"/>
  </si>
  <si>
    <t>보너스</t>
    <phoneticPr fontId="2" type="noConversion"/>
  </si>
  <si>
    <t>출금</t>
    <phoneticPr fontId="2" type="noConversion"/>
  </si>
  <si>
    <t>신한</t>
    <phoneticPr fontId="2" type="noConversion"/>
  </si>
  <si>
    <t>론이자</t>
    <phoneticPr fontId="2" type="noConversion"/>
  </si>
  <si>
    <t>총계</t>
    <phoneticPr fontId="2" type="noConversion"/>
  </si>
  <si>
    <t>9월월급</t>
    <phoneticPr fontId="2" type="noConversion"/>
  </si>
  <si>
    <t>해외제외</t>
    <phoneticPr fontId="2" type="noConversion"/>
  </si>
  <si>
    <t>고객잔고</t>
    <phoneticPr fontId="2" type="noConversion"/>
  </si>
  <si>
    <t>투자원금</t>
    <phoneticPr fontId="2" type="noConversion"/>
  </si>
  <si>
    <t>입출내역</t>
    <phoneticPr fontId="2" type="noConversion"/>
  </si>
  <si>
    <t>9월 수익률</t>
    <phoneticPr fontId="2" type="noConversion"/>
  </si>
  <si>
    <t>10월월급</t>
    <phoneticPr fontId="2" type="noConversion"/>
  </si>
  <si>
    <t>보험금</t>
    <phoneticPr fontId="2" type="noConversion"/>
  </si>
  <si>
    <t>누적수익</t>
    <phoneticPr fontId="2" type="noConversion"/>
  </si>
  <si>
    <t>10월 수익률</t>
    <phoneticPr fontId="2" type="noConversion"/>
  </si>
  <si>
    <t>8월 수익률</t>
    <phoneticPr fontId="2" type="noConversion"/>
  </si>
  <si>
    <t>11월 수익률</t>
    <phoneticPr fontId="2" type="noConversion"/>
  </si>
  <si>
    <t>개인용도</t>
    <phoneticPr fontId="2" type="noConversion"/>
  </si>
  <si>
    <t>12월 수익률</t>
    <phoneticPr fontId="2" type="noConversion"/>
  </si>
  <si>
    <t>12월 30일</t>
  </si>
  <si>
    <t>1월 수익</t>
    <phoneticPr fontId="2" type="noConversion"/>
  </si>
  <si>
    <t>6월 수익률</t>
    <phoneticPr fontId="2" type="noConversion"/>
  </si>
  <si>
    <t>7월 수익률</t>
    <phoneticPr fontId="2" type="noConversion"/>
  </si>
  <si>
    <t>기준일</t>
    <phoneticPr fontId="2" type="noConversion"/>
  </si>
  <si>
    <t>해외주식</t>
    <phoneticPr fontId="2" type="noConversion"/>
  </si>
  <si>
    <t>수</t>
    <phoneticPr fontId="2" type="noConversion"/>
  </si>
  <si>
    <t>삼배주셋트구입</t>
    <phoneticPr fontId="2" type="noConversion"/>
  </si>
  <si>
    <t>배수창이 입금(상환완료)</t>
    <phoneticPr fontId="2" type="noConversion"/>
  </si>
  <si>
    <t>주간수익률</t>
    <phoneticPr fontId="2" type="noConversion"/>
  </si>
  <si>
    <t>주간수익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</si>
</sst>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&quot;₩&quot;#,##0_);[Red]\(&quot;₩&quot;#,##0\)"/>
    <numFmt numFmtId="178" formatCode="[Red]\+#,##0.00%;[Blue]\-#,##0.00%;0"/>
    <numFmt numFmtId="179" formatCode="[Red]#,##0;[Blue]\-#,##0;0"/>
    <numFmt numFmtId="180" formatCode="&quot;₩&quot;#,##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42" fontId="0" fillId="0" borderId="0" xfId="0" applyNumberFormat="1">
      <alignment vertical="center"/>
    </xf>
    <xf numFmtId="41" fontId="0" fillId="0" borderId="0" xfId="1" applyFont="1">
      <alignment vertical="center"/>
    </xf>
    <xf numFmtId="42" fontId="0" fillId="0" borderId="8" xfId="0" applyNumberFormat="1" applyBorder="1">
      <alignment vertical="center"/>
    </xf>
    <xf numFmtId="0" fontId="0" fillId="6" borderId="8" xfId="0" applyFill="1" applyBorder="1" applyAlignment="1">
      <alignment horizontal="right" vertical="center"/>
    </xf>
    <xf numFmtId="42" fontId="0" fillId="0" borderId="9" xfId="0" applyNumberFormat="1" applyBorder="1">
      <alignment vertical="center"/>
    </xf>
    <xf numFmtId="0" fontId="0" fillId="7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10" fontId="3" fillId="0" borderId="8" xfId="2" applyNumberFormat="1" applyFont="1" applyBorder="1">
      <alignment vertical="center"/>
    </xf>
    <xf numFmtId="0" fontId="0" fillId="6" borderId="9" xfId="0" applyFill="1" applyBorder="1" applyAlignment="1">
      <alignment horizontal="right" vertical="center"/>
    </xf>
    <xf numFmtId="42" fontId="0" fillId="0" borderId="9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2" fontId="0" fillId="0" borderId="0" xfId="0" applyNumberFormat="1" applyFill="1" applyBorder="1" applyAlignment="1">
      <alignment horizontal="right" vertical="center"/>
    </xf>
    <xf numFmtId="41" fontId="0" fillId="0" borderId="7" xfId="1" applyFont="1" applyFill="1" applyBorder="1">
      <alignment vertical="center"/>
    </xf>
    <xf numFmtId="41" fontId="0" fillId="0" borderId="7" xfId="1" applyFont="1" applyBorder="1">
      <alignment vertical="center"/>
    </xf>
    <xf numFmtId="176" fontId="0" fillId="0" borderId="15" xfId="0" applyNumberFormat="1" applyFill="1" applyBorder="1">
      <alignment vertical="center"/>
    </xf>
    <xf numFmtId="0" fontId="0" fillId="0" borderId="16" xfId="0" applyBorder="1">
      <alignment vertical="center"/>
    </xf>
    <xf numFmtId="176" fontId="0" fillId="0" borderId="15" xfId="0" applyNumberFormat="1" applyBorder="1">
      <alignment vertical="center"/>
    </xf>
    <xf numFmtId="0" fontId="3" fillId="0" borderId="6" xfId="0" applyFont="1" applyBorder="1">
      <alignment vertical="center"/>
    </xf>
    <xf numFmtId="41" fontId="3" fillId="0" borderId="13" xfId="1" applyFont="1" applyBorder="1">
      <alignment vertical="center"/>
    </xf>
    <xf numFmtId="0" fontId="0" fillId="0" borderId="14" xfId="0" applyBorder="1">
      <alignment vertical="center"/>
    </xf>
    <xf numFmtId="41" fontId="0" fillId="0" borderId="18" xfId="1" applyFont="1" applyFill="1" applyBorder="1">
      <alignment vertical="center"/>
    </xf>
    <xf numFmtId="0" fontId="0" fillId="0" borderId="19" xfId="0" applyFill="1" applyBorder="1">
      <alignment vertical="center"/>
    </xf>
    <xf numFmtId="176" fontId="0" fillId="0" borderId="17" xfId="0" applyNumberFormat="1" applyFill="1" applyBorder="1">
      <alignment vertical="center"/>
    </xf>
    <xf numFmtId="42" fontId="0" fillId="0" borderId="0" xfId="0" applyNumberFormat="1" applyBorder="1">
      <alignment vertical="center"/>
    </xf>
    <xf numFmtId="42" fontId="0" fillId="0" borderId="0" xfId="1" applyNumberFormat="1" applyFont="1" applyBorder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2" borderId="9" xfId="0" applyNumberFormat="1" applyFill="1" applyBorder="1">
      <alignment vertical="center"/>
    </xf>
    <xf numFmtId="0" fontId="0" fillId="0" borderId="0" xfId="0" applyAlignment="1">
      <alignment horizontal="left" vertical="center"/>
    </xf>
    <xf numFmtId="42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80" fontId="0" fillId="4" borderId="9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3" borderId="9" xfId="0" applyNumberFormat="1" applyFill="1" applyBorder="1">
      <alignment vertical="center"/>
    </xf>
    <xf numFmtId="42" fontId="0" fillId="3" borderId="8" xfId="0" applyNumberFormat="1" applyFill="1" applyBorder="1">
      <alignment vertical="center"/>
    </xf>
    <xf numFmtId="42" fontId="0" fillId="2" borderId="8" xfId="0" applyNumberFormat="1" applyFill="1" applyBorder="1">
      <alignment vertical="center"/>
    </xf>
    <xf numFmtId="176" fontId="3" fillId="2" borderId="8" xfId="0" applyNumberFormat="1" applyFont="1" applyFill="1" applyBorder="1" applyAlignment="1">
      <alignment horizontal="center" vertical="center"/>
    </xf>
    <xf numFmtId="42" fontId="0" fillId="0" borderId="13" xfId="0" applyNumberFormat="1" applyBorder="1">
      <alignment vertical="center"/>
    </xf>
    <xf numFmtId="42" fontId="0" fillId="0" borderId="14" xfId="1" applyNumberFormat="1" applyFont="1" applyBorder="1">
      <alignment vertical="center"/>
    </xf>
    <xf numFmtId="180" fontId="0" fillId="0" borderId="13" xfId="0" applyNumberFormat="1" applyBorder="1">
      <alignment vertical="center"/>
    </xf>
    <xf numFmtId="42" fontId="0" fillId="0" borderId="14" xfId="0" applyNumberFormat="1" applyBorder="1">
      <alignment vertical="center"/>
    </xf>
    <xf numFmtId="42" fontId="0" fillId="0" borderId="0" xfId="0" applyNumberFormat="1" applyFill="1" applyBorder="1">
      <alignment vertical="center"/>
    </xf>
    <xf numFmtId="42" fontId="0" fillId="0" borderId="8" xfId="0" applyNumberFormat="1" applyFill="1" applyBorder="1">
      <alignment vertical="center"/>
    </xf>
    <xf numFmtId="176" fontId="3" fillId="3" borderId="8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41" fontId="7" fillId="0" borderId="9" xfId="1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3" borderId="8" xfId="0" applyFill="1" applyBorder="1" applyAlignment="1">
      <alignment horizontal="center" vertical="center"/>
    </xf>
    <xf numFmtId="176" fontId="0" fillId="8" borderId="8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0" fillId="9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177" fontId="0" fillId="8" borderId="9" xfId="0" applyNumberFormat="1" applyFill="1" applyBorder="1" applyAlignment="1">
      <alignment horizontal="center" vertical="center"/>
    </xf>
    <xf numFmtId="177" fontId="0" fillId="4" borderId="9" xfId="0" applyNumberFormat="1" applyFill="1" applyBorder="1" applyAlignment="1">
      <alignment horizontal="center" vertical="center"/>
    </xf>
    <xf numFmtId="177" fontId="0" fillId="2" borderId="9" xfId="0" applyNumberFormat="1" applyFill="1" applyBorder="1" applyAlignment="1">
      <alignment horizontal="center" vertical="center"/>
    </xf>
    <xf numFmtId="10" fontId="0" fillId="3" borderId="9" xfId="2" applyNumberFormat="1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 vertical="center"/>
    </xf>
    <xf numFmtId="180" fontId="0" fillId="3" borderId="9" xfId="0" applyNumberForma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80" fontId="0" fillId="9" borderId="9" xfId="0" applyNumberFormat="1" applyFill="1" applyBorder="1" applyAlignment="1">
      <alignment horizontal="center" vertical="center"/>
    </xf>
    <xf numFmtId="10" fontId="0" fillId="9" borderId="9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2" fontId="0" fillId="0" borderId="0" xfId="0" applyNumberFormat="1" applyFill="1">
      <alignment vertical="center"/>
    </xf>
    <xf numFmtId="0" fontId="0" fillId="0" borderId="7" xfId="0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Fill="1">
      <alignment vertical="center"/>
    </xf>
    <xf numFmtId="176" fontId="0" fillId="0" borderId="6" xfId="0" applyNumberFormat="1" applyFill="1" applyBorder="1">
      <alignment vertical="center"/>
    </xf>
    <xf numFmtId="42" fontId="0" fillId="0" borderId="13" xfId="0" applyNumberFormat="1" applyFill="1" applyBorder="1">
      <alignment vertical="center"/>
    </xf>
    <xf numFmtId="0" fontId="0" fillId="0" borderId="0" xfId="0" applyFill="1" applyBorder="1">
      <alignment vertical="center"/>
    </xf>
    <xf numFmtId="178" fontId="5" fillId="0" borderId="0" xfId="2" applyNumberFormat="1" applyFont="1" applyFill="1">
      <alignment vertical="center"/>
    </xf>
    <xf numFmtId="179" fontId="5" fillId="0" borderId="0" xfId="0" applyNumberFormat="1" applyFont="1" applyFill="1">
      <alignment vertical="center"/>
    </xf>
    <xf numFmtId="42" fontId="5" fillId="0" borderId="0" xfId="0" applyNumberFormat="1" applyFont="1" applyFill="1">
      <alignment vertical="center"/>
    </xf>
    <xf numFmtId="42" fontId="4" fillId="0" borderId="0" xfId="0" applyNumberFormat="1" applyFont="1" applyFill="1">
      <alignment vertical="center"/>
    </xf>
    <xf numFmtId="179" fontId="5" fillId="0" borderId="8" xfId="0" applyNumberFormat="1" applyFont="1" applyFill="1" applyBorder="1">
      <alignment vertical="center"/>
    </xf>
    <xf numFmtId="42" fontId="5" fillId="0" borderId="13" xfId="0" applyNumberFormat="1" applyFont="1" applyFill="1" applyBorder="1">
      <alignment vertical="center"/>
    </xf>
    <xf numFmtId="42" fontId="4" fillId="0" borderId="13" xfId="0" applyNumberFormat="1" applyFont="1" applyFill="1" applyBorder="1">
      <alignment vertical="center"/>
    </xf>
    <xf numFmtId="41" fontId="4" fillId="0" borderId="0" xfId="0" applyNumberFormat="1" applyFont="1" applyFill="1">
      <alignment vertical="center"/>
    </xf>
    <xf numFmtId="179" fontId="4" fillId="0" borderId="0" xfId="0" applyNumberFormat="1" applyFont="1" applyFill="1">
      <alignment vertical="center"/>
    </xf>
    <xf numFmtId="10" fontId="5" fillId="0" borderId="0" xfId="2" applyNumberFormat="1" applyFont="1" applyFill="1">
      <alignment vertical="center"/>
    </xf>
    <xf numFmtId="0" fontId="0" fillId="0" borderId="13" xfId="0" applyFill="1" applyBorder="1">
      <alignment vertical="center"/>
    </xf>
    <xf numFmtId="179" fontId="5" fillId="0" borderId="0" xfId="0" applyNumberFormat="1" applyFont="1" applyFill="1" applyBorder="1">
      <alignment vertical="center"/>
    </xf>
    <xf numFmtId="177" fontId="0" fillId="2" borderId="7" xfId="0" applyNumberFormat="1" applyFill="1" applyBorder="1">
      <alignment vertical="center"/>
    </xf>
    <xf numFmtId="177" fontId="0" fillId="2" borderId="7" xfId="1" applyNumberFormat="1" applyFont="1" applyFill="1" applyBorder="1">
      <alignment vertical="center"/>
    </xf>
    <xf numFmtId="41" fontId="0" fillId="2" borderId="7" xfId="1" applyFont="1" applyFill="1" applyBorder="1">
      <alignment vertical="center"/>
    </xf>
    <xf numFmtId="177" fontId="0" fillId="2" borderId="2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42" fontId="0" fillId="7" borderId="7" xfId="0" applyNumberFormat="1" applyFill="1" applyBorder="1">
      <alignment vertical="center"/>
    </xf>
    <xf numFmtId="42" fontId="6" fillId="7" borderId="7" xfId="0" applyNumberFormat="1" applyFont="1" applyFill="1" applyBorder="1">
      <alignment vertical="center"/>
    </xf>
    <xf numFmtId="41" fontId="0" fillId="2" borderId="20" xfId="1" applyFont="1" applyFill="1" applyBorder="1">
      <alignment vertical="center"/>
    </xf>
    <xf numFmtId="176" fontId="3" fillId="4" borderId="8" xfId="0" applyNumberFormat="1" applyFont="1" applyFill="1" applyBorder="1" applyAlignment="1">
      <alignment horizontal="center" vertical="center"/>
    </xf>
    <xf numFmtId="180" fontId="0" fillId="4" borderId="9" xfId="0" applyNumberFormat="1" applyFill="1" applyBorder="1">
      <alignment vertical="center"/>
    </xf>
    <xf numFmtId="42" fontId="0" fillId="4" borderId="8" xfId="0" applyNumberFormat="1" applyFill="1" applyBorder="1">
      <alignment vertical="center"/>
    </xf>
    <xf numFmtId="14" fontId="0" fillId="0" borderId="17" xfId="0" applyNumberFormat="1" applyFill="1" applyBorder="1">
      <alignment vertical="center"/>
    </xf>
    <xf numFmtId="176" fontId="0" fillId="0" borderId="25" xfId="0" applyNumberFormat="1" applyFill="1" applyBorder="1">
      <alignment vertical="center"/>
    </xf>
    <xf numFmtId="176" fontId="0" fillId="0" borderId="26" xfId="0" applyNumberFormat="1" applyFill="1" applyBorder="1">
      <alignment vertical="center"/>
    </xf>
    <xf numFmtId="176" fontId="0" fillId="0" borderId="26" xfId="0" applyNumberFormat="1" applyBorder="1">
      <alignment vertical="center"/>
    </xf>
    <xf numFmtId="0" fontId="3" fillId="0" borderId="13" xfId="0" applyFont="1" applyBorder="1">
      <alignment vertical="center"/>
    </xf>
    <xf numFmtId="0" fontId="0" fillId="4" borderId="21" xfId="0" applyFill="1" applyBorder="1">
      <alignment vertical="center"/>
    </xf>
    <xf numFmtId="0" fontId="0" fillId="4" borderId="23" xfId="0" applyFill="1" applyBorder="1">
      <alignment vertical="center"/>
    </xf>
    <xf numFmtId="0" fontId="0" fillId="11" borderId="24" xfId="0" applyFill="1" applyBorder="1">
      <alignment vertical="center"/>
    </xf>
    <xf numFmtId="0" fontId="0" fillId="5" borderId="22" xfId="1" applyNumberFormat="1" applyFont="1" applyFill="1" applyBorder="1">
      <alignment vertical="center"/>
    </xf>
    <xf numFmtId="0" fontId="0" fillId="0" borderId="0" xfId="1" applyNumberFormat="1" applyFont="1">
      <alignment vertical="center"/>
    </xf>
    <xf numFmtId="41" fontId="3" fillId="0" borderId="13" xfId="1" applyNumberFormat="1" applyFont="1" applyBorder="1">
      <alignment vertical="center"/>
    </xf>
    <xf numFmtId="176" fontId="0" fillId="0" borderId="27" xfId="0" applyNumberFormat="1" applyBorder="1">
      <alignment vertical="center"/>
    </xf>
    <xf numFmtId="41" fontId="0" fillId="0" borderId="20" xfId="1" applyFont="1" applyBorder="1">
      <alignment vertical="center"/>
    </xf>
    <xf numFmtId="0" fontId="0" fillId="0" borderId="29" xfId="0" applyBorder="1">
      <alignment vertical="center"/>
    </xf>
    <xf numFmtId="41" fontId="0" fillId="0" borderId="28" xfId="1" applyFont="1" applyBorder="1">
      <alignment vertical="center"/>
    </xf>
    <xf numFmtId="41" fontId="0" fillId="10" borderId="24" xfId="1" applyFont="1" applyFill="1" applyBorder="1">
      <alignment vertical="center"/>
    </xf>
    <xf numFmtId="41" fontId="0" fillId="0" borderId="25" xfId="1" applyFont="1" applyFill="1" applyBorder="1">
      <alignment vertical="center"/>
    </xf>
    <xf numFmtId="41" fontId="0" fillId="0" borderId="26" xfId="1" applyFont="1" applyBorder="1">
      <alignment vertical="center"/>
    </xf>
    <xf numFmtId="179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0" fillId="0" borderId="0" xfId="0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누적수익추이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809245389041817"/>
          <c:y val="0.20205607264487346"/>
          <c:w val="0.8403537972387598"/>
          <c:h val="0.60999180802333008"/>
        </c:manualLayout>
      </c:layout>
      <c:lineChart>
        <c:grouping val="standard"/>
        <c:varyColors val="0"/>
        <c:ser>
          <c:idx val="0"/>
          <c:order val="0"/>
          <c:tx>
            <c:strRef>
              <c:f>일자별증감!$E$17</c:f>
              <c:strCache>
                <c:ptCount val="1"/>
                <c:pt idx="0">
                  <c:v>누적수익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일자별증감!$A$18:$A$277</c:f>
              <c:numCache>
                <c:formatCode>mm"월"\ dd"일"</c:formatCode>
                <c:ptCount val="26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44193</c:v>
                </c:pt>
                <c:pt idx="246">
                  <c:v>44194</c:v>
                </c:pt>
                <c:pt idx="247">
                  <c:v>44195</c:v>
                </c:pt>
                <c:pt idx="248">
                  <c:v>44200</c:v>
                </c:pt>
                <c:pt idx="249">
                  <c:v>44201</c:v>
                </c:pt>
                <c:pt idx="250">
                  <c:v>44202</c:v>
                </c:pt>
                <c:pt idx="251">
                  <c:v>44203</c:v>
                </c:pt>
                <c:pt idx="252">
                  <c:v>44204</c:v>
                </c:pt>
                <c:pt idx="253">
                  <c:v>44207</c:v>
                </c:pt>
                <c:pt idx="254">
                  <c:v>44208</c:v>
                </c:pt>
                <c:pt idx="255">
                  <c:v>44209</c:v>
                </c:pt>
                <c:pt idx="256">
                  <c:v>44210</c:v>
                </c:pt>
                <c:pt idx="257">
                  <c:v>44211</c:v>
                </c:pt>
                <c:pt idx="258">
                  <c:v>44214</c:v>
                </c:pt>
                <c:pt idx="259">
                  <c:v>44215</c:v>
                </c:pt>
              </c:numCache>
            </c:numRef>
          </c:cat>
          <c:val>
            <c:numRef>
              <c:f>일자별증감!$E$18:$E$277</c:f>
              <c:numCache>
                <c:formatCode>[Red]#,##0;[Blue]\-#,##0;0</c:formatCode>
                <c:ptCount val="260"/>
                <c:pt idx="0">
                  <c:v>0</c:v>
                </c:pt>
                <c:pt idx="1">
                  <c:v>98190</c:v>
                </c:pt>
                <c:pt idx="2">
                  <c:v>-29435</c:v>
                </c:pt>
                <c:pt idx="3">
                  <c:v>64202</c:v>
                </c:pt>
                <c:pt idx="4">
                  <c:v>-131943</c:v>
                </c:pt>
                <c:pt idx="5">
                  <c:v>354283</c:v>
                </c:pt>
                <c:pt idx="6">
                  <c:v>686350</c:v>
                </c:pt>
                <c:pt idx="7">
                  <c:v>702318</c:v>
                </c:pt>
                <c:pt idx="8">
                  <c:v>761180</c:v>
                </c:pt>
                <c:pt idx="9">
                  <c:v>823927</c:v>
                </c:pt>
                <c:pt idx="10">
                  <c:v>892848</c:v>
                </c:pt>
                <c:pt idx="11">
                  <c:v>1000572</c:v>
                </c:pt>
                <c:pt idx="12">
                  <c:v>910376</c:v>
                </c:pt>
                <c:pt idx="13">
                  <c:v>832383</c:v>
                </c:pt>
                <c:pt idx="14">
                  <c:v>1144998</c:v>
                </c:pt>
                <c:pt idx="15">
                  <c:v>1035128</c:v>
                </c:pt>
                <c:pt idx="16">
                  <c:v>582887</c:v>
                </c:pt>
                <c:pt idx="17">
                  <c:v>722002</c:v>
                </c:pt>
                <c:pt idx="18">
                  <c:v>679338</c:v>
                </c:pt>
                <c:pt idx="19">
                  <c:v>339545</c:v>
                </c:pt>
                <c:pt idx="20">
                  <c:v>436940</c:v>
                </c:pt>
                <c:pt idx="21">
                  <c:v>1191643</c:v>
                </c:pt>
                <c:pt idx="22">
                  <c:v>1094175</c:v>
                </c:pt>
                <c:pt idx="23">
                  <c:v>1959804</c:v>
                </c:pt>
                <c:pt idx="24">
                  <c:v>2726507</c:v>
                </c:pt>
                <c:pt idx="25">
                  <c:v>3165407</c:v>
                </c:pt>
                <c:pt idx="26">
                  <c:v>4827615</c:v>
                </c:pt>
                <c:pt idx="27">
                  <c:v>4696364</c:v>
                </c:pt>
                <c:pt idx="28">
                  <c:v>4718740</c:v>
                </c:pt>
                <c:pt idx="29">
                  <c:v>5277261</c:v>
                </c:pt>
                <c:pt idx="30">
                  <c:v>5058430</c:v>
                </c:pt>
                <c:pt idx="31">
                  <c:v>4637249</c:v>
                </c:pt>
                <c:pt idx="32">
                  <c:v>4622976</c:v>
                </c:pt>
                <c:pt idx="33">
                  <c:v>5483419</c:v>
                </c:pt>
                <c:pt idx="34">
                  <c:v>4126397</c:v>
                </c:pt>
                <c:pt idx="35">
                  <c:v>3068183</c:v>
                </c:pt>
                <c:pt idx="36">
                  <c:v>4187209</c:v>
                </c:pt>
                <c:pt idx="37">
                  <c:v>3674753</c:v>
                </c:pt>
                <c:pt idx="38">
                  <c:v>2485858</c:v>
                </c:pt>
                <c:pt idx="39">
                  <c:v>887794</c:v>
                </c:pt>
                <c:pt idx="40">
                  <c:v>1747658</c:v>
                </c:pt>
                <c:pt idx="41">
                  <c:v>1822875</c:v>
                </c:pt>
                <c:pt idx="42">
                  <c:v>2903187</c:v>
                </c:pt>
                <c:pt idx="43">
                  <c:v>2917860</c:v>
                </c:pt>
                <c:pt idx="44">
                  <c:v>2456297</c:v>
                </c:pt>
                <c:pt idx="45">
                  <c:v>509583</c:v>
                </c:pt>
                <c:pt idx="46">
                  <c:v>1097091</c:v>
                </c:pt>
                <c:pt idx="47">
                  <c:v>39894</c:v>
                </c:pt>
                <c:pt idx="48">
                  <c:v>-1520910</c:v>
                </c:pt>
                <c:pt idx="49">
                  <c:v>-3359714</c:v>
                </c:pt>
                <c:pt idx="50">
                  <c:v>-4344702</c:v>
                </c:pt>
                <c:pt idx="51">
                  <c:v>-4208708</c:v>
                </c:pt>
                <c:pt idx="52">
                  <c:v>-5788109</c:v>
                </c:pt>
                <c:pt idx="53">
                  <c:v>-5542212</c:v>
                </c:pt>
                <c:pt idx="54">
                  <c:v>-5527119</c:v>
                </c:pt>
                <c:pt idx="55">
                  <c:v>-5815031</c:v>
                </c:pt>
                <c:pt idx="56">
                  <c:v>-4830383</c:v>
                </c:pt>
                <c:pt idx="57">
                  <c:v>-3962016</c:v>
                </c:pt>
                <c:pt idx="58">
                  <c:v>-3656457</c:v>
                </c:pt>
                <c:pt idx="59">
                  <c:v>-3229015</c:v>
                </c:pt>
                <c:pt idx="60">
                  <c:v>-2649189</c:v>
                </c:pt>
                <c:pt idx="61">
                  <c:v>-2439334</c:v>
                </c:pt>
                <c:pt idx="62">
                  <c:v>-1349236</c:v>
                </c:pt>
                <c:pt idx="63">
                  <c:v>-415311</c:v>
                </c:pt>
                <c:pt idx="64">
                  <c:v>-36209</c:v>
                </c:pt>
                <c:pt idx="65">
                  <c:v>1086709</c:v>
                </c:pt>
                <c:pt idx="66">
                  <c:v>1520440</c:v>
                </c:pt>
                <c:pt idx="67">
                  <c:v>2136140</c:v>
                </c:pt>
                <c:pt idx="68">
                  <c:v>2384428</c:v>
                </c:pt>
                <c:pt idx="69">
                  <c:v>2741551</c:v>
                </c:pt>
                <c:pt idx="70">
                  <c:v>633294</c:v>
                </c:pt>
                <c:pt idx="71">
                  <c:v>2310132</c:v>
                </c:pt>
                <c:pt idx="72">
                  <c:v>3864746</c:v>
                </c:pt>
                <c:pt idx="73">
                  <c:v>5393262</c:v>
                </c:pt>
                <c:pt idx="74">
                  <c:v>5434934</c:v>
                </c:pt>
                <c:pt idx="75">
                  <c:v>5763964</c:v>
                </c:pt>
                <c:pt idx="76">
                  <c:v>5752132</c:v>
                </c:pt>
                <c:pt idx="77">
                  <c:v>6820114</c:v>
                </c:pt>
                <c:pt idx="78">
                  <c:v>5788114</c:v>
                </c:pt>
                <c:pt idx="79">
                  <c:v>6093020</c:v>
                </c:pt>
                <c:pt idx="80">
                  <c:v>5914038</c:v>
                </c:pt>
                <c:pt idx="81">
                  <c:v>6068400</c:v>
                </c:pt>
                <c:pt idx="82">
                  <c:v>5981508</c:v>
                </c:pt>
                <c:pt idx="83">
                  <c:v>7177441</c:v>
                </c:pt>
                <c:pt idx="84">
                  <c:v>8184405</c:v>
                </c:pt>
                <c:pt idx="85">
                  <c:v>8693227</c:v>
                </c:pt>
                <c:pt idx="86">
                  <c:v>8505012</c:v>
                </c:pt>
                <c:pt idx="87">
                  <c:v>8077234</c:v>
                </c:pt>
                <c:pt idx="88">
                  <c:v>9007434</c:v>
                </c:pt>
                <c:pt idx="89">
                  <c:v>7186062</c:v>
                </c:pt>
                <c:pt idx="90">
                  <c:v>7384019</c:v>
                </c:pt>
                <c:pt idx="91">
                  <c:v>8469847</c:v>
                </c:pt>
                <c:pt idx="92">
                  <c:v>8734279</c:v>
                </c:pt>
                <c:pt idx="93">
                  <c:v>9386113</c:v>
                </c:pt>
                <c:pt idx="94">
                  <c:v>8238547</c:v>
                </c:pt>
                <c:pt idx="95">
                  <c:v>7809414</c:v>
                </c:pt>
                <c:pt idx="96">
                  <c:v>9191260</c:v>
                </c:pt>
                <c:pt idx="97">
                  <c:v>10785732</c:v>
                </c:pt>
                <c:pt idx="98">
                  <c:v>10100958</c:v>
                </c:pt>
                <c:pt idx="99">
                  <c:v>9384100</c:v>
                </c:pt>
                <c:pt idx="100">
                  <c:v>8663917</c:v>
                </c:pt>
                <c:pt idx="101">
                  <c:v>13398540</c:v>
                </c:pt>
                <c:pt idx="102">
                  <c:v>14076330</c:v>
                </c:pt>
                <c:pt idx="103">
                  <c:v>12885705</c:v>
                </c:pt>
                <c:pt idx="104">
                  <c:v>13669168</c:v>
                </c:pt>
                <c:pt idx="105">
                  <c:v>14623870</c:v>
                </c:pt>
                <c:pt idx="106">
                  <c:v>16286077</c:v>
                </c:pt>
                <c:pt idx="107">
                  <c:v>15511408</c:v>
                </c:pt>
                <c:pt idx="108">
                  <c:v>15541813</c:v>
                </c:pt>
                <c:pt idx="109">
                  <c:v>15152242</c:v>
                </c:pt>
                <c:pt idx="110">
                  <c:v>14447824</c:v>
                </c:pt>
                <c:pt idx="111">
                  <c:v>11363684</c:v>
                </c:pt>
                <c:pt idx="112">
                  <c:v>14163466</c:v>
                </c:pt>
                <c:pt idx="113">
                  <c:v>14476839</c:v>
                </c:pt>
                <c:pt idx="114">
                  <c:v>14759014</c:v>
                </c:pt>
                <c:pt idx="115">
                  <c:v>15317932</c:v>
                </c:pt>
                <c:pt idx="116">
                  <c:v>16363522</c:v>
                </c:pt>
                <c:pt idx="117">
                  <c:v>17323559</c:v>
                </c:pt>
                <c:pt idx="118">
                  <c:v>17317848</c:v>
                </c:pt>
                <c:pt idx="119">
                  <c:v>17051986</c:v>
                </c:pt>
                <c:pt idx="120">
                  <c:v>16527727</c:v>
                </c:pt>
                <c:pt idx="121">
                  <c:v>15780777</c:v>
                </c:pt>
                <c:pt idx="122">
                  <c:v>16581630</c:v>
                </c:pt>
                <c:pt idx="123">
                  <c:v>15761074</c:v>
                </c:pt>
                <c:pt idx="124">
                  <c:v>16746149</c:v>
                </c:pt>
                <c:pt idx="125">
                  <c:v>16930293</c:v>
                </c:pt>
                <c:pt idx="126">
                  <c:v>18472439</c:v>
                </c:pt>
                <c:pt idx="127">
                  <c:v>18267454</c:v>
                </c:pt>
                <c:pt idx="128">
                  <c:v>18586030</c:v>
                </c:pt>
                <c:pt idx="129">
                  <c:v>20057091</c:v>
                </c:pt>
                <c:pt idx="130">
                  <c:v>19713470</c:v>
                </c:pt>
                <c:pt idx="131">
                  <c:v>19905345</c:v>
                </c:pt>
                <c:pt idx="132">
                  <c:v>19554426</c:v>
                </c:pt>
                <c:pt idx="133">
                  <c:v>20154957</c:v>
                </c:pt>
                <c:pt idx="134">
                  <c:v>19836438</c:v>
                </c:pt>
                <c:pt idx="135">
                  <c:v>19774245</c:v>
                </c:pt>
                <c:pt idx="136">
                  <c:v>19600414</c:v>
                </c:pt>
                <c:pt idx="137">
                  <c:v>20488725</c:v>
                </c:pt>
                <c:pt idx="138">
                  <c:v>21936862</c:v>
                </c:pt>
                <c:pt idx="139">
                  <c:v>21848644</c:v>
                </c:pt>
                <c:pt idx="140">
                  <c:v>21222234</c:v>
                </c:pt>
                <c:pt idx="141">
                  <c:v>21632168</c:v>
                </c:pt>
                <c:pt idx="142">
                  <c:v>23710728</c:v>
                </c:pt>
                <c:pt idx="143">
                  <c:v>23301505</c:v>
                </c:pt>
                <c:pt idx="144">
                  <c:v>23597694</c:v>
                </c:pt>
                <c:pt idx="145">
                  <c:v>23244180</c:v>
                </c:pt>
                <c:pt idx="146">
                  <c:v>25335239</c:v>
                </c:pt>
                <c:pt idx="147">
                  <c:v>26143944</c:v>
                </c:pt>
                <c:pt idx="148">
                  <c:v>26804545</c:v>
                </c:pt>
                <c:pt idx="149">
                  <c:v>26616381</c:v>
                </c:pt>
                <c:pt idx="150">
                  <c:v>26333322</c:v>
                </c:pt>
                <c:pt idx="151">
                  <c:v>28759961</c:v>
                </c:pt>
                <c:pt idx="152">
                  <c:v>27893261</c:v>
                </c:pt>
                <c:pt idx="153">
                  <c:v>27659315</c:v>
                </c:pt>
                <c:pt idx="154">
                  <c:v>29585703</c:v>
                </c:pt>
                <c:pt idx="155">
                  <c:v>28024616</c:v>
                </c:pt>
                <c:pt idx="156">
                  <c:v>24778216</c:v>
                </c:pt>
                <c:pt idx="157">
                  <c:v>25923834</c:v>
                </c:pt>
                <c:pt idx="158">
                  <c:v>23338904</c:v>
                </c:pt>
                <c:pt idx="159">
                  <c:v>24320951</c:v>
                </c:pt>
                <c:pt idx="160">
                  <c:v>25482206</c:v>
                </c:pt>
                <c:pt idx="161">
                  <c:v>28618704</c:v>
                </c:pt>
                <c:pt idx="162">
                  <c:v>28047002</c:v>
                </c:pt>
                <c:pt idx="163">
                  <c:v>26959949</c:v>
                </c:pt>
                <c:pt idx="164">
                  <c:v>27592490</c:v>
                </c:pt>
                <c:pt idx="165">
                  <c:v>27899733</c:v>
                </c:pt>
                <c:pt idx="166">
                  <c:v>28475873</c:v>
                </c:pt>
                <c:pt idx="167">
                  <c:v>28640229</c:v>
                </c:pt>
                <c:pt idx="168">
                  <c:v>29832223</c:v>
                </c:pt>
                <c:pt idx="169">
                  <c:v>28828526</c:v>
                </c:pt>
                <c:pt idx="170">
                  <c:v>28695588</c:v>
                </c:pt>
                <c:pt idx="171">
                  <c:v>28785034</c:v>
                </c:pt>
                <c:pt idx="172">
                  <c:v>29393237</c:v>
                </c:pt>
                <c:pt idx="173">
                  <c:v>32505652</c:v>
                </c:pt>
                <c:pt idx="174">
                  <c:v>31943313</c:v>
                </c:pt>
                <c:pt idx="175">
                  <c:v>34534129</c:v>
                </c:pt>
                <c:pt idx="176">
                  <c:v>34707003</c:v>
                </c:pt>
                <c:pt idx="177">
                  <c:v>33118629</c:v>
                </c:pt>
                <c:pt idx="178">
                  <c:v>32448904</c:v>
                </c:pt>
                <c:pt idx="179">
                  <c:v>32733165</c:v>
                </c:pt>
                <c:pt idx="180">
                  <c:v>30950168</c:v>
                </c:pt>
                <c:pt idx="181">
                  <c:v>29659677</c:v>
                </c:pt>
                <c:pt idx="182">
                  <c:v>30507411</c:v>
                </c:pt>
                <c:pt idx="183">
                  <c:v>25394059</c:v>
                </c:pt>
                <c:pt idx="184">
                  <c:v>25222868</c:v>
                </c:pt>
                <c:pt idx="185">
                  <c:v>28190629</c:v>
                </c:pt>
                <c:pt idx="186">
                  <c:v>28971743</c:v>
                </c:pt>
                <c:pt idx="187">
                  <c:v>29249701</c:v>
                </c:pt>
                <c:pt idx="188">
                  <c:v>29359117</c:v>
                </c:pt>
                <c:pt idx="189">
                  <c:v>28881719</c:v>
                </c:pt>
                <c:pt idx="190">
                  <c:v>29040331</c:v>
                </c:pt>
                <c:pt idx="191">
                  <c:v>29534240</c:v>
                </c:pt>
                <c:pt idx="192">
                  <c:v>29767154</c:v>
                </c:pt>
                <c:pt idx="193">
                  <c:v>28089412</c:v>
                </c:pt>
                <c:pt idx="194">
                  <c:v>27276507</c:v>
                </c:pt>
                <c:pt idx="195">
                  <c:v>27268807</c:v>
                </c:pt>
                <c:pt idx="196">
                  <c:v>28082247</c:v>
                </c:pt>
                <c:pt idx="197">
                  <c:v>28805852</c:v>
                </c:pt>
                <c:pt idx="198">
                  <c:v>29578894</c:v>
                </c:pt>
                <c:pt idx="199">
                  <c:v>28331368</c:v>
                </c:pt>
                <c:pt idx="200">
                  <c:v>27341448</c:v>
                </c:pt>
                <c:pt idx="201">
                  <c:v>23357909</c:v>
                </c:pt>
                <c:pt idx="202">
                  <c:v>22923739</c:v>
                </c:pt>
                <c:pt idx="203">
                  <c:v>25495424</c:v>
                </c:pt>
                <c:pt idx="204">
                  <c:v>25341607</c:v>
                </c:pt>
                <c:pt idx="205">
                  <c:v>24007145</c:v>
                </c:pt>
                <c:pt idx="206">
                  <c:v>24579199</c:v>
                </c:pt>
                <c:pt idx="207">
                  <c:v>28032694</c:v>
                </c:pt>
                <c:pt idx="208">
                  <c:v>29987341</c:v>
                </c:pt>
                <c:pt idx="209">
                  <c:v>32408431</c:v>
                </c:pt>
                <c:pt idx="210">
                  <c:v>31713041</c:v>
                </c:pt>
                <c:pt idx="211">
                  <c:v>32860620</c:v>
                </c:pt>
                <c:pt idx="212">
                  <c:v>31922715</c:v>
                </c:pt>
                <c:pt idx="213">
                  <c:v>33165912</c:v>
                </c:pt>
                <c:pt idx="214">
                  <c:v>32444425</c:v>
                </c:pt>
                <c:pt idx="215">
                  <c:v>31164134</c:v>
                </c:pt>
                <c:pt idx="216">
                  <c:v>30730840</c:v>
                </c:pt>
                <c:pt idx="217">
                  <c:v>33557551</c:v>
                </c:pt>
                <c:pt idx="218">
                  <c:v>34018374</c:v>
                </c:pt>
                <c:pt idx="219">
                  <c:v>33396598</c:v>
                </c:pt>
                <c:pt idx="220">
                  <c:v>34118779</c:v>
                </c:pt>
                <c:pt idx="221">
                  <c:v>35335601</c:v>
                </c:pt>
                <c:pt idx="222">
                  <c:v>35314770</c:v>
                </c:pt>
                <c:pt idx="223">
                  <c:v>32736138</c:v>
                </c:pt>
                <c:pt idx="224">
                  <c:v>33227374</c:v>
                </c:pt>
                <c:pt idx="225">
                  <c:v>34311509</c:v>
                </c:pt>
                <c:pt idx="226">
                  <c:v>33621329</c:v>
                </c:pt>
                <c:pt idx="227">
                  <c:v>33172415</c:v>
                </c:pt>
                <c:pt idx="228">
                  <c:v>33466472</c:v>
                </c:pt>
                <c:pt idx="229">
                  <c:v>32625939</c:v>
                </c:pt>
                <c:pt idx="230">
                  <c:v>31423085</c:v>
                </c:pt>
                <c:pt idx="231">
                  <c:v>31453729</c:v>
                </c:pt>
                <c:pt idx="232">
                  <c:v>30566880</c:v>
                </c:pt>
                <c:pt idx="233">
                  <c:v>30597735</c:v>
                </c:pt>
                <c:pt idx="234">
                  <c:v>30483285</c:v>
                </c:pt>
                <c:pt idx="235">
                  <c:v>31229966</c:v>
                </c:pt>
                <c:pt idx="236">
                  <c:v>32268551</c:v>
                </c:pt>
                <c:pt idx="237">
                  <c:v>31327396</c:v>
                </c:pt>
                <c:pt idx="238">
                  <c:v>32431374</c:v>
                </c:pt>
                <c:pt idx="239">
                  <c:v>34480266</c:v>
                </c:pt>
                <c:pt idx="240">
                  <c:v>34843356</c:v>
                </c:pt>
                <c:pt idx="241">
                  <c:v>35838592</c:v>
                </c:pt>
                <c:pt idx="242">
                  <c:v>32419473</c:v>
                </c:pt>
                <c:pt idx="243">
                  <c:v>36100704</c:v>
                </c:pt>
                <c:pt idx="244">
                  <c:v>34532927</c:v>
                </c:pt>
                <c:pt idx="245">
                  <c:v>33776979</c:v>
                </c:pt>
                <c:pt idx="246">
                  <c:v>45315105</c:v>
                </c:pt>
                <c:pt idx="247">
                  <c:v>50751209</c:v>
                </c:pt>
                <c:pt idx="248">
                  <c:v>61296732</c:v>
                </c:pt>
                <c:pt idx="249">
                  <c:v>62280013</c:v>
                </c:pt>
                <c:pt idx="250">
                  <c:v>59985406</c:v>
                </c:pt>
                <c:pt idx="251">
                  <c:v>61830819</c:v>
                </c:pt>
                <c:pt idx="252">
                  <c:v>60116291</c:v>
                </c:pt>
                <c:pt idx="253">
                  <c:v>56980853</c:v>
                </c:pt>
                <c:pt idx="254">
                  <c:v>55924479</c:v>
                </c:pt>
                <c:pt idx="255">
                  <c:v>62298065</c:v>
                </c:pt>
                <c:pt idx="256">
                  <c:v>62848570</c:v>
                </c:pt>
                <c:pt idx="257">
                  <c:v>63363251</c:v>
                </c:pt>
                <c:pt idx="258">
                  <c:v>58556398</c:v>
                </c:pt>
                <c:pt idx="259">
                  <c:v>62622035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E-4E1F-BCFF-E0373BFA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955919"/>
        <c:axId val="1027441519"/>
        <c:extLst/>
      </c:lineChart>
      <c:dateAx>
        <c:axId val="1513955919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7441519"/>
        <c:crosses val="autoZero"/>
        <c:auto val="1"/>
        <c:lblOffset val="100"/>
        <c:baseTimeUnit val="days"/>
      </c:dateAx>
      <c:valAx>
        <c:axId val="1027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&quot;₩&quot;#,##0_);[Red]\(&quot;₩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3955919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33333</xdr:rowOff>
    </xdr:from>
    <xdr:to>
      <xdr:col>22</xdr:col>
      <xdr:colOff>0</xdr:colOff>
      <xdr:row>15</xdr:row>
      <xdr:rowOff>142874</xdr:rowOff>
    </xdr:to>
    <xdr:graphicFrame macro="">
      <xdr:nvGraphicFramePr>
        <xdr:cNvPr id="3" name="차트 1">
          <a:extLst>
            <a:ext uri="{FF2B5EF4-FFF2-40B4-BE49-F238E27FC236}">
              <a16:creationId xmlns:a16="http://schemas.microsoft.com/office/drawing/2014/main" id="{1CC4156C-83BE-4758-AE5C-2F87F249C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E395-C15A-454F-B283-D6B81385E2A0}">
  <dimension ref="A1:H5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cols>
    <col min="1" max="2" width="17.375" customWidth="1"/>
    <col min="3" max="3" width="14.625" style="7" customWidth="1"/>
    <col min="4" max="4" width="16" style="7" customWidth="1"/>
    <col min="5" max="5" width="36.5" style="7" customWidth="1"/>
    <col min="6" max="6" width="9.875" style="2" bestFit="1" customWidth="1"/>
    <col min="7" max="7" width="9" style="2"/>
    <col min="8" max="8" width="9" style="7"/>
  </cols>
  <sheetData>
    <row r="1" spans="1:8" x14ac:dyDescent="0.3">
      <c r="A1" s="1" t="s">
        <v>0</v>
      </c>
      <c r="B1" s="1" t="s">
        <v>29</v>
      </c>
      <c r="C1" s="1" t="s">
        <v>84</v>
      </c>
      <c r="D1" s="1" t="s">
        <v>9</v>
      </c>
      <c r="E1" s="1" t="s">
        <v>10</v>
      </c>
      <c r="F1" s="1" t="s">
        <v>30</v>
      </c>
      <c r="G1" s="1" t="s">
        <v>20</v>
      </c>
      <c r="H1" s="1" t="s">
        <v>9</v>
      </c>
    </row>
    <row r="2" spans="1:8" ht="17.25" customHeight="1" thickBot="1" x14ac:dyDescent="0.35">
      <c r="A2" s="22" t="s">
        <v>19</v>
      </c>
      <c r="B2" s="2"/>
      <c r="C2" s="23">
        <f>((C3*D3)+(C4*D4))/(D3+D4)</f>
        <v>3307.7653874004345</v>
      </c>
      <c r="D2" s="24"/>
      <c r="E2" s="2" t="s">
        <v>61</v>
      </c>
      <c r="H2" s="2"/>
    </row>
    <row r="3" spans="1:8" ht="17.25" customHeight="1" x14ac:dyDescent="0.3">
      <c r="A3" s="25" t="s">
        <v>6</v>
      </c>
      <c r="B3" s="20"/>
      <c r="C3" s="20">
        <v>3233</v>
      </c>
      <c r="D3" s="26">
        <v>5000</v>
      </c>
      <c r="E3" s="2" t="s">
        <v>96</v>
      </c>
      <c r="H3" s="2"/>
    </row>
    <row r="4" spans="1:8" ht="17.25" customHeight="1" thickBot="1" x14ac:dyDescent="0.35">
      <c r="A4" s="27" t="s">
        <v>6</v>
      </c>
      <c r="B4" s="21"/>
      <c r="C4" s="21">
        <v>3504</v>
      </c>
      <c r="D4" s="28">
        <v>1905</v>
      </c>
      <c r="E4" s="2" t="s">
        <v>98</v>
      </c>
      <c r="H4" s="2"/>
    </row>
    <row r="5" spans="1:8" x14ac:dyDescent="0.3">
      <c r="A5" s="2" t="s">
        <v>7</v>
      </c>
      <c r="B5" s="2"/>
      <c r="C5" s="2">
        <v>10397</v>
      </c>
      <c r="D5" s="2"/>
      <c r="E5" s="2"/>
      <c r="H5" s="2"/>
    </row>
    <row r="6" spans="1:8" x14ac:dyDescent="0.3">
      <c r="A6" s="2" t="s">
        <v>4</v>
      </c>
      <c r="B6" s="2"/>
      <c r="C6" s="2">
        <v>17281</v>
      </c>
      <c r="D6" s="2"/>
      <c r="E6" s="2" t="s">
        <v>31</v>
      </c>
      <c r="H6" s="2"/>
    </row>
    <row r="7" spans="1:8" x14ac:dyDescent="0.3">
      <c r="A7" s="2" t="s">
        <v>32</v>
      </c>
      <c r="B7" s="2"/>
      <c r="C7" s="2">
        <v>4983</v>
      </c>
      <c r="D7" s="2"/>
      <c r="E7" s="2" t="s">
        <v>51</v>
      </c>
      <c r="H7" s="2"/>
    </row>
    <row r="8" spans="1:8" x14ac:dyDescent="0.3">
      <c r="A8" s="29" t="s">
        <v>5</v>
      </c>
      <c r="B8" s="2"/>
      <c r="C8" s="29">
        <v>7322</v>
      </c>
      <c r="D8" s="29"/>
      <c r="E8" s="29" t="s">
        <v>92</v>
      </c>
      <c r="H8" s="2"/>
    </row>
    <row r="9" spans="1:8" x14ac:dyDescent="0.3">
      <c r="A9" s="29" t="s">
        <v>18</v>
      </c>
      <c r="B9" s="4">
        <v>44047</v>
      </c>
      <c r="C9" s="29">
        <v>19856</v>
      </c>
      <c r="D9" s="29"/>
      <c r="E9" s="29"/>
      <c r="H9" s="2"/>
    </row>
    <row r="10" spans="1:8" x14ac:dyDescent="0.3">
      <c r="A10" s="2" t="s">
        <v>37</v>
      </c>
      <c r="B10" s="4">
        <v>44055</v>
      </c>
      <c r="C10" s="2">
        <v>10360</v>
      </c>
      <c r="D10" s="2"/>
      <c r="E10" s="2" t="s">
        <v>70</v>
      </c>
      <c r="H10" s="2"/>
    </row>
    <row r="11" spans="1:8" x14ac:dyDescent="0.3">
      <c r="A11" s="2" t="s">
        <v>33</v>
      </c>
      <c r="B11" s="4">
        <v>44056</v>
      </c>
      <c r="C11" s="2">
        <v>19353</v>
      </c>
      <c r="D11" s="2"/>
      <c r="E11" s="2" t="s">
        <v>51</v>
      </c>
      <c r="H11" s="2"/>
    </row>
    <row r="12" spans="1:8" x14ac:dyDescent="0.3">
      <c r="A12" s="2" t="s">
        <v>64</v>
      </c>
      <c r="B12" s="4">
        <v>44076</v>
      </c>
      <c r="C12" s="2">
        <v>26049</v>
      </c>
      <c r="D12" s="2"/>
      <c r="E12" s="2" t="s">
        <v>90</v>
      </c>
      <c r="H12" s="2"/>
    </row>
    <row r="13" spans="1:8" x14ac:dyDescent="0.3">
      <c r="A13" s="2" t="s">
        <v>82</v>
      </c>
      <c r="B13" s="4">
        <v>44084</v>
      </c>
      <c r="C13" s="2">
        <v>14700</v>
      </c>
      <c r="D13" s="2"/>
      <c r="E13" s="2"/>
      <c r="H13" s="2"/>
    </row>
    <row r="14" spans="1:8" x14ac:dyDescent="0.3">
      <c r="A14" s="2" t="s">
        <v>83</v>
      </c>
      <c r="B14" s="4">
        <v>44084</v>
      </c>
      <c r="C14" s="2">
        <v>4300</v>
      </c>
      <c r="D14" s="2"/>
      <c r="E14" s="2"/>
      <c r="H14" s="2"/>
    </row>
    <row r="15" spans="1:8" x14ac:dyDescent="0.3">
      <c r="A15" s="2" t="s">
        <v>86</v>
      </c>
      <c r="B15" s="4">
        <v>44084</v>
      </c>
      <c r="C15" s="2">
        <v>35997</v>
      </c>
      <c r="D15" s="2"/>
      <c r="E15" s="2" t="s">
        <v>93</v>
      </c>
      <c r="H15" s="2"/>
    </row>
    <row r="16" spans="1:8" x14ac:dyDescent="0.3">
      <c r="A16" s="2" t="s">
        <v>88</v>
      </c>
      <c r="B16" s="4">
        <v>44084</v>
      </c>
      <c r="C16" s="2">
        <v>26650</v>
      </c>
      <c r="D16" s="2"/>
      <c r="E16" s="2"/>
    </row>
    <row r="17" spans="1:8" x14ac:dyDescent="0.3">
      <c r="A17" s="2" t="s">
        <v>2</v>
      </c>
      <c r="B17" s="4">
        <v>44084</v>
      </c>
      <c r="C17" s="2">
        <v>87000</v>
      </c>
      <c r="D17" s="2"/>
    </row>
    <row r="18" spans="1:8" x14ac:dyDescent="0.3">
      <c r="A18" s="33" t="s">
        <v>94</v>
      </c>
      <c r="B18" s="4">
        <v>44085</v>
      </c>
      <c r="C18" s="33">
        <v>44400</v>
      </c>
      <c r="D18" s="33"/>
      <c r="F18" s="33"/>
      <c r="G18" s="33"/>
    </row>
    <row r="19" spans="1:8" x14ac:dyDescent="0.3">
      <c r="A19" s="33"/>
      <c r="B19" s="4"/>
      <c r="C19" s="33"/>
      <c r="D19" s="33"/>
      <c r="F19" s="33"/>
      <c r="G19" s="33"/>
    </row>
    <row r="20" spans="1:8" x14ac:dyDescent="0.3">
      <c r="A20" s="33"/>
      <c r="B20" s="4"/>
      <c r="C20" s="33"/>
      <c r="D20" s="33"/>
      <c r="F20" s="33"/>
      <c r="G20" s="33"/>
    </row>
    <row r="21" spans="1:8" x14ac:dyDescent="0.3">
      <c r="A21" s="33"/>
      <c r="B21" s="4"/>
      <c r="C21" s="33"/>
      <c r="D21" s="33"/>
      <c r="F21" s="33"/>
      <c r="G21" s="33"/>
    </row>
    <row r="22" spans="1:8" ht="17.25" thickBot="1" x14ac:dyDescent="0.35">
      <c r="A22" s="139"/>
      <c r="B22" s="139"/>
      <c r="C22" s="139"/>
      <c r="D22" s="139"/>
      <c r="E22" s="139"/>
      <c r="F22" s="139"/>
      <c r="G22" s="139"/>
      <c r="H22" s="2"/>
    </row>
    <row r="23" spans="1:8" ht="17.25" thickBot="1" x14ac:dyDescent="0.35">
      <c r="A23" s="140" t="s">
        <v>95</v>
      </c>
      <c r="B23" s="141"/>
      <c r="C23" s="141"/>
      <c r="D23" s="141"/>
      <c r="E23" s="141"/>
      <c r="F23" s="141"/>
      <c r="G23" s="141"/>
      <c r="H23" s="142"/>
    </row>
    <row r="24" spans="1:8" x14ac:dyDescent="0.3">
      <c r="A24" s="6" t="s">
        <v>5</v>
      </c>
      <c r="B24" s="6"/>
      <c r="C24" s="5">
        <v>7322</v>
      </c>
      <c r="D24" s="5"/>
      <c r="E24" s="30"/>
      <c r="F24" s="4">
        <v>44085</v>
      </c>
      <c r="G24" s="30" t="s">
        <v>91</v>
      </c>
      <c r="H24" s="30">
        <v>520</v>
      </c>
    </row>
    <row r="25" spans="1:8" x14ac:dyDescent="0.3">
      <c r="A25" s="6" t="s">
        <v>64</v>
      </c>
      <c r="B25" s="18">
        <v>44076</v>
      </c>
      <c r="C25" s="6">
        <v>26049</v>
      </c>
      <c r="D25" s="6"/>
      <c r="E25" s="30"/>
      <c r="F25" s="4">
        <v>44085</v>
      </c>
      <c r="G25" s="30" t="s">
        <v>89</v>
      </c>
      <c r="H25" s="30">
        <v>54</v>
      </c>
    </row>
    <row r="26" spans="1:8" x14ac:dyDescent="0.3">
      <c r="A26" s="6" t="s">
        <v>64</v>
      </c>
      <c r="B26" s="18">
        <v>44076</v>
      </c>
      <c r="C26" s="6">
        <v>26049</v>
      </c>
      <c r="D26" s="6"/>
      <c r="E26" s="2"/>
      <c r="F26" s="4">
        <v>44084</v>
      </c>
      <c r="G26" s="2" t="s">
        <v>87</v>
      </c>
      <c r="H26" s="2">
        <v>50</v>
      </c>
    </row>
    <row r="27" spans="1:8" x14ac:dyDescent="0.3">
      <c r="A27" s="6" t="s">
        <v>72</v>
      </c>
      <c r="B27" s="6"/>
      <c r="C27" s="6">
        <v>36056</v>
      </c>
      <c r="D27" s="6"/>
      <c r="E27" s="2"/>
      <c r="F27" s="4">
        <v>44083</v>
      </c>
      <c r="G27" s="2" t="s">
        <v>85</v>
      </c>
      <c r="H27" s="2">
        <v>17</v>
      </c>
    </row>
    <row r="28" spans="1:8" x14ac:dyDescent="0.3">
      <c r="A28" s="6" t="s">
        <v>33</v>
      </c>
      <c r="B28" s="18">
        <v>44056</v>
      </c>
      <c r="C28" s="6">
        <v>19353</v>
      </c>
      <c r="D28" s="6"/>
      <c r="E28" s="2" t="s">
        <v>51</v>
      </c>
      <c r="F28" s="4">
        <v>44084</v>
      </c>
      <c r="G28" s="2" t="s">
        <v>81</v>
      </c>
      <c r="H28" s="2">
        <v>130</v>
      </c>
    </row>
    <row r="29" spans="1:8" x14ac:dyDescent="0.3">
      <c r="A29" s="6" t="s">
        <v>33</v>
      </c>
      <c r="B29" s="18">
        <v>44056</v>
      </c>
      <c r="C29" s="6">
        <v>19353</v>
      </c>
      <c r="D29" s="6"/>
      <c r="E29" s="2" t="s">
        <v>51</v>
      </c>
      <c r="F29" s="4">
        <v>44084</v>
      </c>
      <c r="G29" s="2" t="s">
        <v>80</v>
      </c>
      <c r="H29" s="2">
        <v>140</v>
      </c>
    </row>
    <row r="30" spans="1:8" x14ac:dyDescent="0.3">
      <c r="A30" s="6" t="s">
        <v>77</v>
      </c>
      <c r="B30" s="18">
        <v>44083</v>
      </c>
      <c r="C30" s="6">
        <v>26650</v>
      </c>
      <c r="D30" s="6"/>
      <c r="E30" s="2" t="s">
        <v>78</v>
      </c>
      <c r="F30" s="4">
        <v>44080</v>
      </c>
      <c r="G30" s="2" t="s">
        <v>79</v>
      </c>
      <c r="H30" s="2">
        <v>26</v>
      </c>
    </row>
    <row r="31" spans="1:8" x14ac:dyDescent="0.3">
      <c r="A31" s="6" t="s">
        <v>37</v>
      </c>
      <c r="B31" s="6"/>
      <c r="C31" s="6">
        <v>10360</v>
      </c>
      <c r="D31" s="6"/>
      <c r="E31" s="2" t="s">
        <v>75</v>
      </c>
      <c r="F31" s="4">
        <v>44083</v>
      </c>
      <c r="G31" s="2" t="s">
        <v>76</v>
      </c>
      <c r="H31" s="2">
        <v>100</v>
      </c>
    </row>
    <row r="32" spans="1:8" x14ac:dyDescent="0.3">
      <c r="A32" s="6" t="s">
        <v>47</v>
      </c>
      <c r="B32" s="18">
        <v>44062</v>
      </c>
      <c r="C32" s="6">
        <v>9587</v>
      </c>
      <c r="D32" s="6"/>
      <c r="E32" s="2"/>
      <c r="F32" s="4">
        <v>44082</v>
      </c>
      <c r="G32" s="2" t="s">
        <v>74</v>
      </c>
      <c r="H32" s="2">
        <v>100</v>
      </c>
    </row>
    <row r="33" spans="1:8" x14ac:dyDescent="0.3">
      <c r="A33" s="6" t="s">
        <v>72</v>
      </c>
      <c r="B33" s="18">
        <v>44082</v>
      </c>
      <c r="C33" s="6">
        <v>36056</v>
      </c>
      <c r="D33" s="6"/>
      <c r="E33" s="2" t="s">
        <v>68</v>
      </c>
      <c r="F33" s="4">
        <v>44082</v>
      </c>
      <c r="G33" s="2" t="s">
        <v>73</v>
      </c>
      <c r="H33" s="2">
        <v>16</v>
      </c>
    </row>
    <row r="34" spans="1:8" x14ac:dyDescent="0.3">
      <c r="A34" s="6" t="s">
        <v>66</v>
      </c>
      <c r="B34" s="18">
        <v>44077</v>
      </c>
      <c r="C34" s="6">
        <v>99300</v>
      </c>
      <c r="D34" s="6"/>
      <c r="E34" s="2" t="s">
        <v>68</v>
      </c>
      <c r="F34" s="4">
        <v>44082</v>
      </c>
      <c r="G34" s="2" t="s">
        <v>71</v>
      </c>
      <c r="H34" s="2"/>
    </row>
    <row r="35" spans="1:8" x14ac:dyDescent="0.3">
      <c r="A35" s="5" t="s">
        <v>6</v>
      </c>
      <c r="B35" s="6"/>
      <c r="C35" s="5">
        <v>2936</v>
      </c>
      <c r="D35" s="5"/>
      <c r="E35" s="2" t="s">
        <v>54</v>
      </c>
      <c r="F35" s="4">
        <v>44068</v>
      </c>
      <c r="G35" s="2" t="s">
        <v>53</v>
      </c>
      <c r="H35" s="2"/>
    </row>
    <row r="36" spans="1:8" x14ac:dyDescent="0.3">
      <c r="A36" s="6" t="s">
        <v>1</v>
      </c>
      <c r="B36" s="6"/>
      <c r="C36" s="6">
        <v>32062</v>
      </c>
      <c r="D36" s="6"/>
      <c r="E36" s="2" t="s">
        <v>46</v>
      </c>
      <c r="F36" s="4">
        <v>44057</v>
      </c>
      <c r="G36" s="2" t="s">
        <v>44</v>
      </c>
      <c r="H36" s="2"/>
    </row>
    <row r="37" spans="1:8" x14ac:dyDescent="0.3">
      <c r="A37" s="6" t="s">
        <v>1</v>
      </c>
      <c r="B37" s="6"/>
      <c r="C37" s="6">
        <v>33950</v>
      </c>
      <c r="D37" s="6"/>
      <c r="E37" s="2" t="s">
        <v>46</v>
      </c>
      <c r="F37" s="4">
        <v>44056</v>
      </c>
      <c r="G37" s="2" t="s">
        <v>41</v>
      </c>
      <c r="H37" s="2"/>
    </row>
    <row r="38" spans="1:8" x14ac:dyDescent="0.3">
      <c r="A38" s="6" t="s">
        <v>1</v>
      </c>
      <c r="B38" s="6"/>
      <c r="C38" s="6">
        <v>33950</v>
      </c>
      <c r="D38" s="6"/>
      <c r="E38" s="2" t="s">
        <v>99</v>
      </c>
      <c r="F38" s="4">
        <v>44056</v>
      </c>
      <c r="G38" s="2" t="s">
        <v>41</v>
      </c>
      <c r="H38" s="2"/>
    </row>
    <row r="39" spans="1:8" x14ac:dyDescent="0.3">
      <c r="A39" s="6" t="s">
        <v>1</v>
      </c>
      <c r="B39" s="6"/>
      <c r="C39" s="6">
        <v>32062</v>
      </c>
      <c r="D39" s="6"/>
      <c r="E39" s="2" t="s">
        <v>45</v>
      </c>
      <c r="F39" s="4">
        <v>44056</v>
      </c>
      <c r="G39" s="2" t="s">
        <v>40</v>
      </c>
      <c r="H39" s="2"/>
    </row>
    <row r="40" spans="1:8" x14ac:dyDescent="0.3">
      <c r="A40" s="5" t="s">
        <v>8</v>
      </c>
      <c r="B40" s="6"/>
      <c r="C40" s="5">
        <v>13284</v>
      </c>
      <c r="D40" s="5"/>
      <c r="E40" s="2"/>
      <c r="F40" s="4">
        <v>44053</v>
      </c>
      <c r="G40" s="2" t="s">
        <v>39</v>
      </c>
      <c r="H40" s="2"/>
    </row>
    <row r="41" spans="1:8" x14ac:dyDescent="0.3">
      <c r="A41" s="31" t="s">
        <v>8</v>
      </c>
      <c r="B41" s="6"/>
      <c r="C41" s="5">
        <v>13850</v>
      </c>
      <c r="D41" s="6"/>
      <c r="E41" s="2"/>
      <c r="F41" s="4">
        <v>44055</v>
      </c>
      <c r="G41" s="2" t="s">
        <v>36</v>
      </c>
      <c r="H41" s="2"/>
    </row>
    <row r="42" spans="1:8" x14ac:dyDescent="0.3">
      <c r="A42" s="31" t="s">
        <v>8</v>
      </c>
      <c r="B42" s="6"/>
      <c r="C42" s="5">
        <v>13850</v>
      </c>
      <c r="D42" s="32"/>
      <c r="E42" s="33" t="s">
        <v>97</v>
      </c>
      <c r="F42" s="4">
        <v>44054</v>
      </c>
      <c r="G42" s="2" t="s">
        <v>38</v>
      </c>
      <c r="H42" s="2"/>
    </row>
    <row r="43" spans="1:8" x14ac:dyDescent="0.3">
      <c r="A43" s="6" t="s">
        <v>12</v>
      </c>
      <c r="B43" s="6"/>
      <c r="C43" s="6">
        <v>36000</v>
      </c>
      <c r="D43" s="6"/>
      <c r="E43" s="33" t="s">
        <v>97</v>
      </c>
      <c r="F43" s="4">
        <v>44049</v>
      </c>
      <c r="G43" s="2" t="s">
        <v>28</v>
      </c>
      <c r="H43" s="2"/>
    </row>
    <row r="44" spans="1:8" x14ac:dyDescent="0.3">
      <c r="A44" s="6" t="s">
        <v>8</v>
      </c>
      <c r="B44" s="18">
        <v>44049</v>
      </c>
      <c r="C44" s="6">
        <v>13850</v>
      </c>
      <c r="D44" s="6"/>
      <c r="E44" s="2" t="s">
        <v>69</v>
      </c>
      <c r="F44" s="4">
        <v>44054</v>
      </c>
      <c r="G44" s="2" t="s">
        <v>34</v>
      </c>
      <c r="H44" s="2"/>
    </row>
    <row r="45" spans="1:8" x14ac:dyDescent="0.3">
      <c r="A45" s="6" t="s">
        <v>33</v>
      </c>
      <c r="B45" s="6"/>
      <c r="C45" s="6">
        <v>20300</v>
      </c>
      <c r="D45" s="6"/>
      <c r="E45" s="2"/>
      <c r="F45" s="4">
        <v>44048</v>
      </c>
      <c r="G45" s="2" t="s">
        <v>21</v>
      </c>
      <c r="H45" s="2"/>
    </row>
    <row r="46" spans="1:8" x14ac:dyDescent="0.3">
      <c r="A46" s="6" t="s">
        <v>2</v>
      </c>
      <c r="B46" s="6"/>
      <c r="C46" s="6">
        <v>42717</v>
      </c>
      <c r="D46" s="6"/>
      <c r="E46" s="2"/>
      <c r="F46" s="4">
        <v>44047</v>
      </c>
      <c r="G46" s="2" t="s">
        <v>22</v>
      </c>
      <c r="H46" s="2"/>
    </row>
    <row r="47" spans="1:8" x14ac:dyDescent="0.3">
      <c r="A47" s="6" t="s">
        <v>13</v>
      </c>
      <c r="B47" s="6"/>
      <c r="C47" s="6">
        <v>17250</v>
      </c>
      <c r="D47" s="6"/>
      <c r="E47" s="2"/>
      <c r="F47" s="4">
        <v>44047</v>
      </c>
      <c r="G47" s="2" t="s">
        <v>23</v>
      </c>
      <c r="H47" s="2"/>
    </row>
    <row r="48" spans="1:8" x14ac:dyDescent="0.3">
      <c r="A48" s="6" t="s">
        <v>3</v>
      </c>
      <c r="B48" s="6"/>
      <c r="C48" s="6">
        <v>6560</v>
      </c>
      <c r="D48" s="6"/>
      <c r="E48" s="2"/>
      <c r="F48" s="4">
        <v>44049</v>
      </c>
      <c r="G48" s="2" t="s">
        <v>26</v>
      </c>
      <c r="H48" s="2"/>
    </row>
    <row r="49" spans="1:8" x14ac:dyDescent="0.3">
      <c r="A49" s="6" t="s">
        <v>11</v>
      </c>
      <c r="B49" s="6"/>
      <c r="C49" s="6">
        <v>24000</v>
      </c>
      <c r="D49" s="6"/>
      <c r="E49" s="2" t="s">
        <v>100</v>
      </c>
      <c r="F49" s="4">
        <v>44049</v>
      </c>
      <c r="G49" s="2" t="s">
        <v>27</v>
      </c>
      <c r="H49" s="2"/>
    </row>
    <row r="50" spans="1:8" x14ac:dyDescent="0.3">
      <c r="A50" s="6" t="s">
        <v>12</v>
      </c>
      <c r="B50" s="18">
        <v>44054</v>
      </c>
      <c r="C50" s="6">
        <v>36000</v>
      </c>
      <c r="D50" s="6"/>
      <c r="E50" s="33" t="s">
        <v>97</v>
      </c>
      <c r="F50" s="4">
        <v>44061</v>
      </c>
      <c r="G50" s="2" t="s">
        <v>49</v>
      </c>
      <c r="H50" s="2"/>
    </row>
    <row r="51" spans="1:8" x14ac:dyDescent="0.3">
      <c r="A51" s="19" t="s">
        <v>35</v>
      </c>
      <c r="B51" s="19"/>
      <c r="C51" s="19">
        <v>28050</v>
      </c>
      <c r="D51" s="19"/>
      <c r="E51" s="2" t="s">
        <v>65</v>
      </c>
      <c r="H51" s="2"/>
    </row>
    <row r="52" spans="1:8" x14ac:dyDescent="0.3">
      <c r="A52" s="6" t="s">
        <v>48</v>
      </c>
      <c r="B52" s="18">
        <v>44062</v>
      </c>
      <c r="C52" s="6">
        <v>27300</v>
      </c>
      <c r="D52" s="6"/>
      <c r="E52" s="2" t="s">
        <v>67</v>
      </c>
      <c r="F52" s="4">
        <v>44069</v>
      </c>
      <c r="G52" s="2">
        <v>27300</v>
      </c>
      <c r="H52" s="2"/>
    </row>
    <row r="53" spans="1:8" x14ac:dyDescent="0.3">
      <c r="A53" s="6" t="s">
        <v>60</v>
      </c>
      <c r="B53" s="6"/>
      <c r="C53" s="6">
        <v>2966</v>
      </c>
      <c r="D53" s="6"/>
      <c r="E53" s="2"/>
      <c r="F53" s="4">
        <v>44069</v>
      </c>
      <c r="G53" s="2">
        <v>3410</v>
      </c>
      <c r="H53" s="2"/>
    </row>
    <row r="54" spans="1:8" x14ac:dyDescent="0.3">
      <c r="A54" s="6" t="s">
        <v>12</v>
      </c>
      <c r="B54" s="18">
        <v>44061</v>
      </c>
      <c r="C54" s="6">
        <v>40487</v>
      </c>
      <c r="D54" s="6"/>
      <c r="E54" s="2"/>
      <c r="F54" s="4">
        <v>44069</v>
      </c>
      <c r="G54" s="2">
        <v>42200</v>
      </c>
      <c r="H54" s="2"/>
    </row>
    <row r="55" spans="1:8" x14ac:dyDescent="0.3">
      <c r="A55" s="6" t="s">
        <v>5</v>
      </c>
      <c r="B55" s="6"/>
      <c r="C55" s="6">
        <v>7061</v>
      </c>
      <c r="D55" s="6"/>
      <c r="E55" s="2"/>
      <c r="F55" s="4">
        <v>44069</v>
      </c>
      <c r="G55" s="2">
        <v>7580</v>
      </c>
      <c r="H55" s="2"/>
    </row>
    <row r="56" spans="1:8" x14ac:dyDescent="0.3">
      <c r="A56" s="6" t="s">
        <v>12</v>
      </c>
      <c r="B56" s="18">
        <v>44061</v>
      </c>
      <c r="C56" s="6">
        <v>41059</v>
      </c>
      <c r="D56" s="6"/>
      <c r="E56" s="2"/>
      <c r="F56" s="4">
        <v>44074</v>
      </c>
      <c r="G56" s="2">
        <v>47000</v>
      </c>
      <c r="H56" s="2"/>
    </row>
    <row r="57" spans="1:8" x14ac:dyDescent="0.3">
      <c r="A57" s="6" t="s">
        <v>12</v>
      </c>
      <c r="B57" s="18">
        <v>44061</v>
      </c>
      <c r="C57" s="6">
        <v>41059</v>
      </c>
      <c r="D57" s="6"/>
      <c r="E57" s="2"/>
      <c r="F57" s="4">
        <v>44076</v>
      </c>
      <c r="G57" s="2">
        <v>47650</v>
      </c>
      <c r="H57" s="2"/>
    </row>
    <row r="58" spans="1:8" x14ac:dyDescent="0.3">
      <c r="A58" s="6" t="s">
        <v>62</v>
      </c>
      <c r="B58" s="18">
        <v>44076</v>
      </c>
      <c r="C58" s="6">
        <v>8200</v>
      </c>
      <c r="D58" s="6"/>
      <c r="E58" s="2" t="s">
        <v>68</v>
      </c>
      <c r="F58" s="4">
        <v>44076</v>
      </c>
      <c r="G58" s="2">
        <v>8340</v>
      </c>
      <c r="H58" s="2"/>
    </row>
    <row r="59" spans="1:8" x14ac:dyDescent="0.3">
      <c r="A59" s="6" t="s">
        <v>63</v>
      </c>
      <c r="B59" s="18">
        <v>44076</v>
      </c>
      <c r="C59" s="6">
        <v>18600</v>
      </c>
      <c r="D59" s="6"/>
      <c r="E59" s="2" t="s">
        <v>68</v>
      </c>
      <c r="F59" s="4">
        <v>44076</v>
      </c>
      <c r="G59" s="2">
        <v>18900</v>
      </c>
      <c r="H59" s="2"/>
    </row>
  </sheetData>
  <autoFilter ref="A1:E8" xr:uid="{5A371120-146C-4E85-BA91-1E271E9379C6}">
    <sortState xmlns:xlrd2="http://schemas.microsoft.com/office/spreadsheetml/2017/richdata2" ref="A2:E8">
      <sortCondition ref="A1"/>
    </sortState>
  </autoFilter>
  <mergeCells count="2">
    <mergeCell ref="A22:G22"/>
    <mergeCell ref="A23:H2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D236-8AF5-4DE1-8E54-69AF90C11B56}">
  <dimension ref="A1:U307"/>
  <sheetViews>
    <sheetView tabSelected="1" workbookViewId="0">
      <pane ySplit="17" topLeftCell="A269" activePane="bottomLeft" state="frozen"/>
      <selection pane="bottomLeft" activeCell="B278" sqref="B278"/>
    </sheetView>
  </sheetViews>
  <sheetFormatPr defaultRowHeight="16.5" x14ac:dyDescent="0.3"/>
  <cols>
    <col min="1" max="1" width="11.625" style="88" bestFit="1" customWidth="1"/>
    <col min="2" max="2" width="17.375" style="88" customWidth="1"/>
    <col min="3" max="3" width="13.125" style="88" customWidth="1"/>
    <col min="4" max="5" width="12.375" style="88" customWidth="1"/>
    <col min="6" max="6" width="9" style="88" hidden="1" customWidth="1"/>
    <col min="7" max="7" width="15.25" style="8" hidden="1" customWidth="1"/>
    <col min="8" max="8" width="13.5" style="8" hidden="1" customWidth="1"/>
    <col min="9" max="9" width="12.375" style="8" hidden="1" customWidth="1"/>
    <col min="10" max="10" width="15.25" style="8" hidden="1" customWidth="1"/>
    <col min="11" max="11" width="13.875" style="112" hidden="1" customWidth="1"/>
    <col min="12" max="13" width="13.875" style="49" customWidth="1"/>
    <col min="14" max="14" width="13.875" style="8" hidden="1" customWidth="1"/>
    <col min="15" max="15" width="12.375" bestFit="1" customWidth="1"/>
    <col min="16" max="16" width="11.125" customWidth="1"/>
  </cols>
  <sheetData>
    <row r="1" spans="2:11" x14ac:dyDescent="0.3">
      <c r="K1" s="108"/>
    </row>
    <row r="2" spans="2:11" x14ac:dyDescent="0.3">
      <c r="K2" s="108"/>
    </row>
    <row r="3" spans="2:11" x14ac:dyDescent="0.3">
      <c r="K3" s="108"/>
    </row>
    <row r="4" spans="2:11" x14ac:dyDescent="0.3">
      <c r="K4" s="108"/>
    </row>
    <row r="5" spans="2:11" x14ac:dyDescent="0.3">
      <c r="K5" s="108"/>
    </row>
    <row r="6" spans="2:11" x14ac:dyDescent="0.3">
      <c r="K6" s="108"/>
    </row>
    <row r="7" spans="2:11" x14ac:dyDescent="0.3">
      <c r="K7" s="108"/>
    </row>
    <row r="8" spans="2:11" x14ac:dyDescent="0.3">
      <c r="K8" s="108"/>
    </row>
    <row r="9" spans="2:11" x14ac:dyDescent="0.3">
      <c r="K9" s="108"/>
    </row>
    <row r="10" spans="2:11" x14ac:dyDescent="0.3">
      <c r="K10" s="108"/>
    </row>
    <row r="11" spans="2:11" x14ac:dyDescent="0.3">
      <c r="K11" s="108"/>
    </row>
    <row r="12" spans="2:11" x14ac:dyDescent="0.3">
      <c r="K12" s="108"/>
    </row>
    <row r="13" spans="2:11" x14ac:dyDescent="0.3">
      <c r="K13" s="108"/>
    </row>
    <row r="14" spans="2:11" x14ac:dyDescent="0.3">
      <c r="K14" s="108"/>
    </row>
    <row r="15" spans="2:11" x14ac:dyDescent="0.3">
      <c r="K15" s="111"/>
    </row>
    <row r="16" spans="2:11" x14ac:dyDescent="0.3">
      <c r="B16" s="89"/>
    </row>
    <row r="17" spans="1:16" x14ac:dyDescent="0.3">
      <c r="A17" s="90" t="s">
        <v>24</v>
      </c>
      <c r="B17" s="90" t="s">
        <v>25</v>
      </c>
      <c r="C17" s="90" t="s">
        <v>42</v>
      </c>
      <c r="D17" s="90" t="s">
        <v>43</v>
      </c>
      <c r="E17" s="95" t="s">
        <v>115</v>
      </c>
      <c r="F17" s="95" t="s">
        <v>108</v>
      </c>
      <c r="G17" s="34">
        <v>9428</v>
      </c>
      <c r="H17" s="34">
        <v>9373</v>
      </c>
      <c r="I17" s="35" t="s">
        <v>126</v>
      </c>
      <c r="J17" s="113" t="s">
        <v>52</v>
      </c>
      <c r="K17" s="108" t="s">
        <v>103</v>
      </c>
      <c r="L17" s="49" t="s">
        <v>111</v>
      </c>
      <c r="M17" s="49" t="s">
        <v>110</v>
      </c>
      <c r="N17" s="8" t="s">
        <v>109</v>
      </c>
      <c r="O17" t="s">
        <v>131</v>
      </c>
      <c r="P17" t="s">
        <v>130</v>
      </c>
    </row>
    <row r="18" spans="1:16" x14ac:dyDescent="0.3">
      <c r="A18" s="91">
        <v>43832</v>
      </c>
      <c r="B18" s="89">
        <f t="shared" ref="B18:B81" si="0">G18+H18+I18</f>
        <v>7802541</v>
      </c>
      <c r="C18" s="96" t="e">
        <f t="shared" ref="C18:C81" si="1">(B18-(B17+(J18-K18)))/(B17+(J18-K18))</f>
        <v>#VALUE!</v>
      </c>
      <c r="D18" s="97" t="e">
        <f t="shared" ref="D18:D81" si="2">B18-(B17+(J18-K18))</f>
        <v>#VALUE!</v>
      </c>
      <c r="E18" s="97">
        <f t="shared" ref="E18:E81" si="3">B18-M18</f>
        <v>0</v>
      </c>
      <c r="F18" s="95"/>
      <c r="G18" s="8">
        <v>7802541</v>
      </c>
      <c r="H18" s="34"/>
      <c r="I18" s="35"/>
      <c r="J18" s="113">
        <v>7802541</v>
      </c>
      <c r="K18" s="108"/>
      <c r="L18" s="50">
        <f t="shared" ref="L18:L81" si="4">J18-K18</f>
        <v>7802541</v>
      </c>
      <c r="M18" s="49">
        <f>(SUM($J18:J$18)-SUM($K18:K$18))</f>
        <v>7802541</v>
      </c>
      <c r="N18" s="48">
        <f t="shared" ref="N18:N81" si="5">B18+L18</f>
        <v>15605082</v>
      </c>
    </row>
    <row r="19" spans="1:16" x14ac:dyDescent="0.3">
      <c r="A19" s="91">
        <v>43833</v>
      </c>
      <c r="B19" s="89">
        <f t="shared" si="0"/>
        <v>7900731</v>
      </c>
      <c r="C19" s="96">
        <f t="shared" si="1"/>
        <v>1.2584361940552444E-2</v>
      </c>
      <c r="D19" s="97">
        <f t="shared" si="2"/>
        <v>98190</v>
      </c>
      <c r="E19" s="97">
        <f t="shared" si="3"/>
        <v>98190</v>
      </c>
      <c r="F19" s="95"/>
      <c r="G19" s="8">
        <v>7900731</v>
      </c>
      <c r="H19" s="34"/>
      <c r="I19" s="35"/>
      <c r="J19" s="113"/>
      <c r="K19" s="108"/>
      <c r="L19" s="50">
        <f t="shared" si="4"/>
        <v>0</v>
      </c>
      <c r="M19" s="49">
        <f>(SUM($J$18:J19)-SUM($K$18:K19))</f>
        <v>7802541</v>
      </c>
      <c r="N19" s="48">
        <f t="shared" si="5"/>
        <v>7900731</v>
      </c>
    </row>
    <row r="20" spans="1:16" x14ac:dyDescent="0.3">
      <c r="A20" s="91">
        <v>43836</v>
      </c>
      <c r="B20" s="89">
        <f t="shared" si="0"/>
        <v>7773106</v>
      </c>
      <c r="C20" s="96">
        <f t="shared" si="1"/>
        <v>-1.6153568574857186E-2</v>
      </c>
      <c r="D20" s="97">
        <f t="shared" si="2"/>
        <v>-127625</v>
      </c>
      <c r="E20" s="97">
        <f t="shared" si="3"/>
        <v>-29435</v>
      </c>
      <c r="F20" s="95"/>
      <c r="G20" s="8">
        <v>7773106</v>
      </c>
      <c r="H20" s="34"/>
      <c r="I20" s="35"/>
      <c r="J20" s="113"/>
      <c r="K20" s="108"/>
      <c r="L20" s="50">
        <f t="shared" si="4"/>
        <v>0</v>
      </c>
      <c r="M20" s="49">
        <f>(SUM($J$18:J20)-SUM($K$18:K20))</f>
        <v>7802541</v>
      </c>
      <c r="N20" s="48">
        <f t="shared" si="5"/>
        <v>7773106</v>
      </c>
    </row>
    <row r="21" spans="1:16" x14ac:dyDescent="0.3">
      <c r="A21" s="91">
        <v>43837</v>
      </c>
      <c r="B21" s="89">
        <f t="shared" si="0"/>
        <v>7866743</v>
      </c>
      <c r="C21" s="96">
        <f t="shared" si="1"/>
        <v>1.2046278540392991E-2</v>
      </c>
      <c r="D21" s="97">
        <f t="shared" si="2"/>
        <v>93637</v>
      </c>
      <c r="E21" s="97">
        <f t="shared" si="3"/>
        <v>64202</v>
      </c>
      <c r="F21" s="95"/>
      <c r="G21" s="8">
        <v>7866743</v>
      </c>
      <c r="H21" s="34"/>
      <c r="I21" s="35"/>
      <c r="J21" s="113"/>
      <c r="K21" s="108"/>
      <c r="L21" s="50">
        <f t="shared" si="4"/>
        <v>0</v>
      </c>
      <c r="M21" s="49">
        <f>(SUM($J$18:J21)-SUM($K$18:K21))</f>
        <v>7802541</v>
      </c>
      <c r="N21" s="48">
        <f t="shared" si="5"/>
        <v>7866743</v>
      </c>
    </row>
    <row r="22" spans="1:16" x14ac:dyDescent="0.3">
      <c r="A22" s="91">
        <v>43838</v>
      </c>
      <c r="B22" s="89">
        <f t="shared" si="0"/>
        <v>7670598</v>
      </c>
      <c r="C22" s="96">
        <f t="shared" si="1"/>
        <v>-2.4933444501746147E-2</v>
      </c>
      <c r="D22" s="97">
        <f t="shared" si="2"/>
        <v>-196145</v>
      </c>
      <c r="E22" s="97">
        <f t="shared" si="3"/>
        <v>-131943</v>
      </c>
      <c r="F22" s="95"/>
      <c r="G22" s="8">
        <v>7670598</v>
      </c>
      <c r="H22" s="34"/>
      <c r="I22" s="35"/>
      <c r="J22" s="113"/>
      <c r="K22" s="108"/>
      <c r="L22" s="50">
        <f t="shared" si="4"/>
        <v>0</v>
      </c>
      <c r="M22" s="49">
        <f>(SUM($J$18:J22)-SUM($K$18:K22))</f>
        <v>7802541</v>
      </c>
      <c r="N22" s="48">
        <f t="shared" si="5"/>
        <v>7670598</v>
      </c>
    </row>
    <row r="23" spans="1:16" x14ac:dyDescent="0.3">
      <c r="A23" s="91">
        <v>43839</v>
      </c>
      <c r="B23" s="89">
        <f t="shared" si="0"/>
        <v>8156824</v>
      </c>
      <c r="C23" s="96">
        <f t="shared" si="1"/>
        <v>6.3388278202038489E-2</v>
      </c>
      <c r="D23" s="97">
        <f t="shared" si="2"/>
        <v>486226</v>
      </c>
      <c r="E23" s="97">
        <f t="shared" si="3"/>
        <v>354283</v>
      </c>
      <c r="F23" s="95"/>
      <c r="G23" s="8">
        <v>8156824</v>
      </c>
      <c r="H23" s="34"/>
      <c r="I23" s="35"/>
      <c r="J23" s="113"/>
      <c r="K23" s="108"/>
      <c r="L23" s="50">
        <f t="shared" si="4"/>
        <v>0</v>
      </c>
      <c r="M23" s="49">
        <f>(SUM($J$18:J23)-SUM($K$18:K23))</f>
        <v>7802541</v>
      </c>
      <c r="N23" s="48">
        <f t="shared" si="5"/>
        <v>8156824</v>
      </c>
    </row>
    <row r="24" spans="1:16" x14ac:dyDescent="0.3">
      <c r="A24" s="91">
        <v>43840</v>
      </c>
      <c r="B24" s="89">
        <f t="shared" si="0"/>
        <v>8488891</v>
      </c>
      <c r="C24" s="96">
        <f t="shared" si="1"/>
        <v>4.0710330393300138E-2</v>
      </c>
      <c r="D24" s="97">
        <f t="shared" si="2"/>
        <v>332067</v>
      </c>
      <c r="E24" s="97">
        <f t="shared" si="3"/>
        <v>686350</v>
      </c>
      <c r="F24" s="95"/>
      <c r="G24" s="8">
        <v>8488891</v>
      </c>
      <c r="H24" s="34"/>
      <c r="I24" s="35"/>
      <c r="J24" s="113"/>
      <c r="K24" s="108"/>
      <c r="L24" s="50">
        <f t="shared" si="4"/>
        <v>0</v>
      </c>
      <c r="M24" s="49">
        <f>(SUM($J$18:J24)-SUM($K$18:K24))</f>
        <v>7802541</v>
      </c>
      <c r="N24" s="48">
        <f t="shared" si="5"/>
        <v>8488891</v>
      </c>
    </row>
    <row r="25" spans="1:16" x14ac:dyDescent="0.3">
      <c r="A25" s="91">
        <v>43843</v>
      </c>
      <c r="B25" s="89">
        <f t="shared" si="0"/>
        <v>8504859</v>
      </c>
      <c r="C25" s="96">
        <f t="shared" si="1"/>
        <v>1.881046652619288E-3</v>
      </c>
      <c r="D25" s="97">
        <f t="shared" si="2"/>
        <v>15968</v>
      </c>
      <c r="E25" s="97">
        <f t="shared" si="3"/>
        <v>702318</v>
      </c>
      <c r="F25" s="95"/>
      <c r="G25" s="8">
        <v>8504859</v>
      </c>
      <c r="H25" s="34"/>
      <c r="I25" s="35"/>
      <c r="J25" s="113"/>
      <c r="K25" s="108"/>
      <c r="L25" s="50">
        <f t="shared" si="4"/>
        <v>0</v>
      </c>
      <c r="M25" s="49">
        <f>(SUM($J$18:J25)-SUM($K$18:K25))</f>
        <v>7802541</v>
      </c>
      <c r="N25" s="48">
        <f t="shared" si="5"/>
        <v>8504859</v>
      </c>
    </row>
    <row r="26" spans="1:16" x14ac:dyDescent="0.3">
      <c r="A26" s="91">
        <v>43844</v>
      </c>
      <c r="B26" s="89">
        <f t="shared" si="0"/>
        <v>8563721</v>
      </c>
      <c r="C26" s="96">
        <f t="shared" si="1"/>
        <v>6.9209848158564412E-3</v>
      </c>
      <c r="D26" s="97">
        <f t="shared" si="2"/>
        <v>58862</v>
      </c>
      <c r="E26" s="97">
        <f t="shared" si="3"/>
        <v>761180</v>
      </c>
      <c r="F26" s="95"/>
      <c r="G26" s="8">
        <v>8563721</v>
      </c>
      <c r="H26" s="34"/>
      <c r="I26" s="35"/>
      <c r="J26" s="113"/>
      <c r="K26" s="108"/>
      <c r="L26" s="50">
        <f t="shared" si="4"/>
        <v>0</v>
      </c>
      <c r="M26" s="49">
        <f>(SUM($J$18:J26)-SUM($K$18:K26))</f>
        <v>7802541</v>
      </c>
      <c r="N26" s="48">
        <f t="shared" si="5"/>
        <v>8563721</v>
      </c>
    </row>
    <row r="27" spans="1:16" x14ac:dyDescent="0.3">
      <c r="A27" s="91">
        <v>43845</v>
      </c>
      <c r="B27" s="89">
        <f t="shared" si="0"/>
        <v>8626468</v>
      </c>
      <c r="C27" s="96">
        <f t="shared" si="1"/>
        <v>7.3270719585563334E-3</v>
      </c>
      <c r="D27" s="97">
        <f t="shared" si="2"/>
        <v>62747</v>
      </c>
      <c r="E27" s="97">
        <f t="shared" si="3"/>
        <v>823927</v>
      </c>
      <c r="F27" s="95"/>
      <c r="G27" s="8">
        <v>8626468</v>
      </c>
      <c r="H27" s="34"/>
      <c r="I27" s="35"/>
      <c r="J27" s="113"/>
      <c r="K27" s="108"/>
      <c r="L27" s="50">
        <f t="shared" si="4"/>
        <v>0</v>
      </c>
      <c r="M27" s="49">
        <f>(SUM($J$18:J27)-SUM($K$18:K27))</f>
        <v>7802541</v>
      </c>
      <c r="N27" s="48">
        <f t="shared" si="5"/>
        <v>8626468</v>
      </c>
    </row>
    <row r="28" spans="1:16" x14ac:dyDescent="0.3">
      <c r="A28" s="91">
        <v>43846</v>
      </c>
      <c r="B28" s="89">
        <f t="shared" si="0"/>
        <v>8695389</v>
      </c>
      <c r="C28" s="96">
        <f t="shared" si="1"/>
        <v>7.9894807469291021E-3</v>
      </c>
      <c r="D28" s="97">
        <f t="shared" si="2"/>
        <v>68921</v>
      </c>
      <c r="E28" s="97">
        <f t="shared" si="3"/>
        <v>892848</v>
      </c>
      <c r="F28" s="95"/>
      <c r="G28" s="8">
        <v>8695389</v>
      </c>
      <c r="H28" s="34"/>
      <c r="I28" s="35"/>
      <c r="J28" s="113"/>
      <c r="K28" s="108"/>
      <c r="L28" s="50">
        <f t="shared" si="4"/>
        <v>0</v>
      </c>
      <c r="M28" s="49">
        <f>(SUM($J$18:J28)-SUM($K$18:K28))</f>
        <v>7802541</v>
      </c>
      <c r="N28" s="48">
        <f t="shared" si="5"/>
        <v>8695389</v>
      </c>
    </row>
    <row r="29" spans="1:16" x14ac:dyDescent="0.3">
      <c r="A29" s="91">
        <v>43847</v>
      </c>
      <c r="B29" s="89">
        <f t="shared" si="0"/>
        <v>8803113</v>
      </c>
      <c r="C29" s="96">
        <f t="shared" si="1"/>
        <v>1.2388634942036521E-2</v>
      </c>
      <c r="D29" s="97">
        <f t="shared" si="2"/>
        <v>107724</v>
      </c>
      <c r="E29" s="97">
        <f t="shared" si="3"/>
        <v>1000572</v>
      </c>
      <c r="F29" s="95"/>
      <c r="G29" s="8">
        <v>8803113</v>
      </c>
      <c r="H29" s="34"/>
      <c r="I29" s="35"/>
      <c r="J29" s="113"/>
      <c r="K29" s="108"/>
      <c r="L29" s="50">
        <f t="shared" si="4"/>
        <v>0</v>
      </c>
      <c r="M29" s="49">
        <f>(SUM($J$18:J29)-SUM($K$18:K29))</f>
        <v>7802541</v>
      </c>
      <c r="N29" s="48">
        <f t="shared" si="5"/>
        <v>8803113</v>
      </c>
    </row>
    <row r="30" spans="1:16" x14ac:dyDescent="0.3">
      <c r="A30" s="91">
        <v>43850</v>
      </c>
      <c r="B30" s="89">
        <f t="shared" si="0"/>
        <v>8712917</v>
      </c>
      <c r="C30" s="96">
        <f t="shared" si="1"/>
        <v>-1.0245920960005853E-2</v>
      </c>
      <c r="D30" s="97">
        <f t="shared" si="2"/>
        <v>-90196</v>
      </c>
      <c r="E30" s="97">
        <f t="shared" si="3"/>
        <v>910376</v>
      </c>
      <c r="F30" s="95"/>
      <c r="G30" s="8">
        <v>8712917</v>
      </c>
      <c r="H30" s="34"/>
      <c r="I30" s="35"/>
      <c r="J30" s="113"/>
      <c r="K30" s="108"/>
      <c r="L30" s="50">
        <f t="shared" si="4"/>
        <v>0</v>
      </c>
      <c r="M30" s="49">
        <f>(SUM($J$18:J30)-SUM($K$18:K30))</f>
        <v>7802541</v>
      </c>
      <c r="N30" s="48">
        <f t="shared" si="5"/>
        <v>8712917</v>
      </c>
    </row>
    <row r="31" spans="1:16" x14ac:dyDescent="0.3">
      <c r="A31" s="91">
        <v>43851</v>
      </c>
      <c r="B31" s="89">
        <f t="shared" si="0"/>
        <v>8634924</v>
      </c>
      <c r="C31" s="96">
        <f t="shared" si="1"/>
        <v>-8.9514223537306738E-3</v>
      </c>
      <c r="D31" s="97">
        <f t="shared" si="2"/>
        <v>-77993</v>
      </c>
      <c r="E31" s="97">
        <f t="shared" si="3"/>
        <v>832383</v>
      </c>
      <c r="F31" s="95"/>
      <c r="G31" s="8">
        <v>8634924</v>
      </c>
      <c r="H31" s="34"/>
      <c r="I31" s="35"/>
      <c r="J31" s="113"/>
      <c r="K31" s="108"/>
      <c r="L31" s="50">
        <f t="shared" si="4"/>
        <v>0</v>
      </c>
      <c r="M31" s="49">
        <f>(SUM($J$18:J31)-SUM($K$18:K31))</f>
        <v>7802541</v>
      </c>
      <c r="N31" s="48">
        <f t="shared" si="5"/>
        <v>8634924</v>
      </c>
    </row>
    <row r="32" spans="1:16" x14ac:dyDescent="0.3">
      <c r="A32" s="91">
        <v>43852</v>
      </c>
      <c r="B32" s="89">
        <f t="shared" si="0"/>
        <v>8947539</v>
      </c>
      <c r="C32" s="96">
        <f t="shared" si="1"/>
        <v>3.6203561258906274E-2</v>
      </c>
      <c r="D32" s="97">
        <f t="shared" si="2"/>
        <v>312615</v>
      </c>
      <c r="E32" s="97">
        <f t="shared" si="3"/>
        <v>1144998</v>
      </c>
      <c r="F32" s="95"/>
      <c r="G32" s="8">
        <v>8947539</v>
      </c>
      <c r="H32" s="34"/>
      <c r="I32" s="35"/>
      <c r="J32" s="113"/>
      <c r="K32" s="108"/>
      <c r="L32" s="50">
        <f t="shared" si="4"/>
        <v>0</v>
      </c>
      <c r="M32" s="49">
        <f>(SUM($J$18:J32)-SUM($K$18:K32))</f>
        <v>7802541</v>
      </c>
      <c r="N32" s="48">
        <f t="shared" si="5"/>
        <v>8947539</v>
      </c>
    </row>
    <row r="33" spans="1:14" x14ac:dyDescent="0.3">
      <c r="A33" s="91">
        <v>43853</v>
      </c>
      <c r="B33" s="89">
        <f t="shared" si="0"/>
        <v>8837669</v>
      </c>
      <c r="C33" s="96">
        <f t="shared" si="1"/>
        <v>-1.2279354133019147E-2</v>
      </c>
      <c r="D33" s="97">
        <f t="shared" si="2"/>
        <v>-109870</v>
      </c>
      <c r="E33" s="97">
        <f t="shared" si="3"/>
        <v>1035128</v>
      </c>
      <c r="F33" s="95"/>
      <c r="G33" s="8">
        <v>8837669</v>
      </c>
      <c r="H33" s="34"/>
      <c r="I33" s="35"/>
      <c r="J33" s="113"/>
      <c r="K33" s="108"/>
      <c r="L33" s="50">
        <f t="shared" si="4"/>
        <v>0</v>
      </c>
      <c r="M33" s="49">
        <f>(SUM($J$18:J33)-SUM($K$18:K33))</f>
        <v>7802541</v>
      </c>
      <c r="N33" s="48">
        <f t="shared" si="5"/>
        <v>8837669</v>
      </c>
    </row>
    <row r="34" spans="1:14" x14ac:dyDescent="0.3">
      <c r="A34" s="91">
        <v>43858</v>
      </c>
      <c r="B34" s="89">
        <f t="shared" si="0"/>
        <v>8385428</v>
      </c>
      <c r="C34" s="96">
        <f t="shared" si="1"/>
        <v>-5.1171977588207934E-2</v>
      </c>
      <c r="D34" s="97">
        <f t="shared" si="2"/>
        <v>-452241</v>
      </c>
      <c r="E34" s="97">
        <f t="shared" si="3"/>
        <v>582887</v>
      </c>
      <c r="F34" s="95"/>
      <c r="G34" s="8">
        <v>8385428</v>
      </c>
      <c r="H34" s="34"/>
      <c r="I34" s="35"/>
      <c r="J34" s="113"/>
      <c r="K34" s="108"/>
      <c r="L34" s="50">
        <f t="shared" si="4"/>
        <v>0</v>
      </c>
      <c r="M34" s="49">
        <f>(SUM($J$18:J34)-SUM($K$18:K34))</f>
        <v>7802541</v>
      </c>
      <c r="N34" s="48">
        <f t="shared" si="5"/>
        <v>8385428</v>
      </c>
    </row>
    <row r="35" spans="1:14" x14ac:dyDescent="0.3">
      <c r="A35" s="91">
        <v>43859</v>
      </c>
      <c r="B35" s="89">
        <f t="shared" si="0"/>
        <v>8524543</v>
      </c>
      <c r="C35" s="96">
        <f t="shared" si="1"/>
        <v>1.6590089378860567E-2</v>
      </c>
      <c r="D35" s="97">
        <f t="shared" si="2"/>
        <v>139115</v>
      </c>
      <c r="E35" s="97">
        <f t="shared" si="3"/>
        <v>722002</v>
      </c>
      <c r="F35" s="95"/>
      <c r="G35" s="8">
        <v>8524543</v>
      </c>
      <c r="H35" s="34"/>
      <c r="I35" s="35"/>
      <c r="J35" s="113"/>
      <c r="K35" s="108"/>
      <c r="L35" s="50">
        <f t="shared" si="4"/>
        <v>0</v>
      </c>
      <c r="M35" s="49">
        <f>(SUM($J$18:J35)-SUM($K$18:K35))</f>
        <v>7802541</v>
      </c>
      <c r="N35" s="48">
        <f t="shared" si="5"/>
        <v>8524543</v>
      </c>
    </row>
    <row r="36" spans="1:14" x14ac:dyDescent="0.3">
      <c r="A36" s="91">
        <v>43860</v>
      </c>
      <c r="B36" s="89">
        <f t="shared" si="0"/>
        <v>8481879</v>
      </c>
      <c r="C36" s="96">
        <f t="shared" si="1"/>
        <v>-5.0048430748721659E-3</v>
      </c>
      <c r="D36" s="97">
        <f t="shared" si="2"/>
        <v>-42664</v>
      </c>
      <c r="E36" s="97">
        <f t="shared" si="3"/>
        <v>679338</v>
      </c>
      <c r="F36" s="95"/>
      <c r="G36" s="8">
        <v>8481879</v>
      </c>
      <c r="H36" s="34"/>
      <c r="I36" s="35"/>
      <c r="J36" s="113"/>
      <c r="K36" s="108"/>
      <c r="L36" s="50">
        <f t="shared" si="4"/>
        <v>0</v>
      </c>
      <c r="M36" s="49">
        <f>(SUM($J$18:J36)-SUM($K$18:K36))</f>
        <v>7802541</v>
      </c>
      <c r="N36" s="48">
        <f t="shared" si="5"/>
        <v>8481879</v>
      </c>
    </row>
    <row r="37" spans="1:14" x14ac:dyDescent="0.3">
      <c r="A37" s="91">
        <v>43861</v>
      </c>
      <c r="B37" s="89">
        <f t="shared" si="0"/>
        <v>8142086</v>
      </c>
      <c r="C37" s="96">
        <f t="shared" si="1"/>
        <v>-4.0061052509709226E-2</v>
      </c>
      <c r="D37" s="97">
        <f t="shared" si="2"/>
        <v>-339793</v>
      </c>
      <c r="E37" s="97">
        <f t="shared" si="3"/>
        <v>339545</v>
      </c>
      <c r="F37" s="95"/>
      <c r="G37" s="8">
        <v>8142086</v>
      </c>
      <c r="H37" s="34"/>
      <c r="I37" s="35"/>
      <c r="J37" s="113"/>
      <c r="K37" s="108"/>
      <c r="L37" s="50">
        <f t="shared" si="4"/>
        <v>0</v>
      </c>
      <c r="M37" s="49">
        <f>(SUM($J$18:J37)-SUM($K$18:K37))</f>
        <v>7802541</v>
      </c>
      <c r="N37" s="48">
        <f t="shared" si="5"/>
        <v>8142086</v>
      </c>
    </row>
    <row r="38" spans="1:14" x14ac:dyDescent="0.3">
      <c r="A38" s="91">
        <v>43864</v>
      </c>
      <c r="B38" s="89">
        <f t="shared" si="0"/>
        <v>31129981</v>
      </c>
      <c r="C38" s="96">
        <f t="shared" si="1"/>
        <v>3.1384751499601098E-3</v>
      </c>
      <c r="D38" s="97">
        <f t="shared" si="2"/>
        <v>97395</v>
      </c>
      <c r="E38" s="97">
        <f t="shared" si="3"/>
        <v>436940</v>
      </c>
      <c r="F38" s="95"/>
      <c r="G38" s="8">
        <v>31129981</v>
      </c>
      <c r="H38" s="34"/>
      <c r="I38" s="35"/>
      <c r="J38" s="113">
        <v>22890500</v>
      </c>
      <c r="K38" s="108"/>
      <c r="L38" s="50">
        <f t="shared" si="4"/>
        <v>22890500</v>
      </c>
      <c r="M38" s="49">
        <f>(SUM($J$18:J38)-SUM($K$18:K38))</f>
        <v>30693041</v>
      </c>
      <c r="N38" s="48">
        <f t="shared" si="5"/>
        <v>54020481</v>
      </c>
    </row>
    <row r="39" spans="1:14" x14ac:dyDescent="0.3">
      <c r="A39" s="91">
        <v>43865</v>
      </c>
      <c r="B39" s="89">
        <f t="shared" si="0"/>
        <v>31884684</v>
      </c>
      <c r="C39" s="96">
        <f t="shared" si="1"/>
        <v>2.4243606187873998E-2</v>
      </c>
      <c r="D39" s="97">
        <f t="shared" si="2"/>
        <v>754703</v>
      </c>
      <c r="E39" s="97">
        <f t="shared" si="3"/>
        <v>1191643</v>
      </c>
      <c r="F39" s="95"/>
      <c r="G39" s="8">
        <v>31884684</v>
      </c>
      <c r="H39" s="34"/>
      <c r="I39" s="35"/>
      <c r="J39" s="113"/>
      <c r="K39" s="108"/>
      <c r="L39" s="50">
        <f t="shared" si="4"/>
        <v>0</v>
      </c>
      <c r="M39" s="49">
        <f>(SUM($J$18:J39)-SUM($K$18:K39))</f>
        <v>30693041</v>
      </c>
      <c r="N39" s="48">
        <f t="shared" si="5"/>
        <v>31884684</v>
      </c>
    </row>
    <row r="40" spans="1:14" x14ac:dyDescent="0.3">
      <c r="A40" s="91">
        <v>43866</v>
      </c>
      <c r="B40" s="89">
        <f t="shared" si="0"/>
        <v>31787216</v>
      </c>
      <c r="C40" s="96">
        <f t="shared" si="1"/>
        <v>-3.0568908884278105E-3</v>
      </c>
      <c r="D40" s="97">
        <f t="shared" si="2"/>
        <v>-97468</v>
      </c>
      <c r="E40" s="97">
        <f t="shared" si="3"/>
        <v>1094175</v>
      </c>
      <c r="F40" s="95"/>
      <c r="G40" s="8">
        <v>31787216</v>
      </c>
      <c r="H40" s="34"/>
      <c r="I40" s="35"/>
      <c r="J40" s="113"/>
      <c r="K40" s="108"/>
      <c r="L40" s="50">
        <f t="shared" si="4"/>
        <v>0</v>
      </c>
      <c r="M40" s="49">
        <f>(SUM($J$18:J40)-SUM($K$18:K40))</f>
        <v>30693041</v>
      </c>
      <c r="N40" s="48">
        <f t="shared" si="5"/>
        <v>31787216</v>
      </c>
    </row>
    <row r="41" spans="1:14" x14ac:dyDescent="0.3">
      <c r="A41" s="91">
        <v>43867</v>
      </c>
      <c r="B41" s="89">
        <f t="shared" si="0"/>
        <v>32652845</v>
      </c>
      <c r="C41" s="96">
        <f t="shared" si="1"/>
        <v>2.7231985336495023E-2</v>
      </c>
      <c r="D41" s="97">
        <f t="shared" si="2"/>
        <v>865629</v>
      </c>
      <c r="E41" s="97">
        <f t="shared" si="3"/>
        <v>1959804</v>
      </c>
      <c r="F41" s="95"/>
      <c r="G41" s="8">
        <v>32652845</v>
      </c>
      <c r="H41" s="34"/>
      <c r="I41" s="35"/>
      <c r="J41" s="113"/>
      <c r="K41" s="108"/>
      <c r="L41" s="50">
        <f t="shared" si="4"/>
        <v>0</v>
      </c>
      <c r="M41" s="49">
        <f>(SUM($J$18:J41)-SUM($K$18:K41))</f>
        <v>30693041</v>
      </c>
      <c r="N41" s="48">
        <f t="shared" si="5"/>
        <v>32652845</v>
      </c>
    </row>
    <row r="42" spans="1:14" x14ac:dyDescent="0.3">
      <c r="A42" s="91">
        <v>43868</v>
      </c>
      <c r="B42" s="89">
        <f t="shared" si="0"/>
        <v>33419548</v>
      </c>
      <c r="C42" s="96">
        <f t="shared" si="1"/>
        <v>2.3480434859504587E-2</v>
      </c>
      <c r="D42" s="97">
        <f t="shared" si="2"/>
        <v>766703</v>
      </c>
      <c r="E42" s="97">
        <f t="shared" si="3"/>
        <v>2726507</v>
      </c>
      <c r="F42" s="95"/>
      <c r="G42" s="8">
        <v>33419548</v>
      </c>
      <c r="H42" s="34"/>
      <c r="I42" s="35"/>
      <c r="J42" s="113"/>
      <c r="K42" s="108"/>
      <c r="L42" s="50">
        <f t="shared" si="4"/>
        <v>0</v>
      </c>
      <c r="M42" s="49">
        <f>(SUM($J$18:J42)-SUM($K$18:K42))</f>
        <v>30693041</v>
      </c>
      <c r="N42" s="48">
        <f t="shared" si="5"/>
        <v>33419548</v>
      </c>
    </row>
    <row r="43" spans="1:14" x14ac:dyDescent="0.3">
      <c r="A43" s="91">
        <v>43871</v>
      </c>
      <c r="B43" s="89">
        <f t="shared" si="0"/>
        <v>33858448</v>
      </c>
      <c r="C43" s="96">
        <f t="shared" si="1"/>
        <v>1.3133032200196125E-2</v>
      </c>
      <c r="D43" s="97">
        <f t="shared" si="2"/>
        <v>438900</v>
      </c>
      <c r="E43" s="97">
        <f t="shared" si="3"/>
        <v>3165407</v>
      </c>
      <c r="F43" s="95"/>
      <c r="G43" s="8">
        <v>33858448</v>
      </c>
      <c r="H43" s="34"/>
      <c r="I43" s="35"/>
      <c r="J43" s="113"/>
      <c r="K43" s="108"/>
      <c r="L43" s="50">
        <f t="shared" si="4"/>
        <v>0</v>
      </c>
      <c r="M43" s="49">
        <f>(SUM($J$18:J43)-SUM($K$18:K43))</f>
        <v>30693041</v>
      </c>
      <c r="N43" s="48">
        <f t="shared" si="5"/>
        <v>33858448</v>
      </c>
    </row>
    <row r="44" spans="1:14" x14ac:dyDescent="0.3">
      <c r="A44" s="91">
        <v>43872</v>
      </c>
      <c r="B44" s="89">
        <f t="shared" si="0"/>
        <v>35520656</v>
      </c>
      <c r="C44" s="96">
        <f t="shared" si="1"/>
        <v>4.9092858597653381E-2</v>
      </c>
      <c r="D44" s="97">
        <f t="shared" si="2"/>
        <v>1662208</v>
      </c>
      <c r="E44" s="97">
        <f t="shared" si="3"/>
        <v>4827615</v>
      </c>
      <c r="F44" s="95"/>
      <c r="G44" s="8">
        <v>35520656</v>
      </c>
      <c r="H44" s="34"/>
      <c r="I44" s="35"/>
      <c r="J44" s="113"/>
      <c r="K44" s="108"/>
      <c r="L44" s="50">
        <f t="shared" si="4"/>
        <v>0</v>
      </c>
      <c r="M44" s="49">
        <f>(SUM($J$18:J44)-SUM($K$18:K44))</f>
        <v>30693041</v>
      </c>
      <c r="N44" s="48">
        <f t="shared" si="5"/>
        <v>35520656</v>
      </c>
    </row>
    <row r="45" spans="1:14" x14ac:dyDescent="0.3">
      <c r="A45" s="91">
        <v>43873</v>
      </c>
      <c r="B45" s="89">
        <f t="shared" si="0"/>
        <v>35389405</v>
      </c>
      <c r="C45" s="96">
        <f t="shared" si="1"/>
        <v>-3.6950612623820912E-3</v>
      </c>
      <c r="D45" s="97">
        <f t="shared" si="2"/>
        <v>-131251</v>
      </c>
      <c r="E45" s="97">
        <f t="shared" si="3"/>
        <v>4696364</v>
      </c>
      <c r="F45" s="95"/>
      <c r="G45" s="8">
        <v>35389405</v>
      </c>
      <c r="H45" s="34"/>
      <c r="I45" s="35"/>
      <c r="J45" s="113"/>
      <c r="K45" s="108"/>
      <c r="L45" s="50">
        <f t="shared" si="4"/>
        <v>0</v>
      </c>
      <c r="M45" s="49">
        <f>(SUM($J$18:J45)-SUM($K$18:K45))</f>
        <v>30693041</v>
      </c>
      <c r="N45" s="48">
        <f t="shared" si="5"/>
        <v>35389405</v>
      </c>
    </row>
    <row r="46" spans="1:14" x14ac:dyDescent="0.3">
      <c r="A46" s="91">
        <v>43874</v>
      </c>
      <c r="B46" s="89">
        <f t="shared" si="0"/>
        <v>35411781</v>
      </c>
      <c r="C46" s="96">
        <f t="shared" si="1"/>
        <v>6.3227963284491506E-4</v>
      </c>
      <c r="D46" s="97">
        <f t="shared" si="2"/>
        <v>22376</v>
      </c>
      <c r="E46" s="97">
        <f t="shared" si="3"/>
        <v>4718740</v>
      </c>
      <c r="F46" s="95"/>
      <c r="G46" s="8">
        <v>35411781</v>
      </c>
      <c r="H46" s="34"/>
      <c r="I46" s="35"/>
      <c r="J46" s="113"/>
      <c r="K46" s="108"/>
      <c r="L46" s="50">
        <f t="shared" si="4"/>
        <v>0</v>
      </c>
      <c r="M46" s="49">
        <f>(SUM($J$18:J46)-SUM($K$18:K46))</f>
        <v>30693041</v>
      </c>
      <c r="N46" s="48">
        <f t="shared" si="5"/>
        <v>35411781</v>
      </c>
    </row>
    <row r="47" spans="1:14" x14ac:dyDescent="0.3">
      <c r="A47" s="91">
        <v>43875</v>
      </c>
      <c r="B47" s="89">
        <f t="shared" si="0"/>
        <v>35970302</v>
      </c>
      <c r="C47" s="96">
        <f t="shared" si="1"/>
        <v>1.5772180450342219E-2</v>
      </c>
      <c r="D47" s="97">
        <f t="shared" si="2"/>
        <v>558521</v>
      </c>
      <c r="E47" s="97">
        <f t="shared" si="3"/>
        <v>5277261</v>
      </c>
      <c r="F47" s="95"/>
      <c r="G47" s="8">
        <v>35970302</v>
      </c>
      <c r="H47" s="34"/>
      <c r="I47" s="35"/>
      <c r="J47" s="113"/>
      <c r="K47" s="108"/>
      <c r="L47" s="50">
        <f t="shared" si="4"/>
        <v>0</v>
      </c>
      <c r="M47" s="49">
        <f>(SUM($J$18:J47)-SUM($K$18:K47))</f>
        <v>30693041</v>
      </c>
      <c r="N47" s="48">
        <f t="shared" si="5"/>
        <v>35970302</v>
      </c>
    </row>
    <row r="48" spans="1:14" x14ac:dyDescent="0.3">
      <c r="A48" s="91">
        <v>43878</v>
      </c>
      <c r="B48" s="89">
        <f t="shared" si="0"/>
        <v>35751471</v>
      </c>
      <c r="C48" s="96">
        <f t="shared" si="1"/>
        <v>-6.0836575684018448E-3</v>
      </c>
      <c r="D48" s="97">
        <f t="shared" si="2"/>
        <v>-218831</v>
      </c>
      <c r="E48" s="97">
        <f t="shared" si="3"/>
        <v>5058430</v>
      </c>
      <c r="F48" s="95"/>
      <c r="G48" s="8">
        <v>35751471</v>
      </c>
      <c r="H48" s="34"/>
      <c r="I48" s="35"/>
      <c r="J48" s="113"/>
      <c r="K48" s="108"/>
      <c r="L48" s="50">
        <f t="shared" si="4"/>
        <v>0</v>
      </c>
      <c r="M48" s="49">
        <f>(SUM($J$18:J48)-SUM($K$18:K48))</f>
        <v>30693041</v>
      </c>
      <c r="N48" s="48">
        <f t="shared" si="5"/>
        <v>35751471</v>
      </c>
    </row>
    <row r="49" spans="1:14" x14ac:dyDescent="0.3">
      <c r="A49" s="91">
        <v>43879</v>
      </c>
      <c r="B49" s="89">
        <f t="shared" si="0"/>
        <v>35330290</v>
      </c>
      <c r="C49" s="96">
        <f t="shared" si="1"/>
        <v>-1.1780801970358086E-2</v>
      </c>
      <c r="D49" s="97">
        <f t="shared" si="2"/>
        <v>-421181</v>
      </c>
      <c r="E49" s="97">
        <f t="shared" si="3"/>
        <v>4637249</v>
      </c>
      <c r="F49" s="95"/>
      <c r="G49" s="8">
        <v>35330290</v>
      </c>
      <c r="H49" s="34"/>
      <c r="I49" s="35"/>
      <c r="J49" s="113"/>
      <c r="K49" s="108"/>
      <c r="L49" s="50">
        <f t="shared" si="4"/>
        <v>0</v>
      </c>
      <c r="M49" s="49">
        <f>(SUM($J$18:J49)-SUM($K$18:K49))</f>
        <v>30693041</v>
      </c>
      <c r="N49" s="48">
        <f t="shared" si="5"/>
        <v>35330290</v>
      </c>
    </row>
    <row r="50" spans="1:14" x14ac:dyDescent="0.3">
      <c r="A50" s="91">
        <v>43880</v>
      </c>
      <c r="B50" s="89">
        <f t="shared" si="0"/>
        <v>35316017</v>
      </c>
      <c r="C50" s="96">
        <f t="shared" si="1"/>
        <v>-4.0398762648141299E-4</v>
      </c>
      <c r="D50" s="97">
        <f t="shared" si="2"/>
        <v>-14273</v>
      </c>
      <c r="E50" s="97">
        <f t="shared" si="3"/>
        <v>4622976</v>
      </c>
      <c r="F50" s="95"/>
      <c r="G50" s="8">
        <v>35316017</v>
      </c>
      <c r="H50" s="34"/>
      <c r="I50" s="35"/>
      <c r="J50" s="113"/>
      <c r="K50" s="108"/>
      <c r="L50" s="50">
        <f t="shared" si="4"/>
        <v>0</v>
      </c>
      <c r="M50" s="49">
        <f>(SUM($J$18:J50)-SUM($K$18:K50))</f>
        <v>30693041</v>
      </c>
      <c r="N50" s="48">
        <f t="shared" si="5"/>
        <v>35316017</v>
      </c>
    </row>
    <row r="51" spans="1:14" x14ac:dyDescent="0.3">
      <c r="A51" s="91">
        <v>43881</v>
      </c>
      <c r="B51" s="89">
        <f t="shared" si="0"/>
        <v>36176460</v>
      </c>
      <c r="C51" s="96">
        <f t="shared" si="1"/>
        <v>2.4364100855427721E-2</v>
      </c>
      <c r="D51" s="97">
        <f t="shared" si="2"/>
        <v>860443</v>
      </c>
      <c r="E51" s="97">
        <f t="shared" si="3"/>
        <v>5483419</v>
      </c>
      <c r="F51" s="95"/>
      <c r="G51" s="8">
        <v>36176460</v>
      </c>
      <c r="H51" s="34"/>
      <c r="I51" s="35"/>
      <c r="J51" s="113"/>
      <c r="K51" s="108"/>
      <c r="L51" s="50">
        <f t="shared" si="4"/>
        <v>0</v>
      </c>
      <c r="M51" s="49">
        <f>(SUM($J$18:J51)-SUM($K$18:K51))</f>
        <v>30693041</v>
      </c>
      <c r="N51" s="48">
        <f t="shared" si="5"/>
        <v>36176460</v>
      </c>
    </row>
    <row r="52" spans="1:14" x14ac:dyDescent="0.3">
      <c r="A52" s="91">
        <v>43882</v>
      </c>
      <c r="B52" s="89">
        <f t="shared" si="0"/>
        <v>34819438</v>
      </c>
      <c r="C52" s="96">
        <f t="shared" si="1"/>
        <v>-3.751118821465671E-2</v>
      </c>
      <c r="D52" s="97">
        <f t="shared" si="2"/>
        <v>-1357022</v>
      </c>
      <c r="E52" s="97">
        <f t="shared" si="3"/>
        <v>4126397</v>
      </c>
      <c r="F52" s="95"/>
      <c r="G52" s="8">
        <v>34819438</v>
      </c>
      <c r="H52" s="34"/>
      <c r="I52" s="35"/>
      <c r="J52" s="113"/>
      <c r="K52" s="108"/>
      <c r="L52" s="50">
        <f t="shared" si="4"/>
        <v>0</v>
      </c>
      <c r="M52" s="49">
        <f>(SUM($J$18:J52)-SUM($K$18:K52))</f>
        <v>30693041</v>
      </c>
      <c r="N52" s="48">
        <f t="shared" si="5"/>
        <v>34819438</v>
      </c>
    </row>
    <row r="53" spans="1:14" x14ac:dyDescent="0.3">
      <c r="A53" s="91">
        <v>43885</v>
      </c>
      <c r="B53" s="89">
        <f t="shared" si="0"/>
        <v>33761224</v>
      </c>
      <c r="C53" s="96">
        <f t="shared" si="1"/>
        <v>-3.0391472717049596E-2</v>
      </c>
      <c r="D53" s="97">
        <f t="shared" si="2"/>
        <v>-1058214</v>
      </c>
      <c r="E53" s="97">
        <f t="shared" si="3"/>
        <v>3068183</v>
      </c>
      <c r="F53" s="95"/>
      <c r="G53" s="8">
        <v>33761224</v>
      </c>
      <c r="H53" s="34"/>
      <c r="I53" s="35"/>
      <c r="J53" s="113"/>
      <c r="K53" s="108"/>
      <c r="L53" s="50">
        <f t="shared" si="4"/>
        <v>0</v>
      </c>
      <c r="M53" s="49">
        <f>(SUM($J$18:J53)-SUM($K$18:K53))</f>
        <v>30693041</v>
      </c>
      <c r="N53" s="48">
        <f t="shared" si="5"/>
        <v>33761224</v>
      </c>
    </row>
    <row r="54" spans="1:14" x14ac:dyDescent="0.3">
      <c r="A54" s="91">
        <v>43886</v>
      </c>
      <c r="B54" s="89">
        <f t="shared" si="0"/>
        <v>34880250</v>
      </c>
      <c r="C54" s="96">
        <f t="shared" si="1"/>
        <v>3.3145303025743381E-2</v>
      </c>
      <c r="D54" s="97">
        <f t="shared" si="2"/>
        <v>1119026</v>
      </c>
      <c r="E54" s="97">
        <f t="shared" si="3"/>
        <v>4187209</v>
      </c>
      <c r="F54" s="95"/>
      <c r="G54" s="8">
        <v>34880250</v>
      </c>
      <c r="H54" s="34"/>
      <c r="I54" s="35"/>
      <c r="J54" s="113"/>
      <c r="K54" s="108"/>
      <c r="L54" s="50">
        <f t="shared" si="4"/>
        <v>0</v>
      </c>
      <c r="M54" s="49">
        <f>(SUM($J$18:J54)-SUM($K$18:K54))</f>
        <v>30693041</v>
      </c>
      <c r="N54" s="48">
        <f t="shared" si="5"/>
        <v>34880250</v>
      </c>
    </row>
    <row r="55" spans="1:14" x14ac:dyDescent="0.3">
      <c r="A55" s="91">
        <v>43887</v>
      </c>
      <c r="B55" s="89">
        <f t="shared" si="0"/>
        <v>34367794</v>
      </c>
      <c r="C55" s="96">
        <f t="shared" si="1"/>
        <v>-1.4691867174117157E-2</v>
      </c>
      <c r="D55" s="97">
        <f t="shared" si="2"/>
        <v>-512456</v>
      </c>
      <c r="E55" s="97">
        <f t="shared" si="3"/>
        <v>3674753</v>
      </c>
      <c r="F55" s="95"/>
      <c r="G55" s="8">
        <v>34367794</v>
      </c>
      <c r="H55" s="34"/>
      <c r="I55" s="35"/>
      <c r="J55" s="113"/>
      <c r="K55" s="108"/>
      <c r="L55" s="50">
        <f t="shared" si="4"/>
        <v>0</v>
      </c>
      <c r="M55" s="49">
        <f>(SUM($J$18:J55)-SUM($K$18:K55))</f>
        <v>30693041</v>
      </c>
      <c r="N55" s="48">
        <f t="shared" si="5"/>
        <v>34367794</v>
      </c>
    </row>
    <row r="56" spans="1:14" x14ac:dyDescent="0.3">
      <c r="A56" s="91">
        <v>43888</v>
      </c>
      <c r="B56" s="89">
        <f t="shared" si="0"/>
        <v>33178899</v>
      </c>
      <c r="C56" s="96">
        <f t="shared" si="1"/>
        <v>-3.4593288123177184E-2</v>
      </c>
      <c r="D56" s="97">
        <f t="shared" si="2"/>
        <v>-1188895</v>
      </c>
      <c r="E56" s="97">
        <f t="shared" si="3"/>
        <v>2485858</v>
      </c>
      <c r="F56" s="95"/>
      <c r="G56" s="8">
        <v>33178899</v>
      </c>
      <c r="H56" s="34"/>
      <c r="I56" s="35"/>
      <c r="J56" s="113"/>
      <c r="K56" s="108"/>
      <c r="L56" s="50">
        <f t="shared" si="4"/>
        <v>0</v>
      </c>
      <c r="M56" s="49">
        <f>(SUM($J$18:J56)-SUM($K$18:K56))</f>
        <v>30693041</v>
      </c>
      <c r="N56" s="48">
        <f t="shared" si="5"/>
        <v>33178899</v>
      </c>
    </row>
    <row r="57" spans="1:14" x14ac:dyDescent="0.3">
      <c r="A57" s="91">
        <v>43889</v>
      </c>
      <c r="B57" s="89">
        <f t="shared" si="0"/>
        <v>31580835</v>
      </c>
      <c r="C57" s="96">
        <f t="shared" si="1"/>
        <v>-4.8165070215259405E-2</v>
      </c>
      <c r="D57" s="97">
        <f t="shared" si="2"/>
        <v>-1598064</v>
      </c>
      <c r="E57" s="97">
        <f t="shared" si="3"/>
        <v>887794</v>
      </c>
      <c r="F57" s="95"/>
      <c r="G57" s="8">
        <v>31580835</v>
      </c>
      <c r="H57" s="34"/>
      <c r="I57" s="35"/>
      <c r="J57" s="113"/>
      <c r="K57" s="108"/>
      <c r="L57" s="50">
        <f t="shared" si="4"/>
        <v>0</v>
      </c>
      <c r="M57" s="49">
        <f>(SUM($J$18:J57)-SUM($K$18:K57))</f>
        <v>30693041</v>
      </c>
      <c r="N57" s="48">
        <f t="shared" si="5"/>
        <v>31580835</v>
      </c>
    </row>
    <row r="58" spans="1:14" x14ac:dyDescent="0.3">
      <c r="A58" s="91">
        <v>43892</v>
      </c>
      <c r="B58" s="89">
        <f t="shared" si="0"/>
        <v>32440699</v>
      </c>
      <c r="C58" s="96">
        <f t="shared" si="1"/>
        <v>2.7227399148882541E-2</v>
      </c>
      <c r="D58" s="97">
        <f t="shared" si="2"/>
        <v>859864</v>
      </c>
      <c r="E58" s="97">
        <f t="shared" si="3"/>
        <v>1747658</v>
      </c>
      <c r="F58" s="95"/>
      <c r="G58" s="8">
        <v>32440699</v>
      </c>
      <c r="H58" s="34"/>
      <c r="I58" s="35"/>
      <c r="J58" s="113"/>
      <c r="K58" s="108"/>
      <c r="L58" s="50">
        <f t="shared" si="4"/>
        <v>0</v>
      </c>
      <c r="M58" s="49">
        <f>(SUM($J$18:J58)-SUM($K$18:K58))</f>
        <v>30693041</v>
      </c>
      <c r="N58" s="48">
        <f t="shared" si="5"/>
        <v>32440699</v>
      </c>
    </row>
    <row r="59" spans="1:14" x14ac:dyDescent="0.3">
      <c r="A59" s="91">
        <v>43893</v>
      </c>
      <c r="B59" s="89">
        <f t="shared" si="0"/>
        <v>32516149</v>
      </c>
      <c r="C59" s="96">
        <f t="shared" si="1"/>
        <v>2.3185832022335241E-3</v>
      </c>
      <c r="D59" s="97">
        <f t="shared" si="2"/>
        <v>75217</v>
      </c>
      <c r="E59" s="97">
        <f t="shared" si="3"/>
        <v>1822875</v>
      </c>
      <c r="F59" s="95"/>
      <c r="G59" s="8">
        <v>32516149</v>
      </c>
      <c r="H59" s="34"/>
      <c r="I59" s="35"/>
      <c r="J59" s="113">
        <v>80000</v>
      </c>
      <c r="K59" s="108">
        <v>79767</v>
      </c>
      <c r="L59" s="50">
        <f t="shared" si="4"/>
        <v>233</v>
      </c>
      <c r="M59" s="49">
        <f>(SUM($J$18:J59)-SUM($K$18:K59))</f>
        <v>30693274</v>
      </c>
      <c r="N59" s="48">
        <f t="shared" si="5"/>
        <v>32516382</v>
      </c>
    </row>
    <row r="60" spans="1:14" x14ac:dyDescent="0.3">
      <c r="A60" s="91">
        <v>43894</v>
      </c>
      <c r="B60" s="89">
        <f t="shared" si="0"/>
        <v>33596461</v>
      </c>
      <c r="C60" s="96">
        <f t="shared" si="1"/>
        <v>3.3223860550030078E-2</v>
      </c>
      <c r="D60" s="97">
        <f t="shared" si="2"/>
        <v>1080312</v>
      </c>
      <c r="E60" s="97">
        <f t="shared" si="3"/>
        <v>2903187</v>
      </c>
      <c r="F60" s="95"/>
      <c r="G60" s="8">
        <v>33596461</v>
      </c>
      <c r="H60" s="34"/>
      <c r="I60" s="35"/>
      <c r="J60" s="113"/>
      <c r="K60" s="108"/>
      <c r="L60" s="50">
        <f t="shared" si="4"/>
        <v>0</v>
      </c>
      <c r="M60" s="49">
        <f>(SUM($J$18:J60)-SUM($K$18:K60))</f>
        <v>30693274</v>
      </c>
      <c r="N60" s="48">
        <f t="shared" si="5"/>
        <v>33596461</v>
      </c>
    </row>
    <row r="61" spans="1:14" x14ac:dyDescent="0.3">
      <c r="A61" s="91">
        <v>43895</v>
      </c>
      <c r="B61" s="89">
        <f t="shared" si="0"/>
        <v>33611134</v>
      </c>
      <c r="C61" s="96">
        <f t="shared" si="1"/>
        <v>4.3674242950767937E-4</v>
      </c>
      <c r="D61" s="97">
        <f t="shared" si="2"/>
        <v>14673</v>
      </c>
      <c r="E61" s="97">
        <f t="shared" si="3"/>
        <v>2917860</v>
      </c>
      <c r="F61" s="95"/>
      <c r="G61" s="8">
        <v>33611134</v>
      </c>
      <c r="H61" s="34"/>
      <c r="I61" s="35"/>
      <c r="J61" s="113"/>
      <c r="K61" s="108"/>
      <c r="L61" s="50">
        <f t="shared" si="4"/>
        <v>0</v>
      </c>
      <c r="M61" s="49">
        <f>(SUM($J$18:J61)-SUM($K$18:K61))</f>
        <v>30693274</v>
      </c>
      <c r="N61" s="48">
        <f t="shared" si="5"/>
        <v>33611134</v>
      </c>
    </row>
    <row r="62" spans="1:14" x14ac:dyDescent="0.3">
      <c r="A62" s="91">
        <v>43896</v>
      </c>
      <c r="B62" s="89">
        <f t="shared" si="0"/>
        <v>33149571</v>
      </c>
      <c r="C62" s="96">
        <f t="shared" si="1"/>
        <v>-1.3732443540881423E-2</v>
      </c>
      <c r="D62" s="97">
        <f t="shared" si="2"/>
        <v>-461563</v>
      </c>
      <c r="E62" s="97">
        <f t="shared" si="3"/>
        <v>2456297</v>
      </c>
      <c r="F62" s="95"/>
      <c r="G62" s="8">
        <v>33149571</v>
      </c>
      <c r="H62" s="34"/>
      <c r="I62" s="35"/>
      <c r="J62" s="113"/>
      <c r="K62" s="108"/>
      <c r="L62" s="50">
        <f t="shared" si="4"/>
        <v>0</v>
      </c>
      <c r="M62" s="49">
        <f>(SUM($J$18:J62)-SUM($K$18:K62))</f>
        <v>30693274</v>
      </c>
      <c r="N62" s="48">
        <f t="shared" si="5"/>
        <v>33149571</v>
      </c>
    </row>
    <row r="63" spans="1:14" x14ac:dyDescent="0.3">
      <c r="A63" s="91">
        <v>43899</v>
      </c>
      <c r="B63" s="89">
        <f t="shared" si="0"/>
        <v>31202857</v>
      </c>
      <c r="C63" s="96">
        <f t="shared" si="1"/>
        <v>-5.8725164195940878E-2</v>
      </c>
      <c r="D63" s="97">
        <f t="shared" si="2"/>
        <v>-1946714</v>
      </c>
      <c r="E63" s="97">
        <f t="shared" si="3"/>
        <v>509583</v>
      </c>
      <c r="F63" s="95"/>
      <c r="G63" s="8">
        <v>31202857</v>
      </c>
      <c r="H63" s="34"/>
      <c r="I63" s="35"/>
      <c r="J63" s="113"/>
      <c r="K63" s="108"/>
      <c r="L63" s="50">
        <f t="shared" si="4"/>
        <v>0</v>
      </c>
      <c r="M63" s="49">
        <f>(SUM($J$18:J63)-SUM($K$18:K63))</f>
        <v>30693274</v>
      </c>
      <c r="N63" s="48">
        <f t="shared" si="5"/>
        <v>31202857</v>
      </c>
    </row>
    <row r="64" spans="1:14" x14ac:dyDescent="0.3">
      <c r="A64" s="91">
        <v>43900</v>
      </c>
      <c r="B64" s="89">
        <f t="shared" si="0"/>
        <v>31790365</v>
      </c>
      <c r="C64" s="96">
        <f t="shared" si="1"/>
        <v>1.8828660465290085E-2</v>
      </c>
      <c r="D64" s="97">
        <f t="shared" si="2"/>
        <v>587508</v>
      </c>
      <c r="E64" s="97">
        <f t="shared" si="3"/>
        <v>1097091</v>
      </c>
      <c r="F64" s="95"/>
      <c r="G64" s="8">
        <v>31790365</v>
      </c>
      <c r="H64" s="34"/>
      <c r="I64" s="35"/>
      <c r="J64" s="113"/>
      <c r="K64" s="108"/>
      <c r="L64" s="50">
        <f t="shared" si="4"/>
        <v>0</v>
      </c>
      <c r="M64" s="49">
        <f>(SUM($J$18:J64)-SUM($K$18:K64))</f>
        <v>30693274</v>
      </c>
      <c r="N64" s="48">
        <f t="shared" si="5"/>
        <v>31790365</v>
      </c>
    </row>
    <row r="65" spans="1:14" x14ac:dyDescent="0.3">
      <c r="A65" s="91">
        <v>43901</v>
      </c>
      <c r="B65" s="89">
        <f t="shared" si="0"/>
        <v>30733168</v>
      </c>
      <c r="C65" s="96">
        <f t="shared" si="1"/>
        <v>-3.325526460611572E-2</v>
      </c>
      <c r="D65" s="97">
        <f t="shared" si="2"/>
        <v>-1057197</v>
      </c>
      <c r="E65" s="97">
        <f t="shared" si="3"/>
        <v>39894</v>
      </c>
      <c r="F65" s="95"/>
      <c r="G65" s="8">
        <v>30733168</v>
      </c>
      <c r="H65" s="34"/>
      <c r="I65" s="35"/>
      <c r="J65" s="113"/>
      <c r="K65" s="108"/>
      <c r="L65" s="50">
        <f t="shared" si="4"/>
        <v>0</v>
      </c>
      <c r="M65" s="49">
        <f>(SUM($J$18:J65)-SUM($K$18:K65))</f>
        <v>30693274</v>
      </c>
      <c r="N65" s="48">
        <f t="shared" si="5"/>
        <v>30733168</v>
      </c>
    </row>
    <row r="66" spans="1:14" x14ac:dyDescent="0.3">
      <c r="A66" s="91">
        <v>43902</v>
      </c>
      <c r="B66" s="89">
        <f t="shared" si="0"/>
        <v>29172364</v>
      </c>
      <c r="C66" s="96">
        <f t="shared" si="1"/>
        <v>-5.0785652816527083E-2</v>
      </c>
      <c r="D66" s="97">
        <f t="shared" si="2"/>
        <v>-1560804</v>
      </c>
      <c r="E66" s="97">
        <f t="shared" si="3"/>
        <v>-1520910</v>
      </c>
      <c r="F66" s="95"/>
      <c r="G66" s="8">
        <v>29172364</v>
      </c>
      <c r="H66" s="34"/>
      <c r="I66" s="35"/>
      <c r="J66" s="113"/>
      <c r="K66" s="108"/>
      <c r="L66" s="50">
        <f t="shared" si="4"/>
        <v>0</v>
      </c>
      <c r="M66" s="49">
        <f>(SUM($J$18:J66)-SUM($K$18:K66))</f>
        <v>30693274</v>
      </c>
      <c r="N66" s="48">
        <f t="shared" si="5"/>
        <v>29172364</v>
      </c>
    </row>
    <row r="67" spans="1:14" x14ac:dyDescent="0.3">
      <c r="A67" s="91">
        <v>43903</v>
      </c>
      <c r="B67" s="89">
        <f t="shared" si="0"/>
        <v>27733560</v>
      </c>
      <c r="C67" s="96">
        <f t="shared" si="1"/>
        <v>-6.2179810853133011E-2</v>
      </c>
      <c r="D67" s="97">
        <f t="shared" si="2"/>
        <v>-1838804</v>
      </c>
      <c r="E67" s="97">
        <f t="shared" si="3"/>
        <v>-3359714</v>
      </c>
      <c r="F67" s="95"/>
      <c r="G67" s="8">
        <v>27733560</v>
      </c>
      <c r="H67" s="34"/>
      <c r="I67" s="35"/>
      <c r="J67" s="113">
        <v>400000</v>
      </c>
      <c r="K67" s="108"/>
      <c r="L67" s="50">
        <f t="shared" si="4"/>
        <v>400000</v>
      </c>
      <c r="M67" s="49">
        <f>(SUM($J$18:J67)-SUM($K$18:K67))</f>
        <v>31093274</v>
      </c>
      <c r="N67" s="48">
        <f t="shared" si="5"/>
        <v>28133560</v>
      </c>
    </row>
    <row r="68" spans="1:14" x14ac:dyDescent="0.3">
      <c r="A68" s="91">
        <v>43906</v>
      </c>
      <c r="B68" s="89">
        <f t="shared" si="0"/>
        <v>28048572</v>
      </c>
      <c r="C68" s="96">
        <f t="shared" si="1"/>
        <v>-3.3925843058860157E-2</v>
      </c>
      <c r="D68" s="97">
        <f t="shared" si="2"/>
        <v>-984988</v>
      </c>
      <c r="E68" s="97">
        <f t="shared" si="3"/>
        <v>-4344702</v>
      </c>
      <c r="F68" s="95"/>
      <c r="G68" s="8">
        <v>28048572</v>
      </c>
      <c r="H68" s="34"/>
      <c r="I68" s="35"/>
      <c r="J68" s="113">
        <v>1300000</v>
      </c>
      <c r="K68" s="108"/>
      <c r="L68" s="50">
        <f t="shared" si="4"/>
        <v>1300000</v>
      </c>
      <c r="M68" s="49">
        <f>(SUM($J$18:J68)-SUM($K$18:K68))</f>
        <v>32393274</v>
      </c>
      <c r="N68" s="48">
        <f t="shared" si="5"/>
        <v>29348572</v>
      </c>
    </row>
    <row r="69" spans="1:14" x14ac:dyDescent="0.3">
      <c r="A69" s="91">
        <v>43907</v>
      </c>
      <c r="B69" s="89">
        <f t="shared" si="0"/>
        <v>28184566</v>
      </c>
      <c r="C69" s="96">
        <f t="shared" si="1"/>
        <v>4.8485177783738863E-3</v>
      </c>
      <c r="D69" s="97">
        <f t="shared" si="2"/>
        <v>135994</v>
      </c>
      <c r="E69" s="97">
        <f t="shared" si="3"/>
        <v>-4208708</v>
      </c>
      <c r="F69" s="95"/>
      <c r="G69" s="8">
        <v>28184566</v>
      </c>
      <c r="H69" s="34"/>
      <c r="I69" s="35"/>
      <c r="J69" s="113"/>
      <c r="K69" s="108"/>
      <c r="L69" s="50">
        <f t="shared" si="4"/>
        <v>0</v>
      </c>
      <c r="M69" s="49">
        <f>(SUM($J$18:J69)-SUM($K$18:K69))</f>
        <v>32393274</v>
      </c>
      <c r="N69" s="48">
        <f t="shared" si="5"/>
        <v>28184566</v>
      </c>
    </row>
    <row r="70" spans="1:14" x14ac:dyDescent="0.3">
      <c r="A70" s="91">
        <v>43908</v>
      </c>
      <c r="B70" s="89">
        <f t="shared" si="0"/>
        <v>28605165</v>
      </c>
      <c r="C70" s="96">
        <f t="shared" si="1"/>
        <v>-5.2324787442695052E-2</v>
      </c>
      <c r="D70" s="97">
        <f t="shared" si="2"/>
        <v>-1579401</v>
      </c>
      <c r="E70" s="97">
        <f t="shared" si="3"/>
        <v>-5788109</v>
      </c>
      <c r="F70" s="95"/>
      <c r="G70" s="8">
        <v>28605165</v>
      </c>
      <c r="H70" s="34"/>
      <c r="I70" s="35"/>
      <c r="J70" s="113">
        <v>2000000</v>
      </c>
      <c r="K70" s="108"/>
      <c r="L70" s="50">
        <f t="shared" si="4"/>
        <v>2000000</v>
      </c>
      <c r="M70" s="49">
        <f>(SUM($J$18:J70)-SUM($K$18:K70))</f>
        <v>34393274</v>
      </c>
      <c r="N70" s="48">
        <f t="shared" si="5"/>
        <v>30605165</v>
      </c>
    </row>
    <row r="71" spans="1:14" x14ac:dyDescent="0.3">
      <c r="A71" s="91">
        <v>43909</v>
      </c>
      <c r="B71" s="89">
        <f t="shared" si="0"/>
        <v>28851062</v>
      </c>
      <c r="C71" s="96">
        <f t="shared" si="1"/>
        <v>8.5962447690827865E-3</v>
      </c>
      <c r="D71" s="97">
        <f t="shared" si="2"/>
        <v>245897</v>
      </c>
      <c r="E71" s="97">
        <f t="shared" si="3"/>
        <v>-5542212</v>
      </c>
      <c r="F71" s="95"/>
      <c r="G71" s="8">
        <v>28851062</v>
      </c>
      <c r="H71" s="34"/>
      <c r="I71" s="35"/>
      <c r="J71" s="113"/>
      <c r="K71" s="108"/>
      <c r="L71" s="50">
        <f t="shared" si="4"/>
        <v>0</v>
      </c>
      <c r="M71" s="49">
        <f>(SUM($J$18:J71)-SUM($K$18:K71))</f>
        <v>34393274</v>
      </c>
      <c r="N71" s="48">
        <f t="shared" si="5"/>
        <v>28851062</v>
      </c>
    </row>
    <row r="72" spans="1:14" x14ac:dyDescent="0.3">
      <c r="A72" s="91">
        <v>43910</v>
      </c>
      <c r="B72" s="89">
        <f t="shared" si="0"/>
        <v>28866155</v>
      </c>
      <c r="C72" s="96">
        <f t="shared" si="1"/>
        <v>5.2313498893039013E-4</v>
      </c>
      <c r="D72" s="97">
        <f t="shared" si="2"/>
        <v>15093</v>
      </c>
      <c r="E72" s="97">
        <f t="shared" si="3"/>
        <v>-5527119</v>
      </c>
      <c r="F72" s="95"/>
      <c r="G72" s="8">
        <v>28866155</v>
      </c>
      <c r="H72" s="34"/>
      <c r="I72" s="35"/>
      <c r="J72" s="113"/>
      <c r="K72" s="108"/>
      <c r="L72" s="50">
        <f t="shared" si="4"/>
        <v>0</v>
      </c>
      <c r="M72" s="49">
        <f>(SUM($J$18:J72)-SUM($K$18:K72))</f>
        <v>34393274</v>
      </c>
      <c r="N72" s="48">
        <f t="shared" si="5"/>
        <v>28866155</v>
      </c>
    </row>
    <row r="73" spans="1:14" x14ac:dyDescent="0.3">
      <c r="A73" s="91">
        <v>43913</v>
      </c>
      <c r="B73" s="89">
        <f t="shared" si="0"/>
        <v>28578243</v>
      </c>
      <c r="C73" s="96">
        <f t="shared" si="1"/>
        <v>-9.9740336044062683E-3</v>
      </c>
      <c r="D73" s="97">
        <f t="shared" si="2"/>
        <v>-287912</v>
      </c>
      <c r="E73" s="97">
        <f t="shared" si="3"/>
        <v>-5815031</v>
      </c>
      <c r="F73" s="95"/>
      <c r="G73" s="8">
        <v>28578243</v>
      </c>
      <c r="H73" s="34"/>
      <c r="I73" s="35"/>
      <c r="J73" s="113"/>
      <c r="K73" s="108"/>
      <c r="L73" s="50">
        <f t="shared" si="4"/>
        <v>0</v>
      </c>
      <c r="M73" s="49">
        <f>(SUM($J$18:J73)-SUM($K$18:K73))</f>
        <v>34393274</v>
      </c>
      <c r="N73" s="48">
        <f t="shared" si="5"/>
        <v>28578243</v>
      </c>
    </row>
    <row r="74" spans="1:14" x14ac:dyDescent="0.3">
      <c r="A74" s="91">
        <v>43914</v>
      </c>
      <c r="B74" s="89">
        <f t="shared" si="0"/>
        <v>29562891</v>
      </c>
      <c r="C74" s="96">
        <f t="shared" si="1"/>
        <v>3.4454462438436119E-2</v>
      </c>
      <c r="D74" s="97">
        <f t="shared" si="2"/>
        <v>984648</v>
      </c>
      <c r="E74" s="97">
        <f t="shared" si="3"/>
        <v>-4830383</v>
      </c>
      <c r="F74" s="95"/>
      <c r="G74" s="8">
        <v>29562891</v>
      </c>
      <c r="H74" s="34"/>
      <c r="I74" s="35"/>
      <c r="J74" s="113"/>
      <c r="K74" s="108"/>
      <c r="L74" s="50">
        <f t="shared" si="4"/>
        <v>0</v>
      </c>
      <c r="M74" s="49">
        <f>(SUM($J$18:J74)-SUM($K$18:K74))</f>
        <v>34393274</v>
      </c>
      <c r="N74" s="48">
        <f t="shared" si="5"/>
        <v>29562891</v>
      </c>
    </row>
    <row r="75" spans="1:14" x14ac:dyDescent="0.3">
      <c r="A75" s="91">
        <v>43915</v>
      </c>
      <c r="B75" s="89">
        <f t="shared" si="0"/>
        <v>30431258</v>
      </c>
      <c r="C75" s="96">
        <f t="shared" si="1"/>
        <v>2.9373548074171772E-2</v>
      </c>
      <c r="D75" s="97">
        <f t="shared" si="2"/>
        <v>868367</v>
      </c>
      <c r="E75" s="97">
        <f t="shared" si="3"/>
        <v>-3962016</v>
      </c>
      <c r="F75" s="95"/>
      <c r="G75" s="8">
        <v>30431258</v>
      </c>
      <c r="H75" s="34"/>
      <c r="I75" s="35"/>
      <c r="J75" s="113"/>
      <c r="K75" s="108"/>
      <c r="L75" s="50">
        <f t="shared" si="4"/>
        <v>0</v>
      </c>
      <c r="M75" s="49">
        <f>(SUM($J$18:J75)-SUM($K$18:K75))</f>
        <v>34393274</v>
      </c>
      <c r="N75" s="48">
        <f t="shared" si="5"/>
        <v>30431258</v>
      </c>
    </row>
    <row r="76" spans="1:14" x14ac:dyDescent="0.3">
      <c r="A76" s="91">
        <v>43916</v>
      </c>
      <c r="B76" s="89">
        <f t="shared" si="0"/>
        <v>30736817</v>
      </c>
      <c r="C76" s="96">
        <f t="shared" si="1"/>
        <v>1.0040958543350393E-2</v>
      </c>
      <c r="D76" s="97">
        <f t="shared" si="2"/>
        <v>305559</v>
      </c>
      <c r="E76" s="97">
        <f t="shared" si="3"/>
        <v>-3656457</v>
      </c>
      <c r="F76" s="95"/>
      <c r="G76" s="8">
        <v>30736817</v>
      </c>
      <c r="H76" s="34"/>
      <c r="I76" s="35"/>
      <c r="J76" s="113"/>
      <c r="K76" s="108"/>
      <c r="L76" s="50">
        <f t="shared" si="4"/>
        <v>0</v>
      </c>
      <c r="M76" s="49">
        <f>(SUM($J$18:J76)-SUM($K$18:K76))</f>
        <v>34393274</v>
      </c>
      <c r="N76" s="48">
        <f t="shared" si="5"/>
        <v>30736817</v>
      </c>
    </row>
    <row r="77" spans="1:14" x14ac:dyDescent="0.3">
      <c r="A77" s="91">
        <v>43917</v>
      </c>
      <c r="B77" s="89">
        <f t="shared" si="0"/>
        <v>31164259</v>
      </c>
      <c r="C77" s="96">
        <f t="shared" si="1"/>
        <v>1.3906514783232109E-2</v>
      </c>
      <c r="D77" s="97">
        <f t="shared" si="2"/>
        <v>427442</v>
      </c>
      <c r="E77" s="97">
        <f t="shared" si="3"/>
        <v>-3229015</v>
      </c>
      <c r="F77" s="95"/>
      <c r="G77" s="8">
        <v>31164259</v>
      </c>
      <c r="H77" s="34"/>
      <c r="I77" s="35"/>
      <c r="J77" s="113"/>
      <c r="K77" s="108"/>
      <c r="L77" s="50">
        <f t="shared" si="4"/>
        <v>0</v>
      </c>
      <c r="M77" s="49">
        <f>(SUM($J$18:J77)-SUM($K$18:K77))</f>
        <v>34393274</v>
      </c>
      <c r="N77" s="48">
        <f t="shared" si="5"/>
        <v>31164259</v>
      </c>
    </row>
    <row r="78" spans="1:14" x14ac:dyDescent="0.3">
      <c r="A78" s="91">
        <v>43920</v>
      </c>
      <c r="B78" s="89">
        <f t="shared" si="0"/>
        <v>31744085</v>
      </c>
      <c r="C78" s="96">
        <f t="shared" si="1"/>
        <v>1.8605480078958399E-2</v>
      </c>
      <c r="D78" s="97">
        <f t="shared" si="2"/>
        <v>579826</v>
      </c>
      <c r="E78" s="97">
        <f t="shared" si="3"/>
        <v>-2649189</v>
      </c>
      <c r="F78" s="95"/>
      <c r="G78" s="8">
        <v>31744085</v>
      </c>
      <c r="H78" s="34"/>
      <c r="I78" s="35"/>
      <c r="J78" s="113"/>
      <c r="K78" s="108"/>
      <c r="L78" s="50">
        <f t="shared" si="4"/>
        <v>0</v>
      </c>
      <c r="M78" s="49">
        <f>(SUM($J$18:J78)-SUM($K$18:K78))</f>
        <v>34393274</v>
      </c>
      <c r="N78" s="48">
        <f t="shared" si="5"/>
        <v>31744085</v>
      </c>
    </row>
    <row r="79" spans="1:14" x14ac:dyDescent="0.3">
      <c r="A79" s="91">
        <v>43921</v>
      </c>
      <c r="B79" s="89">
        <f t="shared" si="0"/>
        <v>31953940</v>
      </c>
      <c r="C79" s="96">
        <f t="shared" si="1"/>
        <v>6.6108378931067002E-3</v>
      </c>
      <c r="D79" s="97">
        <f t="shared" si="2"/>
        <v>209855</v>
      </c>
      <c r="E79" s="97">
        <f t="shared" si="3"/>
        <v>-2439334</v>
      </c>
      <c r="F79" s="95"/>
      <c r="G79" s="8">
        <v>31953940</v>
      </c>
      <c r="H79" s="34"/>
      <c r="I79" s="35"/>
      <c r="J79" s="113"/>
      <c r="K79" s="108"/>
      <c r="L79" s="50">
        <f t="shared" si="4"/>
        <v>0</v>
      </c>
      <c r="M79" s="49">
        <f>(SUM($J$18:J79)-SUM($K$18:K79))</f>
        <v>34393274</v>
      </c>
      <c r="N79" s="48">
        <f t="shared" si="5"/>
        <v>31953940</v>
      </c>
    </row>
    <row r="80" spans="1:14" x14ac:dyDescent="0.3">
      <c r="A80" s="91">
        <v>43922</v>
      </c>
      <c r="B80" s="89">
        <f t="shared" si="0"/>
        <v>33044038</v>
      </c>
      <c r="C80" s="96">
        <f t="shared" si="1"/>
        <v>3.4114666297802403E-2</v>
      </c>
      <c r="D80" s="97">
        <f t="shared" si="2"/>
        <v>1090098</v>
      </c>
      <c r="E80" s="97">
        <f t="shared" si="3"/>
        <v>-1349236</v>
      </c>
      <c r="F80" s="95"/>
      <c r="G80" s="8">
        <v>33044038</v>
      </c>
      <c r="H80" s="34"/>
      <c r="I80" s="35"/>
      <c r="J80" s="113"/>
      <c r="K80" s="108"/>
      <c r="L80" s="50">
        <f t="shared" si="4"/>
        <v>0</v>
      </c>
      <c r="M80" s="49">
        <f>(SUM($J$18:J80)-SUM($K$18:K80))</f>
        <v>34393274</v>
      </c>
      <c r="N80" s="48">
        <f t="shared" si="5"/>
        <v>33044038</v>
      </c>
    </row>
    <row r="81" spans="1:14" x14ac:dyDescent="0.3">
      <c r="A81" s="91">
        <v>43923</v>
      </c>
      <c r="B81" s="89">
        <f t="shared" si="0"/>
        <v>33777963</v>
      </c>
      <c r="C81" s="96">
        <f t="shared" si="1"/>
        <v>2.8435145520170204E-2</v>
      </c>
      <c r="D81" s="97">
        <f t="shared" si="2"/>
        <v>933925</v>
      </c>
      <c r="E81" s="97">
        <f t="shared" si="3"/>
        <v>-415311</v>
      </c>
      <c r="F81" s="95"/>
      <c r="G81" s="8">
        <v>33777963</v>
      </c>
      <c r="H81" s="34"/>
      <c r="I81" s="35"/>
      <c r="J81" s="113"/>
      <c r="K81" s="108">
        <v>200000</v>
      </c>
      <c r="L81" s="50">
        <f t="shared" si="4"/>
        <v>-200000</v>
      </c>
      <c r="M81" s="49">
        <f>(SUM($J$18:J81)-SUM($K$18:K81))</f>
        <v>34193274</v>
      </c>
      <c r="N81" s="48">
        <f t="shared" si="5"/>
        <v>33577963</v>
      </c>
    </row>
    <row r="82" spans="1:14" x14ac:dyDescent="0.3">
      <c r="A82" s="91">
        <v>43924</v>
      </c>
      <c r="B82" s="89">
        <f t="shared" ref="B82:B118" si="6">G82+H82+I82</f>
        <v>34071797</v>
      </c>
      <c r="C82" s="96">
        <f t="shared" ref="C82:C119" si="7">(B82-(B81+(J82-K82)))/(B81+(J82-K82))</f>
        <v>1.1251756500926982E-2</v>
      </c>
      <c r="D82" s="97">
        <f t="shared" ref="D82:D119" si="8">B82-(B81+(J82-K82))</f>
        <v>379102</v>
      </c>
      <c r="E82" s="97">
        <f t="shared" ref="E82:E119" si="9">B82-M82</f>
        <v>-36209</v>
      </c>
      <c r="F82" s="95"/>
      <c r="G82" s="8">
        <v>34071797</v>
      </c>
      <c r="H82" s="34"/>
      <c r="I82" s="35"/>
      <c r="J82" s="113"/>
      <c r="K82" s="108">
        <v>85268</v>
      </c>
      <c r="L82" s="50">
        <f t="shared" ref="L82:L117" si="10">J82-K82</f>
        <v>-85268</v>
      </c>
      <c r="M82" s="49">
        <f>(SUM($J$18:J82)-SUM($K$18:K82))</f>
        <v>34108006</v>
      </c>
      <c r="N82" s="48">
        <f t="shared" ref="N82:N118" si="11">B82+L82</f>
        <v>33986529</v>
      </c>
    </row>
    <row r="83" spans="1:14" x14ac:dyDescent="0.3">
      <c r="A83" s="91">
        <v>43927</v>
      </c>
      <c r="B83" s="89">
        <f t="shared" si="6"/>
        <v>35194715</v>
      </c>
      <c r="C83" s="96">
        <f t="shared" si="7"/>
        <v>3.2957404624123582E-2</v>
      </c>
      <c r="D83" s="97">
        <f t="shared" si="8"/>
        <v>1122918</v>
      </c>
      <c r="E83" s="97">
        <f t="shared" si="9"/>
        <v>1086709</v>
      </c>
      <c r="F83" s="95"/>
      <c r="G83" s="8">
        <v>35194715</v>
      </c>
      <c r="H83" s="34"/>
      <c r="I83" s="35"/>
      <c r="J83" s="113"/>
      <c r="K83" s="108"/>
      <c r="L83" s="50">
        <f t="shared" si="10"/>
        <v>0</v>
      </c>
      <c r="M83" s="49">
        <f>(SUM($J$18:J83)-SUM($K$18:K83))</f>
        <v>34108006</v>
      </c>
      <c r="N83" s="48">
        <f t="shared" si="11"/>
        <v>35194715</v>
      </c>
    </row>
    <row r="84" spans="1:14" x14ac:dyDescent="0.3">
      <c r="A84" s="91">
        <v>43928</v>
      </c>
      <c r="B84" s="89">
        <f t="shared" si="6"/>
        <v>35628446</v>
      </c>
      <c r="C84" s="96">
        <f t="shared" si="7"/>
        <v>1.2323753722682511E-2</v>
      </c>
      <c r="D84" s="97">
        <f t="shared" si="8"/>
        <v>433731</v>
      </c>
      <c r="E84" s="97">
        <f t="shared" si="9"/>
        <v>1520440</v>
      </c>
      <c r="F84" s="95"/>
      <c r="G84" s="8">
        <v>35628446</v>
      </c>
      <c r="H84" s="34"/>
      <c r="I84" s="35"/>
      <c r="J84" s="113"/>
      <c r="K84" s="108"/>
      <c r="L84" s="50">
        <f t="shared" si="10"/>
        <v>0</v>
      </c>
      <c r="M84" s="49">
        <f>(SUM($J$18:J84)-SUM($K$18:K84))</f>
        <v>34108006</v>
      </c>
      <c r="N84" s="48">
        <f t="shared" si="11"/>
        <v>35628446</v>
      </c>
    </row>
    <row r="85" spans="1:14" x14ac:dyDescent="0.3">
      <c r="A85" s="91">
        <v>43929</v>
      </c>
      <c r="B85" s="89">
        <f t="shared" si="6"/>
        <v>36244146</v>
      </c>
      <c r="C85" s="96">
        <f t="shared" si="7"/>
        <v>1.7281135416346814E-2</v>
      </c>
      <c r="D85" s="97">
        <f t="shared" si="8"/>
        <v>615700</v>
      </c>
      <c r="E85" s="97">
        <f t="shared" si="9"/>
        <v>2136140</v>
      </c>
      <c r="F85" s="95"/>
      <c r="G85" s="8">
        <v>36244146</v>
      </c>
      <c r="H85" s="34"/>
      <c r="I85" s="35"/>
      <c r="J85" s="113"/>
      <c r="K85" s="108"/>
      <c r="L85" s="50">
        <f t="shared" si="10"/>
        <v>0</v>
      </c>
      <c r="M85" s="49">
        <f>(SUM($J$18:J85)-SUM($K$18:K85))</f>
        <v>34108006</v>
      </c>
      <c r="N85" s="48">
        <f t="shared" si="11"/>
        <v>36244146</v>
      </c>
    </row>
    <row r="86" spans="1:14" x14ac:dyDescent="0.3">
      <c r="A86" s="91">
        <v>43930</v>
      </c>
      <c r="B86" s="89">
        <f t="shared" si="6"/>
        <v>36492434</v>
      </c>
      <c r="C86" s="96">
        <f t="shared" si="7"/>
        <v>6.8504304115759827E-3</v>
      </c>
      <c r="D86" s="97">
        <f t="shared" si="8"/>
        <v>248288</v>
      </c>
      <c r="E86" s="97">
        <f t="shared" si="9"/>
        <v>2384428</v>
      </c>
      <c r="F86" s="95"/>
      <c r="G86" s="8">
        <v>36492434</v>
      </c>
      <c r="H86" s="34"/>
      <c r="I86" s="35"/>
      <c r="J86" s="113"/>
      <c r="K86" s="108"/>
      <c r="L86" s="50">
        <f t="shared" si="10"/>
        <v>0</v>
      </c>
      <c r="M86" s="49">
        <f>(SUM($J$18:J86)-SUM($K$18:K86))</f>
        <v>34108006</v>
      </c>
      <c r="N86" s="48">
        <f t="shared" si="11"/>
        <v>36492434</v>
      </c>
    </row>
    <row r="87" spans="1:14" x14ac:dyDescent="0.3">
      <c r="A87" s="91">
        <v>43931</v>
      </c>
      <c r="B87" s="89">
        <f t="shared" si="6"/>
        <v>36849557</v>
      </c>
      <c r="C87" s="96">
        <f t="shared" si="7"/>
        <v>9.7862203436471246E-3</v>
      </c>
      <c r="D87" s="97">
        <f t="shared" si="8"/>
        <v>357123</v>
      </c>
      <c r="E87" s="97">
        <f t="shared" si="9"/>
        <v>2741551</v>
      </c>
      <c r="F87" s="95"/>
      <c r="G87" s="8">
        <v>36849557</v>
      </c>
      <c r="H87" s="34"/>
      <c r="I87" s="35"/>
      <c r="J87" s="113"/>
      <c r="K87" s="108"/>
      <c r="L87" s="50">
        <f t="shared" si="10"/>
        <v>0</v>
      </c>
      <c r="M87" s="49">
        <f>(SUM($J$18:J87)-SUM($K$18:K87))</f>
        <v>34108006</v>
      </c>
      <c r="N87" s="48">
        <f t="shared" si="11"/>
        <v>36849557</v>
      </c>
    </row>
    <row r="88" spans="1:14" x14ac:dyDescent="0.3">
      <c r="A88" s="91">
        <v>43934</v>
      </c>
      <c r="B88" s="89">
        <f t="shared" si="6"/>
        <v>34741300</v>
      </c>
      <c r="C88" s="96">
        <f t="shared" si="7"/>
        <v>-5.7212546680004861E-2</v>
      </c>
      <c r="D88" s="97">
        <f t="shared" si="8"/>
        <v>-2108257</v>
      </c>
      <c r="E88" s="97">
        <f t="shared" si="9"/>
        <v>633294</v>
      </c>
      <c r="F88" s="95"/>
      <c r="G88" s="8">
        <v>34741300</v>
      </c>
      <c r="H88" s="34"/>
      <c r="I88" s="35"/>
      <c r="J88" s="113"/>
      <c r="K88" s="108"/>
      <c r="L88" s="50">
        <f t="shared" si="10"/>
        <v>0</v>
      </c>
      <c r="M88" s="49">
        <f>(SUM($J$18:J88)-SUM($K$18:K88))</f>
        <v>34108006</v>
      </c>
      <c r="N88" s="48">
        <f t="shared" si="11"/>
        <v>34741300</v>
      </c>
    </row>
    <row r="89" spans="1:14" x14ac:dyDescent="0.3">
      <c r="A89" s="91">
        <v>43935</v>
      </c>
      <c r="B89" s="89">
        <f t="shared" si="6"/>
        <v>36418138</v>
      </c>
      <c r="C89" s="96">
        <f t="shared" si="7"/>
        <v>4.8266414900996799E-2</v>
      </c>
      <c r="D89" s="97">
        <f t="shared" si="8"/>
        <v>1676838</v>
      </c>
      <c r="E89" s="97">
        <f t="shared" si="9"/>
        <v>2310132</v>
      </c>
      <c r="F89" s="95"/>
      <c r="G89" s="8">
        <v>36418138</v>
      </c>
      <c r="H89" s="34"/>
      <c r="I89" s="35"/>
      <c r="J89" s="113"/>
      <c r="K89" s="108"/>
      <c r="L89" s="50">
        <f t="shared" si="10"/>
        <v>0</v>
      </c>
      <c r="M89" s="49">
        <f>(SUM($J$18:J89)-SUM($K$18:K89))</f>
        <v>34108006</v>
      </c>
      <c r="N89" s="48">
        <f t="shared" si="11"/>
        <v>36418138</v>
      </c>
    </row>
    <row r="90" spans="1:14" x14ac:dyDescent="0.3">
      <c r="A90" s="91">
        <v>43937</v>
      </c>
      <c r="B90" s="89">
        <f t="shared" si="6"/>
        <v>37972752</v>
      </c>
      <c r="C90" s="96">
        <f t="shared" si="7"/>
        <v>4.268790458205194E-2</v>
      </c>
      <c r="D90" s="97">
        <f t="shared" si="8"/>
        <v>1554614</v>
      </c>
      <c r="E90" s="97">
        <f t="shared" si="9"/>
        <v>3864746</v>
      </c>
      <c r="F90" s="95"/>
      <c r="G90" s="8">
        <v>37972752</v>
      </c>
      <c r="H90" s="34"/>
      <c r="I90" s="35"/>
      <c r="J90" s="113"/>
      <c r="K90" s="108"/>
      <c r="L90" s="50">
        <f t="shared" si="10"/>
        <v>0</v>
      </c>
      <c r="M90" s="49">
        <f>(SUM($J$18:J90)-SUM($K$18:K90))</f>
        <v>34108006</v>
      </c>
      <c r="N90" s="48">
        <f t="shared" si="11"/>
        <v>37972752</v>
      </c>
    </row>
    <row r="91" spans="1:14" x14ac:dyDescent="0.3">
      <c r="A91" s="91">
        <v>43938</v>
      </c>
      <c r="B91" s="89">
        <f t="shared" si="6"/>
        <v>39501268</v>
      </c>
      <c r="C91" s="96">
        <f t="shared" si="7"/>
        <v>4.0252968760336356E-2</v>
      </c>
      <c r="D91" s="97">
        <f t="shared" si="8"/>
        <v>1528516</v>
      </c>
      <c r="E91" s="97">
        <f t="shared" si="9"/>
        <v>5393262</v>
      </c>
      <c r="F91" s="95"/>
      <c r="G91" s="8">
        <v>39501268</v>
      </c>
      <c r="H91" s="34"/>
      <c r="I91" s="35"/>
      <c r="J91" s="113"/>
      <c r="K91" s="108"/>
      <c r="L91" s="50">
        <f t="shared" si="10"/>
        <v>0</v>
      </c>
      <c r="M91" s="49">
        <f>(SUM($J$18:J91)-SUM($K$18:K91))</f>
        <v>34108006</v>
      </c>
      <c r="N91" s="48">
        <f t="shared" si="11"/>
        <v>39501268</v>
      </c>
    </row>
    <row r="92" spans="1:14" x14ac:dyDescent="0.3">
      <c r="A92" s="91">
        <v>43941</v>
      </c>
      <c r="B92" s="89">
        <f t="shared" si="6"/>
        <v>39542940</v>
      </c>
      <c r="C92" s="96">
        <f t="shared" si="7"/>
        <v>1.0549534764301744E-3</v>
      </c>
      <c r="D92" s="97">
        <f t="shared" si="8"/>
        <v>41672</v>
      </c>
      <c r="E92" s="97">
        <f t="shared" si="9"/>
        <v>5434934</v>
      </c>
      <c r="F92" s="95"/>
      <c r="G92" s="8">
        <v>39542940</v>
      </c>
      <c r="H92" s="34"/>
      <c r="I92" s="35"/>
      <c r="J92" s="113"/>
      <c r="K92" s="108"/>
      <c r="L92" s="50">
        <f t="shared" si="10"/>
        <v>0</v>
      </c>
      <c r="M92" s="49">
        <f>(SUM($J$18:J92)-SUM($K$18:K92))</f>
        <v>34108006</v>
      </c>
      <c r="N92" s="48">
        <f t="shared" si="11"/>
        <v>39542940</v>
      </c>
    </row>
    <row r="93" spans="1:14" x14ac:dyDescent="0.3">
      <c r="A93" s="91">
        <v>43942</v>
      </c>
      <c r="B93" s="89">
        <f t="shared" si="6"/>
        <v>39871970</v>
      </c>
      <c r="C93" s="96">
        <f t="shared" si="7"/>
        <v>8.3208279404616853E-3</v>
      </c>
      <c r="D93" s="97">
        <f t="shared" si="8"/>
        <v>329030</v>
      </c>
      <c r="E93" s="97">
        <f t="shared" si="9"/>
        <v>5763964</v>
      </c>
      <c r="F93" s="95"/>
      <c r="G93" s="8">
        <v>39871970</v>
      </c>
      <c r="H93" s="34"/>
      <c r="I93" s="35"/>
      <c r="J93" s="113"/>
      <c r="K93" s="108"/>
      <c r="L93" s="50">
        <f t="shared" si="10"/>
        <v>0</v>
      </c>
      <c r="M93" s="49">
        <f>(SUM($J$18:J93)-SUM($K$18:K93))</f>
        <v>34108006</v>
      </c>
      <c r="N93" s="48">
        <f t="shared" si="11"/>
        <v>39871970</v>
      </c>
    </row>
    <row r="94" spans="1:14" x14ac:dyDescent="0.3">
      <c r="A94" s="91">
        <v>43943</v>
      </c>
      <c r="B94" s="89">
        <f t="shared" si="6"/>
        <v>39860138</v>
      </c>
      <c r="C94" s="96">
        <f t="shared" si="7"/>
        <v>-2.9674982199274325E-4</v>
      </c>
      <c r="D94" s="97">
        <f t="shared" si="8"/>
        <v>-11832</v>
      </c>
      <c r="E94" s="97">
        <f t="shared" si="9"/>
        <v>5752132</v>
      </c>
      <c r="F94" s="95"/>
      <c r="G94" s="8">
        <v>39860138</v>
      </c>
      <c r="H94" s="34"/>
      <c r="I94" s="35"/>
      <c r="J94" s="113"/>
      <c r="K94" s="108"/>
      <c r="L94" s="50">
        <f t="shared" si="10"/>
        <v>0</v>
      </c>
      <c r="M94" s="49">
        <f>(SUM($J$18:J94)-SUM($K$18:K94))</f>
        <v>34108006</v>
      </c>
      <c r="N94" s="48">
        <f t="shared" si="11"/>
        <v>39860138</v>
      </c>
    </row>
    <row r="95" spans="1:14" x14ac:dyDescent="0.3">
      <c r="A95" s="91">
        <v>43944</v>
      </c>
      <c r="B95" s="89">
        <f t="shared" si="6"/>
        <v>40928120</v>
      </c>
      <c r="C95" s="96">
        <f t="shared" si="7"/>
        <v>2.6793233881929862E-2</v>
      </c>
      <c r="D95" s="97">
        <f t="shared" si="8"/>
        <v>1067982</v>
      </c>
      <c r="E95" s="97">
        <f t="shared" si="9"/>
        <v>6820114</v>
      </c>
      <c r="F95" s="95"/>
      <c r="G95" s="8">
        <v>40928120</v>
      </c>
      <c r="H95" s="34"/>
      <c r="I95" s="35"/>
      <c r="J95" s="113"/>
      <c r="K95" s="108"/>
      <c r="L95" s="50">
        <f t="shared" si="10"/>
        <v>0</v>
      </c>
      <c r="M95" s="49">
        <f>(SUM($J$18:J95)-SUM($K$18:K95))</f>
        <v>34108006</v>
      </c>
      <c r="N95" s="48">
        <f t="shared" si="11"/>
        <v>40928120</v>
      </c>
    </row>
    <row r="96" spans="1:14" x14ac:dyDescent="0.3">
      <c r="A96" s="91">
        <v>43945</v>
      </c>
      <c r="B96" s="89">
        <f t="shared" si="6"/>
        <v>39896120</v>
      </c>
      <c r="C96" s="96">
        <f t="shared" si="7"/>
        <v>-2.5214937798266814E-2</v>
      </c>
      <c r="D96" s="97">
        <f t="shared" si="8"/>
        <v>-1032000</v>
      </c>
      <c r="E96" s="97">
        <f t="shared" si="9"/>
        <v>5788114</v>
      </c>
      <c r="F96" s="95"/>
      <c r="G96" s="8">
        <v>39896120</v>
      </c>
      <c r="H96" s="34"/>
      <c r="I96" s="35"/>
      <c r="J96" s="113"/>
      <c r="K96" s="108"/>
      <c r="L96" s="50">
        <f t="shared" si="10"/>
        <v>0</v>
      </c>
      <c r="M96" s="49">
        <f>(SUM($J$18:J96)-SUM($K$18:K96))</f>
        <v>34108006</v>
      </c>
      <c r="N96" s="48">
        <f t="shared" si="11"/>
        <v>39896120</v>
      </c>
    </row>
    <row r="97" spans="1:14" x14ac:dyDescent="0.3">
      <c r="A97" s="91">
        <v>43948</v>
      </c>
      <c r="B97" s="89">
        <f t="shared" si="6"/>
        <v>40201026</v>
      </c>
      <c r="C97" s="96">
        <f t="shared" si="7"/>
        <v>7.642497566179368E-3</v>
      </c>
      <c r="D97" s="97">
        <f t="shared" si="8"/>
        <v>304906</v>
      </c>
      <c r="E97" s="97">
        <f t="shared" si="9"/>
        <v>6093020</v>
      </c>
      <c r="F97" s="95"/>
      <c r="G97" s="8">
        <v>40201026</v>
      </c>
      <c r="H97" s="34"/>
      <c r="I97" s="35"/>
      <c r="J97" s="113"/>
      <c r="K97" s="108"/>
      <c r="L97" s="50">
        <f t="shared" si="10"/>
        <v>0</v>
      </c>
      <c r="M97" s="49">
        <f>(SUM($J$18:J97)-SUM($K$18:K97))</f>
        <v>34108006</v>
      </c>
      <c r="N97" s="48">
        <f t="shared" si="11"/>
        <v>40201026</v>
      </c>
    </row>
    <row r="98" spans="1:14" x14ac:dyDescent="0.3">
      <c r="A98" s="91">
        <v>43949</v>
      </c>
      <c r="B98" s="89">
        <f t="shared" si="6"/>
        <v>40022044</v>
      </c>
      <c r="C98" s="96">
        <f t="shared" si="7"/>
        <v>-4.452174927077732E-3</v>
      </c>
      <c r="D98" s="97">
        <f t="shared" si="8"/>
        <v>-178982</v>
      </c>
      <c r="E98" s="97">
        <f t="shared" si="9"/>
        <v>5914038</v>
      </c>
      <c r="F98" s="95"/>
      <c r="G98" s="8">
        <v>40022044</v>
      </c>
      <c r="H98" s="34"/>
      <c r="I98" s="35"/>
      <c r="J98" s="113"/>
      <c r="K98" s="108"/>
      <c r="L98" s="50">
        <f t="shared" si="10"/>
        <v>0</v>
      </c>
      <c r="M98" s="49">
        <f>(SUM($J$18:J98)-SUM($K$18:K98))</f>
        <v>34108006</v>
      </c>
      <c r="N98" s="48">
        <f t="shared" si="11"/>
        <v>40022044</v>
      </c>
    </row>
    <row r="99" spans="1:14" x14ac:dyDescent="0.3">
      <c r="A99" s="91">
        <v>43950</v>
      </c>
      <c r="B99" s="89">
        <f t="shared" si="6"/>
        <v>40176406</v>
      </c>
      <c r="C99" s="96">
        <f t="shared" si="7"/>
        <v>3.8569244489361915E-3</v>
      </c>
      <c r="D99" s="97">
        <f t="shared" si="8"/>
        <v>154362</v>
      </c>
      <c r="E99" s="97">
        <f t="shared" si="9"/>
        <v>6068400</v>
      </c>
      <c r="F99" s="95"/>
      <c r="G99" s="8">
        <v>40176406</v>
      </c>
      <c r="H99" s="34"/>
      <c r="I99" s="35"/>
      <c r="J99" s="113"/>
      <c r="K99" s="108"/>
      <c r="L99" s="50">
        <f t="shared" si="10"/>
        <v>0</v>
      </c>
      <c r="M99" s="49">
        <f>(SUM($J$18:J99)-SUM($K$18:K99))</f>
        <v>34108006</v>
      </c>
      <c r="N99" s="48">
        <f t="shared" si="11"/>
        <v>40176406</v>
      </c>
    </row>
    <row r="100" spans="1:14" x14ac:dyDescent="0.3">
      <c r="A100" s="91">
        <v>43955</v>
      </c>
      <c r="B100" s="89">
        <f t="shared" si="6"/>
        <v>40006996</v>
      </c>
      <c r="C100" s="96">
        <f t="shared" si="7"/>
        <v>-2.1672131173709071E-3</v>
      </c>
      <c r="D100" s="97">
        <f t="shared" si="8"/>
        <v>-86892</v>
      </c>
      <c r="E100" s="97">
        <f t="shared" si="9"/>
        <v>5981508</v>
      </c>
      <c r="F100" s="95"/>
      <c r="G100" s="8">
        <v>40006996</v>
      </c>
      <c r="H100" s="34"/>
      <c r="I100" s="35"/>
      <c r="J100" s="113"/>
      <c r="K100" s="108">
        <v>82518</v>
      </c>
      <c r="L100" s="50">
        <f t="shared" si="10"/>
        <v>-82518</v>
      </c>
      <c r="M100" s="49">
        <f>(SUM($J$18:J100)-SUM($K$18:K100))</f>
        <v>34025488</v>
      </c>
      <c r="N100" s="48">
        <f t="shared" si="11"/>
        <v>39924478</v>
      </c>
    </row>
    <row r="101" spans="1:14" x14ac:dyDescent="0.3">
      <c r="A101" s="91">
        <v>43957</v>
      </c>
      <c r="B101" s="89">
        <f t="shared" si="6"/>
        <v>41202929</v>
      </c>
      <c r="C101" s="96">
        <f t="shared" si="7"/>
        <v>2.9893096697387628E-2</v>
      </c>
      <c r="D101" s="97">
        <f t="shared" si="8"/>
        <v>1195933</v>
      </c>
      <c r="E101" s="97">
        <f t="shared" si="9"/>
        <v>7177441</v>
      </c>
      <c r="F101" s="95"/>
      <c r="G101" s="8">
        <v>41202929</v>
      </c>
      <c r="H101" s="34"/>
      <c r="I101" s="35"/>
      <c r="J101" s="113"/>
      <c r="K101" s="108"/>
      <c r="L101" s="50">
        <f t="shared" si="10"/>
        <v>0</v>
      </c>
      <c r="M101" s="49">
        <f>(SUM($J$18:J101)-SUM($K$18:K101))</f>
        <v>34025488</v>
      </c>
      <c r="N101" s="48">
        <f t="shared" si="11"/>
        <v>41202929</v>
      </c>
    </row>
    <row r="102" spans="1:14" x14ac:dyDescent="0.3">
      <c r="A102" s="91">
        <v>43958</v>
      </c>
      <c r="B102" s="89">
        <f t="shared" si="6"/>
        <v>41909893</v>
      </c>
      <c r="C102" s="96">
        <f t="shared" si="7"/>
        <v>2.4618383685921369E-2</v>
      </c>
      <c r="D102" s="97">
        <f t="shared" si="8"/>
        <v>1006964</v>
      </c>
      <c r="E102" s="97">
        <f t="shared" si="9"/>
        <v>8184405</v>
      </c>
      <c r="F102" s="95"/>
      <c r="G102" s="8">
        <v>41909893</v>
      </c>
      <c r="H102" s="34"/>
      <c r="I102" s="35"/>
      <c r="J102" s="113"/>
      <c r="K102" s="108">
        <v>300000</v>
      </c>
      <c r="L102" s="50">
        <f t="shared" si="10"/>
        <v>-300000</v>
      </c>
      <c r="M102" s="49">
        <f>(SUM($J$18:J102)-SUM($K$18:K102))</f>
        <v>33725488</v>
      </c>
      <c r="N102" s="48">
        <f t="shared" si="11"/>
        <v>41609893</v>
      </c>
    </row>
    <row r="103" spans="1:14" x14ac:dyDescent="0.3">
      <c r="A103" s="91">
        <v>43959</v>
      </c>
      <c r="B103" s="89">
        <f t="shared" si="6"/>
        <v>42418715</v>
      </c>
      <c r="C103" s="96">
        <f t="shared" si="7"/>
        <v>1.2140856575319818E-2</v>
      </c>
      <c r="D103" s="97">
        <f t="shared" si="8"/>
        <v>508822</v>
      </c>
      <c r="E103" s="97">
        <f t="shared" si="9"/>
        <v>8693227</v>
      </c>
      <c r="F103" s="95"/>
      <c r="G103" s="8">
        <v>42418715</v>
      </c>
      <c r="H103" s="34"/>
      <c r="I103" s="35"/>
      <c r="J103" s="113"/>
      <c r="K103" s="108"/>
      <c r="L103" s="50">
        <f t="shared" si="10"/>
        <v>0</v>
      </c>
      <c r="M103" s="49">
        <f>(SUM($J$18:J103)-SUM($K$18:K103))</f>
        <v>33725488</v>
      </c>
      <c r="N103" s="48">
        <f t="shared" si="11"/>
        <v>42418715</v>
      </c>
    </row>
    <row r="104" spans="1:14" x14ac:dyDescent="0.3">
      <c r="A104" s="91">
        <v>43962</v>
      </c>
      <c r="B104" s="89">
        <f t="shared" si="6"/>
        <v>42230500</v>
      </c>
      <c r="C104" s="96">
        <f t="shared" si="7"/>
        <v>-4.4370745318428433E-3</v>
      </c>
      <c r="D104" s="97">
        <f t="shared" si="8"/>
        <v>-188215</v>
      </c>
      <c r="E104" s="97">
        <f t="shared" si="9"/>
        <v>8505012</v>
      </c>
      <c r="F104" s="95"/>
      <c r="G104" s="8">
        <v>42230500</v>
      </c>
      <c r="H104" s="34"/>
      <c r="I104" s="35"/>
      <c r="J104" s="113"/>
      <c r="K104" s="108"/>
      <c r="L104" s="50">
        <f t="shared" si="10"/>
        <v>0</v>
      </c>
      <c r="M104" s="49">
        <f>(SUM($J$18:J104)-SUM($K$18:K104))</f>
        <v>33725488</v>
      </c>
      <c r="N104" s="48">
        <f t="shared" si="11"/>
        <v>42230500</v>
      </c>
    </row>
    <row r="105" spans="1:14" x14ac:dyDescent="0.3">
      <c r="A105" s="91">
        <v>43963</v>
      </c>
      <c r="B105" s="89">
        <f t="shared" si="6"/>
        <v>41802722</v>
      </c>
      <c r="C105" s="96">
        <f t="shared" si="7"/>
        <v>-1.0129598276127444E-2</v>
      </c>
      <c r="D105" s="97">
        <f t="shared" si="8"/>
        <v>-427778</v>
      </c>
      <c r="E105" s="97">
        <f t="shared" si="9"/>
        <v>8077234</v>
      </c>
      <c r="F105" s="95"/>
      <c r="G105" s="8">
        <v>41802722</v>
      </c>
      <c r="H105" s="34"/>
      <c r="I105" s="35"/>
      <c r="J105" s="113"/>
      <c r="K105" s="108"/>
      <c r="L105" s="50">
        <f t="shared" si="10"/>
        <v>0</v>
      </c>
      <c r="M105" s="49">
        <f>(SUM($J$18:J105)-SUM($K$18:K105))</f>
        <v>33725488</v>
      </c>
      <c r="N105" s="48">
        <f t="shared" si="11"/>
        <v>41802722</v>
      </c>
    </row>
    <row r="106" spans="1:14" x14ac:dyDescent="0.3">
      <c r="A106" s="91">
        <v>43964</v>
      </c>
      <c r="B106" s="89">
        <f t="shared" si="6"/>
        <v>42732922</v>
      </c>
      <c r="C106" s="96">
        <f t="shared" si="7"/>
        <v>2.2252139465941956E-2</v>
      </c>
      <c r="D106" s="97">
        <f t="shared" si="8"/>
        <v>930200</v>
      </c>
      <c r="E106" s="97">
        <f t="shared" si="9"/>
        <v>9007434</v>
      </c>
      <c r="F106" s="95"/>
      <c r="G106" s="8">
        <v>42732922</v>
      </c>
      <c r="H106" s="34"/>
      <c r="I106" s="35"/>
      <c r="J106" s="113"/>
      <c r="K106" s="108"/>
      <c r="L106" s="50">
        <f t="shared" si="10"/>
        <v>0</v>
      </c>
      <c r="M106" s="49">
        <f>(SUM($J$18:J106)-SUM($K$18:K106))</f>
        <v>33725488</v>
      </c>
      <c r="N106" s="48">
        <f t="shared" si="11"/>
        <v>42732922</v>
      </c>
    </row>
    <row r="107" spans="1:14" x14ac:dyDescent="0.3">
      <c r="A107" s="91">
        <v>43965</v>
      </c>
      <c r="B107" s="89">
        <f t="shared" si="6"/>
        <v>40911550</v>
      </c>
      <c r="C107" s="96">
        <f t="shared" si="7"/>
        <v>-4.2622219936188775E-2</v>
      </c>
      <c r="D107" s="97">
        <f t="shared" si="8"/>
        <v>-1821372</v>
      </c>
      <c r="E107" s="97">
        <f t="shared" si="9"/>
        <v>7186062</v>
      </c>
      <c r="F107" s="95"/>
      <c r="G107" s="8">
        <v>40911550</v>
      </c>
      <c r="H107" s="34"/>
      <c r="I107" s="35"/>
      <c r="J107" s="113"/>
      <c r="K107" s="108"/>
      <c r="L107" s="50">
        <f t="shared" si="10"/>
        <v>0</v>
      </c>
      <c r="M107" s="49">
        <f>(SUM($J$18:J107)-SUM($K$18:K107))</f>
        <v>33725488</v>
      </c>
      <c r="N107" s="48">
        <f t="shared" si="11"/>
        <v>40911550</v>
      </c>
    </row>
    <row r="108" spans="1:14" x14ac:dyDescent="0.3">
      <c r="A108" s="91">
        <v>43966</v>
      </c>
      <c r="B108" s="89">
        <f t="shared" si="6"/>
        <v>41109507</v>
      </c>
      <c r="C108" s="96">
        <f t="shared" si="7"/>
        <v>4.8386580317783118E-3</v>
      </c>
      <c r="D108" s="97">
        <f t="shared" si="8"/>
        <v>197957</v>
      </c>
      <c r="E108" s="97">
        <f t="shared" si="9"/>
        <v>7384019</v>
      </c>
      <c r="F108" s="95"/>
      <c r="G108" s="8">
        <v>39409506</v>
      </c>
      <c r="H108" s="8">
        <v>1700001</v>
      </c>
      <c r="I108" s="35"/>
      <c r="J108" s="113"/>
      <c r="K108" s="108"/>
      <c r="L108" s="50">
        <f t="shared" si="10"/>
        <v>0</v>
      </c>
      <c r="M108" s="49">
        <f>(SUM($J$18:J108)-SUM($K$18:K108))</f>
        <v>33725488</v>
      </c>
      <c r="N108" s="48">
        <f t="shared" si="11"/>
        <v>41109507</v>
      </c>
    </row>
    <row r="109" spans="1:14" x14ac:dyDescent="0.3">
      <c r="A109" s="91">
        <v>43969</v>
      </c>
      <c r="B109" s="89">
        <f t="shared" si="6"/>
        <v>42195335</v>
      </c>
      <c r="C109" s="96">
        <f t="shared" si="7"/>
        <v>2.6413063041597653E-2</v>
      </c>
      <c r="D109" s="97">
        <f t="shared" si="8"/>
        <v>1085828</v>
      </c>
      <c r="E109" s="97">
        <f t="shared" si="9"/>
        <v>8469847</v>
      </c>
      <c r="F109" s="95"/>
      <c r="G109" s="8">
        <v>40500312</v>
      </c>
      <c r="H109" s="8">
        <v>1695023</v>
      </c>
      <c r="I109" s="35"/>
      <c r="J109" s="113"/>
      <c r="K109" s="108"/>
      <c r="L109" s="50">
        <f t="shared" si="10"/>
        <v>0</v>
      </c>
      <c r="M109" s="49">
        <f>(SUM($J$18:J109)-SUM($K$18:K109))</f>
        <v>33725488</v>
      </c>
      <c r="N109" s="48">
        <f t="shared" si="11"/>
        <v>42195335</v>
      </c>
    </row>
    <row r="110" spans="1:14" x14ac:dyDescent="0.3">
      <c r="A110" s="92">
        <v>43970</v>
      </c>
      <c r="B110" s="89">
        <f t="shared" si="6"/>
        <v>42459767</v>
      </c>
      <c r="C110" s="96">
        <f t="shared" si="7"/>
        <v>6.2668539069544059E-3</v>
      </c>
      <c r="D110" s="97">
        <f t="shared" si="8"/>
        <v>264432</v>
      </c>
      <c r="E110" s="97">
        <f t="shared" si="9"/>
        <v>8734279</v>
      </c>
      <c r="F110" s="95"/>
      <c r="G110" s="8">
        <v>40741965</v>
      </c>
      <c r="H110" s="8">
        <v>1717802</v>
      </c>
      <c r="I110" s="35"/>
      <c r="J110" s="113"/>
      <c r="K110" s="108"/>
      <c r="L110" s="50">
        <f t="shared" si="10"/>
        <v>0</v>
      </c>
      <c r="M110" s="49">
        <f>(SUM($J$18:J110)-SUM($K$18:K110))</f>
        <v>33725488</v>
      </c>
      <c r="N110" s="48">
        <f t="shared" si="11"/>
        <v>42459767</v>
      </c>
    </row>
    <row r="111" spans="1:14" x14ac:dyDescent="0.3">
      <c r="A111" s="91">
        <v>43971</v>
      </c>
      <c r="B111" s="89">
        <f t="shared" si="6"/>
        <v>43111601</v>
      </c>
      <c r="C111" s="96">
        <f t="shared" si="7"/>
        <v>1.535180350848369E-2</v>
      </c>
      <c r="D111" s="97">
        <f t="shared" si="8"/>
        <v>651834</v>
      </c>
      <c r="E111" s="97">
        <f t="shared" si="9"/>
        <v>9386113</v>
      </c>
      <c r="F111" s="95"/>
      <c r="G111" s="8">
        <v>39893792</v>
      </c>
      <c r="H111" s="8">
        <v>3217809</v>
      </c>
      <c r="I111" s="35"/>
      <c r="J111" s="113"/>
      <c r="K111" s="108"/>
      <c r="L111" s="50">
        <f t="shared" si="10"/>
        <v>0</v>
      </c>
      <c r="M111" s="49">
        <f>(SUM($J$18:J111)-SUM($K$18:K111))</f>
        <v>33725488</v>
      </c>
      <c r="N111" s="48">
        <f t="shared" si="11"/>
        <v>43111601</v>
      </c>
    </row>
    <row r="112" spans="1:14" x14ac:dyDescent="0.3">
      <c r="A112" s="92">
        <v>43972</v>
      </c>
      <c r="B112" s="89">
        <f t="shared" si="6"/>
        <v>41964035</v>
      </c>
      <c r="C112" s="96">
        <f t="shared" si="7"/>
        <v>-2.6618496492394238E-2</v>
      </c>
      <c r="D112" s="97">
        <f t="shared" si="8"/>
        <v>-1147566</v>
      </c>
      <c r="E112" s="97">
        <f t="shared" si="9"/>
        <v>8238547</v>
      </c>
      <c r="F112" s="95"/>
      <c r="G112" s="8">
        <v>40107780</v>
      </c>
      <c r="H112" s="8">
        <v>1856255</v>
      </c>
      <c r="I112" s="35"/>
      <c r="J112" s="113"/>
      <c r="K112" s="108"/>
      <c r="L112" s="50">
        <f t="shared" si="10"/>
        <v>0</v>
      </c>
      <c r="M112" s="49">
        <f>(SUM($J$18:J112)-SUM($K$18:K112))</f>
        <v>33725488</v>
      </c>
      <c r="N112" s="48">
        <f t="shared" si="11"/>
        <v>41964035</v>
      </c>
    </row>
    <row r="113" spans="1:14" x14ac:dyDescent="0.3">
      <c r="A113" s="91">
        <v>43973</v>
      </c>
      <c r="B113" s="89">
        <f t="shared" si="6"/>
        <v>41534902</v>
      </c>
      <c r="C113" s="96">
        <f t="shared" si="7"/>
        <v>-1.0226209181266767E-2</v>
      </c>
      <c r="D113" s="97">
        <f t="shared" si="8"/>
        <v>-429133</v>
      </c>
      <c r="E113" s="97">
        <f t="shared" si="9"/>
        <v>7809414</v>
      </c>
      <c r="F113" s="95"/>
      <c r="G113" s="8">
        <v>39684891</v>
      </c>
      <c r="H113" s="8">
        <v>1850011</v>
      </c>
      <c r="I113" s="35"/>
      <c r="J113" s="113"/>
      <c r="K113" s="108"/>
      <c r="L113" s="50">
        <f t="shared" si="10"/>
        <v>0</v>
      </c>
      <c r="M113" s="49">
        <f>(SUM($J$18:J113)-SUM($K$18:K113))</f>
        <v>33725488</v>
      </c>
      <c r="N113" s="48">
        <f t="shared" si="11"/>
        <v>41534902</v>
      </c>
    </row>
    <row r="114" spans="1:14" x14ac:dyDescent="0.3">
      <c r="A114" s="92">
        <v>43976</v>
      </c>
      <c r="B114" s="89">
        <f t="shared" si="6"/>
        <v>42916748</v>
      </c>
      <c r="C114" s="96">
        <f t="shared" si="7"/>
        <v>3.326951391386454E-2</v>
      </c>
      <c r="D114" s="97">
        <f t="shared" si="8"/>
        <v>1381846</v>
      </c>
      <c r="E114" s="97">
        <f t="shared" si="9"/>
        <v>9191260</v>
      </c>
      <c r="F114" s="95"/>
      <c r="G114" s="8">
        <v>41066737</v>
      </c>
      <c r="H114" s="8">
        <v>1850011</v>
      </c>
      <c r="I114" s="35"/>
      <c r="J114" s="113"/>
      <c r="K114" s="108"/>
      <c r="L114" s="50">
        <f t="shared" si="10"/>
        <v>0</v>
      </c>
      <c r="M114" s="49">
        <f>(SUM($J$18:J114)-SUM($K$18:K114))</f>
        <v>33725488</v>
      </c>
      <c r="N114" s="48">
        <f t="shared" si="11"/>
        <v>42916748</v>
      </c>
    </row>
    <row r="115" spans="1:14" x14ac:dyDescent="0.3">
      <c r="A115" s="91">
        <v>43977</v>
      </c>
      <c r="B115" s="89">
        <f t="shared" si="6"/>
        <v>44511220</v>
      </c>
      <c r="C115" s="96">
        <f t="shared" si="7"/>
        <v>3.7152675221337833E-2</v>
      </c>
      <c r="D115" s="97">
        <f t="shared" si="8"/>
        <v>1594472</v>
      </c>
      <c r="E115" s="97">
        <f t="shared" si="9"/>
        <v>10785732</v>
      </c>
      <c r="F115" s="95"/>
      <c r="G115" s="8">
        <v>42594844</v>
      </c>
      <c r="H115" s="8">
        <v>1916376</v>
      </c>
      <c r="I115" s="35"/>
      <c r="J115" s="113"/>
      <c r="K115" s="108"/>
      <c r="L115" s="50">
        <f t="shared" si="10"/>
        <v>0</v>
      </c>
      <c r="M115" s="49">
        <f>(SUM($J$18:J115)-SUM($K$18:K115))</f>
        <v>33725488</v>
      </c>
      <c r="N115" s="48">
        <f t="shared" si="11"/>
        <v>44511220</v>
      </c>
    </row>
    <row r="116" spans="1:14" x14ac:dyDescent="0.3">
      <c r="A116" s="92">
        <v>43978</v>
      </c>
      <c r="B116" s="89">
        <f t="shared" si="6"/>
        <v>43826446</v>
      </c>
      <c r="C116" s="96">
        <f t="shared" si="7"/>
        <v>-1.5384300857177135E-2</v>
      </c>
      <c r="D116" s="97">
        <f t="shared" si="8"/>
        <v>-684774</v>
      </c>
      <c r="E116" s="97">
        <f t="shared" si="9"/>
        <v>10100958</v>
      </c>
      <c r="F116" s="95"/>
      <c r="G116" s="8">
        <v>41927965</v>
      </c>
      <c r="H116" s="8">
        <v>1898481</v>
      </c>
      <c r="I116" s="35"/>
      <c r="J116" s="113"/>
      <c r="K116" s="108"/>
      <c r="L116" s="50">
        <f t="shared" si="10"/>
        <v>0</v>
      </c>
      <c r="M116" s="49">
        <f>(SUM($J$18:J116)-SUM($K$18:K116))</f>
        <v>33725488</v>
      </c>
      <c r="N116" s="48">
        <f t="shared" si="11"/>
        <v>43826446</v>
      </c>
    </row>
    <row r="117" spans="1:14" x14ac:dyDescent="0.3">
      <c r="A117" s="91">
        <v>43979</v>
      </c>
      <c r="B117" s="89">
        <f t="shared" si="6"/>
        <v>43109588</v>
      </c>
      <c r="C117" s="96">
        <f t="shared" si="7"/>
        <v>-1.6356744966269911E-2</v>
      </c>
      <c r="D117" s="97">
        <f t="shared" si="8"/>
        <v>-716858</v>
      </c>
      <c r="E117" s="97">
        <f t="shared" si="9"/>
        <v>9384100</v>
      </c>
      <c r="F117" s="95"/>
      <c r="G117" s="8">
        <v>41277366</v>
      </c>
      <c r="H117" s="8">
        <v>1832222</v>
      </c>
      <c r="I117" s="35"/>
      <c r="J117" s="113"/>
      <c r="K117" s="108"/>
      <c r="L117" s="50">
        <f t="shared" si="10"/>
        <v>0</v>
      </c>
      <c r="M117" s="49">
        <f>(SUM($J$18:J117)-SUM($K$18:K117))</f>
        <v>33725488</v>
      </c>
      <c r="N117" s="48">
        <f t="shared" si="11"/>
        <v>43109588</v>
      </c>
    </row>
    <row r="118" spans="1:14" x14ac:dyDescent="0.3">
      <c r="A118" s="92">
        <v>43980</v>
      </c>
      <c r="B118" s="89">
        <f t="shared" si="6"/>
        <v>42389405</v>
      </c>
      <c r="C118" s="96">
        <f t="shared" si="7"/>
        <v>-1.670586598971904E-2</v>
      </c>
      <c r="D118" s="97">
        <f t="shared" si="8"/>
        <v>-720183</v>
      </c>
      <c r="E118" s="97">
        <f t="shared" si="9"/>
        <v>8663917</v>
      </c>
      <c r="F118" s="95"/>
      <c r="G118" s="8">
        <v>40555152</v>
      </c>
      <c r="H118" s="8">
        <v>1834253</v>
      </c>
      <c r="I118" s="35"/>
      <c r="J118" s="113">
        <v>0</v>
      </c>
      <c r="K118" s="108">
        <v>0</v>
      </c>
      <c r="L118" s="50">
        <f>J118-K118</f>
        <v>0</v>
      </c>
      <c r="M118" s="49">
        <f>(SUM($J$18:J118)-SUM($K$18:K118))</f>
        <v>33725488</v>
      </c>
      <c r="N118" s="48">
        <f t="shared" si="11"/>
        <v>42389405</v>
      </c>
    </row>
    <row r="119" spans="1:14" x14ac:dyDescent="0.3">
      <c r="A119" s="92">
        <v>43983</v>
      </c>
      <c r="B119" s="89">
        <f>G119+H119+I119</f>
        <v>46924028</v>
      </c>
      <c r="C119" s="96">
        <f t="shared" si="7"/>
        <v>0.11222303324732832</v>
      </c>
      <c r="D119" s="97">
        <f t="shared" si="8"/>
        <v>4734623</v>
      </c>
      <c r="E119" s="97">
        <f t="shared" si="9"/>
        <v>13398540</v>
      </c>
      <c r="G119" s="8">
        <v>41652849</v>
      </c>
      <c r="H119" s="8">
        <v>1834253</v>
      </c>
      <c r="I119" s="8">
        <v>3436926</v>
      </c>
      <c r="J119" s="113">
        <v>0</v>
      </c>
      <c r="K119" s="109">
        <v>200000</v>
      </c>
      <c r="L119" s="50">
        <f t="shared" ref="L119:L181" si="12">J119-K119</f>
        <v>-200000</v>
      </c>
      <c r="M119" s="49">
        <f>(SUM($J$18:J119)-SUM($K$18:K119))</f>
        <v>33525488</v>
      </c>
      <c r="N119" s="48">
        <f>B119+L119</f>
        <v>46724028</v>
      </c>
    </row>
    <row r="120" spans="1:14" x14ac:dyDescent="0.3">
      <c r="A120" s="92">
        <v>43984</v>
      </c>
      <c r="B120" s="89">
        <f t="shared" ref="B120:B181" si="13">G120+H120+I120</f>
        <v>47601818</v>
      </c>
      <c r="C120" s="96">
        <f>(B120-(B119+(J120-K120)))/(B119+(J120-K120))</f>
        <v>1.4444412146374135E-2</v>
      </c>
      <c r="D120" s="97">
        <f>B120-(B119+(J120-K120))</f>
        <v>677790</v>
      </c>
      <c r="E120" s="97">
        <f>B120-M120</f>
        <v>14076330</v>
      </c>
      <c r="F120" s="98"/>
      <c r="G120" s="8">
        <v>42118077</v>
      </c>
      <c r="H120" s="8">
        <v>1834253</v>
      </c>
      <c r="I120" s="8">
        <v>3649488</v>
      </c>
      <c r="J120" s="113"/>
      <c r="K120" s="108"/>
      <c r="L120" s="50">
        <f t="shared" si="12"/>
        <v>0</v>
      </c>
      <c r="M120" s="49">
        <f>(SUM($J$18:J120)-SUM($K$18:K120))</f>
        <v>33525488</v>
      </c>
      <c r="N120" s="48">
        <f t="shared" ref="N120:N183" si="14">B120+J120-K120</f>
        <v>47601818</v>
      </c>
    </row>
    <row r="121" spans="1:14" x14ac:dyDescent="0.3">
      <c r="A121" s="92">
        <v>43985</v>
      </c>
      <c r="B121" s="89">
        <f t="shared" si="13"/>
        <v>46325925</v>
      </c>
      <c r="C121" s="96">
        <f t="shared" ref="C121:C184" si="15">(B121-(B120+(J121-K121)))/(B120+(J121-K121))</f>
        <v>-2.5057059066788307E-2</v>
      </c>
      <c r="D121" s="97">
        <f t="shared" ref="D121:D184" si="16">B121-(B120+(J121-K121))</f>
        <v>-1190625</v>
      </c>
      <c r="E121" s="97">
        <f t="shared" ref="E121:E183" si="17">B121-M121</f>
        <v>12885705</v>
      </c>
      <c r="F121" s="99"/>
      <c r="G121" s="8">
        <v>41257467</v>
      </c>
      <c r="H121" s="8">
        <v>1498848</v>
      </c>
      <c r="I121" s="8">
        <v>3569610</v>
      </c>
      <c r="J121" s="113"/>
      <c r="K121" s="109">
        <v>85268</v>
      </c>
      <c r="L121" s="50">
        <f t="shared" si="12"/>
        <v>-85268</v>
      </c>
      <c r="M121" s="49">
        <f>(SUM($J$18:J121)-SUM($K$18:K121))</f>
        <v>33440220</v>
      </c>
      <c r="N121" s="48">
        <f t="shared" si="14"/>
        <v>46240657</v>
      </c>
    </row>
    <row r="122" spans="1:14" x14ac:dyDescent="0.3">
      <c r="A122" s="92">
        <v>43986</v>
      </c>
      <c r="B122" s="89">
        <f t="shared" si="13"/>
        <v>47109388</v>
      </c>
      <c r="C122" s="96">
        <f t="shared" si="15"/>
        <v>1.6911977472657051E-2</v>
      </c>
      <c r="D122" s="97">
        <f t="shared" si="16"/>
        <v>783463</v>
      </c>
      <c r="E122" s="97">
        <f t="shared" si="17"/>
        <v>13669168</v>
      </c>
      <c r="F122" s="98"/>
      <c r="G122" s="8">
        <v>42054554</v>
      </c>
      <c r="H122" s="8">
        <v>1506220</v>
      </c>
      <c r="I122" s="8">
        <v>3548614</v>
      </c>
      <c r="J122" s="113"/>
      <c r="K122" s="108"/>
      <c r="L122" s="50">
        <f t="shared" si="12"/>
        <v>0</v>
      </c>
      <c r="M122" s="49">
        <f>(SUM($J$18:J122)-SUM($K$18:K122))</f>
        <v>33440220</v>
      </c>
      <c r="N122" s="48">
        <f t="shared" si="14"/>
        <v>47109388</v>
      </c>
    </row>
    <row r="123" spans="1:14" x14ac:dyDescent="0.3">
      <c r="A123" s="92">
        <v>43987</v>
      </c>
      <c r="B123" s="89">
        <f t="shared" si="13"/>
        <v>48064090</v>
      </c>
      <c r="C123" s="96">
        <f t="shared" si="15"/>
        <v>2.0265642168817818E-2</v>
      </c>
      <c r="D123" s="97">
        <f t="shared" si="16"/>
        <v>954702</v>
      </c>
      <c r="E123" s="97">
        <f t="shared" si="17"/>
        <v>14623870</v>
      </c>
      <c r="F123" s="98"/>
      <c r="G123" s="8">
        <v>40540020</v>
      </c>
      <c r="H123" s="8">
        <v>3288967</v>
      </c>
      <c r="I123" s="8">
        <v>4235103</v>
      </c>
      <c r="J123" s="113"/>
      <c r="K123" s="108"/>
      <c r="L123" s="50">
        <f t="shared" si="12"/>
        <v>0</v>
      </c>
      <c r="M123" s="49">
        <f>(SUM($J$18:J123)-SUM($K$18:K123))</f>
        <v>33440220</v>
      </c>
      <c r="N123" s="48">
        <f t="shared" si="14"/>
        <v>48064090</v>
      </c>
    </row>
    <row r="124" spans="1:14" x14ac:dyDescent="0.3">
      <c r="A124" s="92">
        <v>43990</v>
      </c>
      <c r="B124" s="89">
        <f t="shared" si="13"/>
        <v>49226297</v>
      </c>
      <c r="C124" s="96">
        <f t="shared" si="15"/>
        <v>3.4946679312060844E-2</v>
      </c>
      <c r="D124" s="97">
        <f t="shared" si="16"/>
        <v>1662207</v>
      </c>
      <c r="E124" s="97">
        <f t="shared" si="17"/>
        <v>16286077</v>
      </c>
      <c r="F124" s="98"/>
      <c r="G124" s="8">
        <v>40014122</v>
      </c>
      <c r="H124" s="8">
        <v>4433896</v>
      </c>
      <c r="I124" s="8">
        <v>4778279</v>
      </c>
      <c r="J124" s="113"/>
      <c r="K124" s="109">
        <v>500000</v>
      </c>
      <c r="L124" s="50">
        <f t="shared" si="12"/>
        <v>-500000</v>
      </c>
      <c r="M124" s="49">
        <f>(SUM($J$18:J124)-SUM($K$18:K124))</f>
        <v>32940220</v>
      </c>
      <c r="N124" s="48">
        <f t="shared" si="14"/>
        <v>48726297</v>
      </c>
    </row>
    <row r="125" spans="1:14" x14ac:dyDescent="0.3">
      <c r="A125" s="92">
        <v>43991</v>
      </c>
      <c r="B125" s="89">
        <f t="shared" si="13"/>
        <v>48451628</v>
      </c>
      <c r="C125" s="96">
        <f t="shared" si="15"/>
        <v>-1.573689363634238E-2</v>
      </c>
      <c r="D125" s="97">
        <f t="shared" si="16"/>
        <v>-774669</v>
      </c>
      <c r="E125" s="97">
        <f t="shared" si="17"/>
        <v>15511408</v>
      </c>
      <c r="F125" s="99"/>
      <c r="G125" s="8">
        <v>39553467</v>
      </c>
      <c r="H125" s="8">
        <v>4497726</v>
      </c>
      <c r="I125" s="8">
        <v>4400435</v>
      </c>
      <c r="J125" s="113"/>
      <c r="K125" s="108"/>
      <c r="L125" s="50">
        <f t="shared" si="12"/>
        <v>0</v>
      </c>
      <c r="M125" s="49">
        <f>(SUM($J$18:J125)-SUM($K$18:K125))</f>
        <v>32940220</v>
      </c>
      <c r="N125" s="48">
        <f t="shared" si="14"/>
        <v>48451628</v>
      </c>
    </row>
    <row r="126" spans="1:14" x14ac:dyDescent="0.3">
      <c r="A126" s="92">
        <v>43992</v>
      </c>
      <c r="B126" s="89">
        <f t="shared" si="13"/>
        <v>48482033</v>
      </c>
      <c r="C126" s="96">
        <f t="shared" si="15"/>
        <v>6.2753309341845027E-4</v>
      </c>
      <c r="D126" s="97">
        <f t="shared" si="16"/>
        <v>30405</v>
      </c>
      <c r="E126" s="97">
        <f t="shared" si="17"/>
        <v>15541813</v>
      </c>
      <c r="F126" s="98"/>
      <c r="G126" s="8">
        <v>40014122</v>
      </c>
      <c r="H126" s="8">
        <v>4491631</v>
      </c>
      <c r="I126" s="8">
        <v>3976280</v>
      </c>
      <c r="J126" s="113"/>
      <c r="K126" s="108"/>
      <c r="L126" s="50">
        <f t="shared" si="12"/>
        <v>0</v>
      </c>
      <c r="M126" s="49">
        <f>(SUM($J$18:J126)-SUM($K$18:K126))</f>
        <v>32940220</v>
      </c>
      <c r="N126" s="48">
        <f t="shared" si="14"/>
        <v>48482033</v>
      </c>
    </row>
    <row r="127" spans="1:14" x14ac:dyDescent="0.3">
      <c r="A127" s="92">
        <v>43993</v>
      </c>
      <c r="B127" s="89">
        <f t="shared" si="13"/>
        <v>48092462</v>
      </c>
      <c r="C127" s="96">
        <f t="shared" si="15"/>
        <v>-8.0353684838257496E-3</v>
      </c>
      <c r="D127" s="97">
        <f t="shared" si="16"/>
        <v>-389571</v>
      </c>
      <c r="E127" s="97">
        <f t="shared" si="17"/>
        <v>15152242</v>
      </c>
      <c r="F127" s="99"/>
      <c r="G127" s="8">
        <v>40268252</v>
      </c>
      <c r="H127" s="8">
        <v>4459813</v>
      </c>
      <c r="I127" s="8">
        <v>3364397</v>
      </c>
      <c r="J127" s="113"/>
      <c r="K127" s="108"/>
      <c r="L127" s="50">
        <f t="shared" si="12"/>
        <v>0</v>
      </c>
      <c r="M127" s="49">
        <f>(SUM($J$18:J127)-SUM($K$18:K127))</f>
        <v>32940220</v>
      </c>
      <c r="N127" s="48">
        <f t="shared" si="14"/>
        <v>48092462</v>
      </c>
    </row>
    <row r="128" spans="1:14" x14ac:dyDescent="0.3">
      <c r="A128" s="92">
        <v>43994</v>
      </c>
      <c r="B128" s="89">
        <f t="shared" si="13"/>
        <v>47388044</v>
      </c>
      <c r="C128" s="96">
        <f t="shared" si="15"/>
        <v>-1.4647160297179213E-2</v>
      </c>
      <c r="D128" s="97">
        <f t="shared" si="16"/>
        <v>-704418</v>
      </c>
      <c r="E128" s="97">
        <f t="shared" si="17"/>
        <v>14447824</v>
      </c>
      <c r="F128" s="99"/>
      <c r="G128" s="8">
        <v>39429688</v>
      </c>
      <c r="H128" s="8">
        <v>4397109</v>
      </c>
      <c r="I128" s="8">
        <v>3561247</v>
      </c>
      <c r="J128" s="113"/>
      <c r="K128" s="108"/>
      <c r="L128" s="50">
        <f t="shared" si="12"/>
        <v>0</v>
      </c>
      <c r="M128" s="49">
        <f>(SUM($J$18:J128)-SUM($K$18:K128))</f>
        <v>32940220</v>
      </c>
      <c r="N128" s="48">
        <f t="shared" si="14"/>
        <v>47388044</v>
      </c>
    </row>
    <row r="129" spans="1:14" x14ac:dyDescent="0.3">
      <c r="A129" s="92">
        <v>43997</v>
      </c>
      <c r="B129" s="89">
        <f t="shared" si="13"/>
        <v>44303904</v>
      </c>
      <c r="C129" s="96">
        <f t="shared" si="15"/>
        <v>-6.5082660934475373E-2</v>
      </c>
      <c r="D129" s="97">
        <f t="shared" si="16"/>
        <v>-3084140</v>
      </c>
      <c r="E129" s="97">
        <f t="shared" si="17"/>
        <v>11363684</v>
      </c>
      <c r="F129" s="99"/>
      <c r="G129" s="8">
        <v>36416085</v>
      </c>
      <c r="H129" s="8">
        <v>4045740</v>
      </c>
      <c r="I129" s="8">
        <v>3842079</v>
      </c>
      <c r="J129" s="113"/>
      <c r="K129" s="108"/>
      <c r="L129" s="50">
        <f t="shared" si="12"/>
        <v>0</v>
      </c>
      <c r="M129" s="49">
        <f>(SUM($J$18:J129)-SUM($K$18:K129))</f>
        <v>32940220</v>
      </c>
      <c r="N129" s="48">
        <f t="shared" si="14"/>
        <v>44303904</v>
      </c>
    </row>
    <row r="130" spans="1:14" x14ac:dyDescent="0.3">
      <c r="A130" s="92">
        <v>43998</v>
      </c>
      <c r="B130" s="89">
        <f t="shared" si="13"/>
        <v>48103686</v>
      </c>
      <c r="C130" s="96">
        <f t="shared" si="15"/>
        <v>6.1800016175206446E-2</v>
      </c>
      <c r="D130" s="97">
        <f t="shared" si="16"/>
        <v>2799782</v>
      </c>
      <c r="E130" s="97">
        <f t="shared" si="17"/>
        <v>14163466</v>
      </c>
      <c r="F130" s="98"/>
      <c r="G130" s="8">
        <v>39737328</v>
      </c>
      <c r="H130" s="8">
        <v>4294487</v>
      </c>
      <c r="I130" s="8">
        <v>4071871</v>
      </c>
      <c r="J130" s="113">
        <v>1000000</v>
      </c>
      <c r="K130" s="108">
        <v>0</v>
      </c>
      <c r="L130" s="50">
        <f t="shared" si="12"/>
        <v>1000000</v>
      </c>
      <c r="M130" s="49">
        <f>(SUM($J$18:J130)-SUM($K$18:K130))</f>
        <v>33940220</v>
      </c>
      <c r="N130" s="48">
        <f t="shared" si="14"/>
        <v>49103686</v>
      </c>
    </row>
    <row r="131" spans="1:14" x14ac:dyDescent="0.3">
      <c r="A131" s="92">
        <v>43999</v>
      </c>
      <c r="B131" s="89">
        <f t="shared" si="13"/>
        <v>48417059</v>
      </c>
      <c r="C131" s="96">
        <f t="shared" si="15"/>
        <v>6.5145319633094232E-3</v>
      </c>
      <c r="D131" s="97">
        <f t="shared" si="16"/>
        <v>313373</v>
      </c>
      <c r="E131" s="97">
        <f t="shared" si="17"/>
        <v>14476839</v>
      </c>
      <c r="F131" s="98"/>
      <c r="G131" s="8">
        <v>40047157</v>
      </c>
      <c r="H131" s="8">
        <v>4392032</v>
      </c>
      <c r="I131" s="8">
        <v>3977870</v>
      </c>
      <c r="J131" s="113"/>
      <c r="K131" s="108"/>
      <c r="L131" s="50">
        <f t="shared" si="12"/>
        <v>0</v>
      </c>
      <c r="M131" s="49">
        <f>(SUM($J$18:J131)-SUM($K$18:K131))</f>
        <v>33940220</v>
      </c>
      <c r="N131" s="48">
        <f t="shared" si="14"/>
        <v>48417059</v>
      </c>
    </row>
    <row r="132" spans="1:14" x14ac:dyDescent="0.3">
      <c r="A132" s="92">
        <v>44000</v>
      </c>
      <c r="B132" s="89">
        <f t="shared" si="13"/>
        <v>48699234</v>
      </c>
      <c r="C132" s="96">
        <f t="shared" si="15"/>
        <v>5.8280078515301811E-3</v>
      </c>
      <c r="D132" s="97">
        <f t="shared" si="16"/>
        <v>282175</v>
      </c>
      <c r="E132" s="97">
        <f t="shared" si="17"/>
        <v>14759014</v>
      </c>
      <c r="F132" s="98"/>
      <c r="G132" s="8">
        <v>40034955</v>
      </c>
      <c r="H132" s="8">
        <v>4350825</v>
      </c>
      <c r="I132" s="8">
        <v>4313454</v>
      </c>
      <c r="J132" s="113"/>
      <c r="K132" s="108"/>
      <c r="L132" s="50">
        <f t="shared" si="12"/>
        <v>0</v>
      </c>
      <c r="M132" s="49">
        <f>(SUM($J$18:J132)-SUM($K$18:K132))</f>
        <v>33940220</v>
      </c>
      <c r="N132" s="48">
        <f t="shared" si="14"/>
        <v>48699234</v>
      </c>
    </row>
    <row r="133" spans="1:14" x14ac:dyDescent="0.3">
      <c r="A133" s="92">
        <v>44001</v>
      </c>
      <c r="B133" s="89">
        <f t="shared" si="13"/>
        <v>49258152</v>
      </c>
      <c r="C133" s="96">
        <f t="shared" si="15"/>
        <v>1.1476936167004187E-2</v>
      </c>
      <c r="D133" s="97">
        <f t="shared" si="16"/>
        <v>558918</v>
      </c>
      <c r="E133" s="97">
        <f t="shared" si="17"/>
        <v>15317932</v>
      </c>
      <c r="F133" s="98"/>
      <c r="G133" s="8">
        <v>40443579</v>
      </c>
      <c r="H133" s="8">
        <v>4498416</v>
      </c>
      <c r="I133" s="8">
        <v>4316157</v>
      </c>
      <c r="J133" s="113"/>
      <c r="K133" s="108"/>
      <c r="L133" s="50">
        <f t="shared" si="12"/>
        <v>0</v>
      </c>
      <c r="M133" s="49">
        <f>(SUM($J$18:J133)-SUM($K$18:K133))</f>
        <v>33940220</v>
      </c>
      <c r="N133" s="48">
        <f t="shared" si="14"/>
        <v>49258152</v>
      </c>
    </row>
    <row r="134" spans="1:14" x14ac:dyDescent="0.3">
      <c r="A134" s="92">
        <v>44004</v>
      </c>
      <c r="B134" s="89">
        <f t="shared" si="13"/>
        <v>50303742</v>
      </c>
      <c r="C134" s="96">
        <f t="shared" si="15"/>
        <v>2.1226740296712714E-2</v>
      </c>
      <c r="D134" s="97">
        <f t="shared" si="16"/>
        <v>1045590</v>
      </c>
      <c r="E134" s="97">
        <f t="shared" si="17"/>
        <v>16363522</v>
      </c>
      <c r="F134" s="98"/>
      <c r="G134" s="8">
        <v>41604857</v>
      </c>
      <c r="H134" s="8">
        <v>4498615</v>
      </c>
      <c r="I134" s="8">
        <v>4200270</v>
      </c>
      <c r="J134" s="113"/>
      <c r="K134" s="108"/>
      <c r="L134" s="50">
        <f t="shared" si="12"/>
        <v>0</v>
      </c>
      <c r="M134" s="49">
        <f>(SUM($J$18:J134)-SUM($K$18:K134))</f>
        <v>33940220</v>
      </c>
      <c r="N134" s="48">
        <f t="shared" si="14"/>
        <v>50303742</v>
      </c>
    </row>
    <row r="135" spans="1:14" x14ac:dyDescent="0.3">
      <c r="A135" s="92">
        <v>44005</v>
      </c>
      <c r="B135" s="89">
        <f t="shared" si="13"/>
        <v>51263779</v>
      </c>
      <c r="C135" s="96">
        <f t="shared" si="15"/>
        <v>1.9084802876096176E-2</v>
      </c>
      <c r="D135" s="97">
        <f t="shared" si="16"/>
        <v>960037</v>
      </c>
      <c r="E135" s="97">
        <f t="shared" si="17"/>
        <v>17323559</v>
      </c>
      <c r="F135" s="98"/>
      <c r="G135" s="8">
        <v>42543616</v>
      </c>
      <c r="H135" s="8">
        <v>4551875</v>
      </c>
      <c r="I135" s="8">
        <v>4168288</v>
      </c>
      <c r="J135" s="113"/>
      <c r="K135" s="108"/>
      <c r="L135" s="50">
        <f t="shared" si="12"/>
        <v>0</v>
      </c>
      <c r="M135" s="49">
        <f>(SUM($J$18:J135)-SUM($K$18:K135))</f>
        <v>33940220</v>
      </c>
      <c r="N135" s="48">
        <f t="shared" si="14"/>
        <v>51263779</v>
      </c>
    </row>
    <row r="136" spans="1:14" x14ac:dyDescent="0.3">
      <c r="A136" s="92">
        <v>44006</v>
      </c>
      <c r="B136" s="89">
        <f t="shared" si="13"/>
        <v>51258068</v>
      </c>
      <c r="C136" s="96">
        <f t="shared" si="15"/>
        <v>-1.1140419437279487E-4</v>
      </c>
      <c r="D136" s="97">
        <f t="shared" si="16"/>
        <v>-5711</v>
      </c>
      <c r="E136" s="97">
        <f t="shared" si="17"/>
        <v>17317848</v>
      </c>
      <c r="F136" s="99"/>
      <c r="G136" s="8">
        <v>42897128</v>
      </c>
      <c r="H136" s="8">
        <v>4587824</v>
      </c>
      <c r="I136" s="8">
        <v>3773116</v>
      </c>
      <c r="J136" s="113"/>
      <c r="K136" s="108"/>
      <c r="L136" s="50">
        <f t="shared" si="12"/>
        <v>0</v>
      </c>
      <c r="M136" s="49">
        <f>(SUM($J$18:J136)-SUM($K$18:K136))</f>
        <v>33940220</v>
      </c>
      <c r="N136" s="48">
        <f t="shared" si="14"/>
        <v>51258068</v>
      </c>
    </row>
    <row r="137" spans="1:14" x14ac:dyDescent="0.3">
      <c r="A137" s="92">
        <v>44007</v>
      </c>
      <c r="B137" s="89">
        <f t="shared" si="13"/>
        <v>50992206</v>
      </c>
      <c r="C137" s="96">
        <f t="shared" si="15"/>
        <v>-5.1867347009645392E-3</v>
      </c>
      <c r="D137" s="97">
        <f t="shared" si="16"/>
        <v>-265862</v>
      </c>
      <c r="E137" s="97">
        <f t="shared" si="17"/>
        <v>17051986</v>
      </c>
      <c r="F137" s="99"/>
      <c r="G137" s="8">
        <v>42473524</v>
      </c>
      <c r="H137" s="8">
        <v>4553010</v>
      </c>
      <c r="I137" s="8">
        <v>3965672</v>
      </c>
      <c r="J137" s="113"/>
      <c r="K137" s="108"/>
      <c r="L137" s="50">
        <f t="shared" si="12"/>
        <v>0</v>
      </c>
      <c r="M137" s="49">
        <f>(SUM($J$18:J137)-SUM($K$18:K137))</f>
        <v>33940220</v>
      </c>
      <c r="N137" s="48">
        <f t="shared" si="14"/>
        <v>50992206</v>
      </c>
    </row>
    <row r="138" spans="1:14" x14ac:dyDescent="0.3">
      <c r="A138" s="92">
        <v>44008</v>
      </c>
      <c r="B138" s="89">
        <f t="shared" si="13"/>
        <v>50467947</v>
      </c>
      <c r="C138" s="96">
        <f t="shared" si="15"/>
        <v>-1.0281159438365934E-2</v>
      </c>
      <c r="D138" s="97">
        <f t="shared" si="16"/>
        <v>-524259</v>
      </c>
      <c r="E138" s="97">
        <f t="shared" si="17"/>
        <v>16527727</v>
      </c>
      <c r="F138" s="99"/>
      <c r="G138" s="8">
        <v>42080653</v>
      </c>
      <c r="H138" s="8">
        <v>4856842</v>
      </c>
      <c r="I138" s="8">
        <v>3530452</v>
      </c>
      <c r="J138" s="113"/>
      <c r="K138" s="108"/>
      <c r="L138" s="50">
        <f t="shared" si="12"/>
        <v>0</v>
      </c>
      <c r="M138" s="49">
        <f>(SUM($J$18:J138)-SUM($K$18:K138))</f>
        <v>33940220</v>
      </c>
      <c r="N138" s="48">
        <f t="shared" si="14"/>
        <v>50467947</v>
      </c>
    </row>
    <row r="139" spans="1:14" ht="17.25" thickBot="1" x14ac:dyDescent="0.35">
      <c r="A139" s="92">
        <v>44011</v>
      </c>
      <c r="B139" s="89">
        <f t="shared" si="13"/>
        <v>49720997</v>
      </c>
      <c r="C139" s="96">
        <f t="shared" si="15"/>
        <v>-1.4800483166077669E-2</v>
      </c>
      <c r="D139" s="97">
        <f t="shared" si="16"/>
        <v>-746950</v>
      </c>
      <c r="E139" s="97">
        <f t="shared" si="17"/>
        <v>15780777</v>
      </c>
      <c r="F139" s="99"/>
      <c r="G139" s="8">
        <v>41206822</v>
      </c>
      <c r="H139" s="8">
        <v>4796754</v>
      </c>
      <c r="I139" s="8">
        <v>3717421</v>
      </c>
      <c r="J139" s="113"/>
      <c r="K139" s="108"/>
      <c r="L139" s="50">
        <f t="shared" si="12"/>
        <v>0</v>
      </c>
      <c r="M139" s="49">
        <f>(SUM($J$18:J139)-SUM($K$18:K139))</f>
        <v>33940220</v>
      </c>
      <c r="N139" s="48">
        <f t="shared" si="14"/>
        <v>49720997</v>
      </c>
    </row>
    <row r="140" spans="1:14" ht="17.25" thickBot="1" x14ac:dyDescent="0.35">
      <c r="A140" s="93">
        <v>44012</v>
      </c>
      <c r="B140" s="94">
        <f t="shared" si="13"/>
        <v>50521850</v>
      </c>
      <c r="C140" s="96">
        <f t="shared" si="15"/>
        <v>1.61069376786632E-2</v>
      </c>
      <c r="D140" s="97">
        <f t="shared" si="16"/>
        <v>800853</v>
      </c>
      <c r="E140" s="100">
        <f t="shared" si="17"/>
        <v>16581630</v>
      </c>
      <c r="F140" s="101"/>
      <c r="G140" s="61">
        <v>41885335</v>
      </c>
      <c r="H140" s="61">
        <v>4841043</v>
      </c>
      <c r="I140" s="61">
        <v>3795472</v>
      </c>
      <c r="J140" s="113"/>
      <c r="K140" s="108"/>
      <c r="L140" s="63">
        <f t="shared" si="12"/>
        <v>0</v>
      </c>
      <c r="M140" s="49">
        <f>(SUM($J$18:J140)-SUM($K$18:K140))</f>
        <v>33940220</v>
      </c>
      <c r="N140" s="62">
        <f t="shared" si="14"/>
        <v>50521850</v>
      </c>
    </row>
    <row r="141" spans="1:14" x14ac:dyDescent="0.3">
      <c r="A141" s="92">
        <v>44013</v>
      </c>
      <c r="B141" s="89">
        <f t="shared" si="13"/>
        <v>49671294</v>
      </c>
      <c r="C141" s="96">
        <f t="shared" si="15"/>
        <v>-1.6251256390882884E-2</v>
      </c>
      <c r="D141" s="97">
        <f t="shared" si="16"/>
        <v>-820556</v>
      </c>
      <c r="E141" s="97">
        <f t="shared" si="17"/>
        <v>15761074</v>
      </c>
      <c r="F141" s="99"/>
      <c r="G141" s="8">
        <v>41162920</v>
      </c>
      <c r="H141" s="8">
        <v>4771428</v>
      </c>
      <c r="I141" s="8">
        <v>3736946</v>
      </c>
      <c r="J141" s="113"/>
      <c r="K141" s="108">
        <v>30000</v>
      </c>
      <c r="L141" s="50">
        <f t="shared" si="12"/>
        <v>-30000</v>
      </c>
      <c r="M141" s="49">
        <f>(SUM($J$18:J141)-SUM($K$18:K141))</f>
        <v>33910220</v>
      </c>
      <c r="N141" s="48">
        <f t="shared" si="14"/>
        <v>49641294</v>
      </c>
    </row>
    <row r="142" spans="1:14" x14ac:dyDescent="0.3">
      <c r="A142" s="92">
        <v>44014</v>
      </c>
      <c r="B142" s="89">
        <f t="shared" si="13"/>
        <v>50656369</v>
      </c>
      <c r="C142" s="96">
        <f t="shared" si="15"/>
        <v>1.9831877140144567E-2</v>
      </c>
      <c r="D142" s="97">
        <f t="shared" si="16"/>
        <v>985075</v>
      </c>
      <c r="E142" s="97">
        <f t="shared" si="17"/>
        <v>16746149</v>
      </c>
      <c r="F142" s="98"/>
      <c r="G142" s="8">
        <v>41800797</v>
      </c>
      <c r="H142" s="8">
        <v>4858390</v>
      </c>
      <c r="I142" s="8">
        <v>3997182</v>
      </c>
      <c r="J142" s="113"/>
      <c r="K142" s="108"/>
      <c r="L142" s="50">
        <f t="shared" si="12"/>
        <v>0</v>
      </c>
      <c r="M142" s="49">
        <f>(SUM($J$18:J142)-SUM($K$18:K142))</f>
        <v>33910220</v>
      </c>
      <c r="N142" s="48">
        <f t="shared" si="14"/>
        <v>50656369</v>
      </c>
    </row>
    <row r="143" spans="1:14" x14ac:dyDescent="0.3">
      <c r="A143" s="92">
        <v>44015</v>
      </c>
      <c r="B143" s="89">
        <f t="shared" si="13"/>
        <v>50457995</v>
      </c>
      <c r="C143" s="96">
        <f t="shared" si="15"/>
        <v>3.6628186688940937E-3</v>
      </c>
      <c r="D143" s="97">
        <f t="shared" si="16"/>
        <v>184144</v>
      </c>
      <c r="E143" s="97">
        <f t="shared" si="17"/>
        <v>16930293</v>
      </c>
      <c r="F143" s="99"/>
      <c r="G143" s="8">
        <v>41880363</v>
      </c>
      <c r="H143" s="8">
        <v>4582446</v>
      </c>
      <c r="I143" s="8">
        <v>3995186</v>
      </c>
      <c r="J143" s="113"/>
      <c r="K143" s="108">
        <v>382518</v>
      </c>
      <c r="L143" s="50">
        <f t="shared" si="12"/>
        <v>-382518</v>
      </c>
      <c r="M143" s="49">
        <f>(SUM($J$18:J143)-SUM($K$18:K143))</f>
        <v>33527702</v>
      </c>
      <c r="N143" s="48">
        <f t="shared" si="14"/>
        <v>50075477</v>
      </c>
    </row>
    <row r="144" spans="1:14" x14ac:dyDescent="0.3">
      <c r="A144" s="92">
        <v>44018</v>
      </c>
      <c r="B144" s="89">
        <f t="shared" si="13"/>
        <v>52000141</v>
      </c>
      <c r="C144" s="96">
        <f t="shared" si="15"/>
        <v>3.0562966285124886E-2</v>
      </c>
      <c r="D144" s="97">
        <f t="shared" si="16"/>
        <v>1542146</v>
      </c>
      <c r="E144" s="97">
        <f t="shared" si="17"/>
        <v>18472439</v>
      </c>
      <c r="F144" s="98"/>
      <c r="G144" s="8">
        <v>43347963</v>
      </c>
      <c r="H144" s="8">
        <v>4630863</v>
      </c>
      <c r="I144" s="8">
        <v>4021315</v>
      </c>
      <c r="J144" s="113"/>
      <c r="K144" s="108"/>
      <c r="L144" s="50">
        <f t="shared" si="12"/>
        <v>0</v>
      </c>
      <c r="M144" s="49">
        <f>(SUM($J$18:J144)-SUM($K$18:K144))</f>
        <v>33527702</v>
      </c>
      <c r="N144" s="48">
        <f t="shared" si="14"/>
        <v>52000141</v>
      </c>
    </row>
    <row r="145" spans="1:14" x14ac:dyDescent="0.3">
      <c r="A145" s="92">
        <v>44019</v>
      </c>
      <c r="B145" s="89">
        <f t="shared" si="13"/>
        <v>51795156</v>
      </c>
      <c r="C145" s="96">
        <f t="shared" si="15"/>
        <v>-3.9420085418614536E-3</v>
      </c>
      <c r="D145" s="97">
        <f t="shared" si="16"/>
        <v>-204985</v>
      </c>
      <c r="E145" s="97">
        <f t="shared" si="17"/>
        <v>18267454</v>
      </c>
      <c r="F145" s="99"/>
      <c r="G145" s="8">
        <v>43454736</v>
      </c>
      <c r="H145" s="8">
        <v>4570285</v>
      </c>
      <c r="I145" s="8">
        <v>3770135</v>
      </c>
      <c r="J145" s="113"/>
      <c r="K145" s="108"/>
      <c r="L145" s="50">
        <f t="shared" si="12"/>
        <v>0</v>
      </c>
      <c r="M145" s="49">
        <f>(SUM($J$18:J145)-SUM($K$18:K145))</f>
        <v>33527702</v>
      </c>
      <c r="N145" s="48">
        <f t="shared" si="14"/>
        <v>51795156</v>
      </c>
    </row>
    <row r="146" spans="1:14" x14ac:dyDescent="0.3">
      <c r="A146" s="92">
        <v>44020</v>
      </c>
      <c r="B146" s="89">
        <f t="shared" si="13"/>
        <v>51113732</v>
      </c>
      <c r="C146" s="96">
        <f t="shared" si="15"/>
        <v>6.2717791436648013E-3</v>
      </c>
      <c r="D146" s="97">
        <f t="shared" si="16"/>
        <v>318576</v>
      </c>
      <c r="E146" s="97">
        <f t="shared" si="17"/>
        <v>18586030</v>
      </c>
      <c r="F146" s="99"/>
      <c r="G146" s="8">
        <v>41652074</v>
      </c>
      <c r="H146" s="8">
        <v>5620389</v>
      </c>
      <c r="I146" s="8">
        <v>3841269</v>
      </c>
      <c r="J146" s="113"/>
      <c r="K146" s="108">
        <v>1000000</v>
      </c>
      <c r="L146" s="50">
        <f t="shared" si="12"/>
        <v>-1000000</v>
      </c>
      <c r="M146" s="49">
        <f>(SUM($J$18:J146)-SUM($K$18:K146))</f>
        <v>32527702</v>
      </c>
      <c r="N146" s="48">
        <f t="shared" si="14"/>
        <v>50113732</v>
      </c>
    </row>
    <row r="147" spans="1:14" x14ac:dyDescent="0.3">
      <c r="A147" s="92">
        <v>44021</v>
      </c>
      <c r="B147" s="89">
        <f t="shared" si="13"/>
        <v>52584793</v>
      </c>
      <c r="C147" s="96">
        <f t="shared" si="15"/>
        <v>2.8780152464703616E-2</v>
      </c>
      <c r="D147" s="97">
        <f t="shared" si="16"/>
        <v>1471061</v>
      </c>
      <c r="E147" s="97">
        <f t="shared" si="17"/>
        <v>20057091</v>
      </c>
      <c r="F147" s="98"/>
      <c r="G147" s="8">
        <v>43049324</v>
      </c>
      <c r="H147" s="8">
        <v>5609778</v>
      </c>
      <c r="I147" s="8">
        <v>3925691</v>
      </c>
      <c r="J147" s="113"/>
      <c r="K147" s="108"/>
      <c r="L147" s="50">
        <f t="shared" si="12"/>
        <v>0</v>
      </c>
      <c r="M147" s="49">
        <f>(SUM($J$18:J147)-SUM($K$18:K147))</f>
        <v>32527702</v>
      </c>
      <c r="N147" s="48">
        <f t="shared" si="14"/>
        <v>52584793</v>
      </c>
    </row>
    <row r="148" spans="1:14" x14ac:dyDescent="0.3">
      <c r="A148" s="92">
        <v>44022</v>
      </c>
      <c r="B148" s="89">
        <f t="shared" si="13"/>
        <v>52241172</v>
      </c>
      <c r="C148" s="96">
        <f t="shared" si="15"/>
        <v>-6.5346078285408483E-3</v>
      </c>
      <c r="D148" s="97">
        <f t="shared" si="16"/>
        <v>-343621</v>
      </c>
      <c r="E148" s="97">
        <f t="shared" si="17"/>
        <v>19713470</v>
      </c>
      <c r="F148" s="99"/>
      <c r="G148" s="8">
        <v>42478058</v>
      </c>
      <c r="H148" s="8">
        <v>5609778</v>
      </c>
      <c r="I148" s="8">
        <v>4153336</v>
      </c>
      <c r="J148" s="113"/>
      <c r="K148" s="108"/>
      <c r="L148" s="50">
        <f t="shared" si="12"/>
        <v>0</v>
      </c>
      <c r="M148" s="49">
        <f>(SUM($J$18:J148)-SUM($K$18:K148))</f>
        <v>32527702</v>
      </c>
      <c r="N148" s="48">
        <f t="shared" si="14"/>
        <v>52241172</v>
      </c>
    </row>
    <row r="149" spans="1:14" x14ac:dyDescent="0.3">
      <c r="A149" s="92">
        <v>44025</v>
      </c>
      <c r="B149" s="89">
        <f t="shared" si="13"/>
        <v>52433047</v>
      </c>
      <c r="C149" s="96">
        <f t="shared" si="15"/>
        <v>3.6728693605878522E-3</v>
      </c>
      <c r="D149" s="97">
        <f t="shared" si="16"/>
        <v>191875</v>
      </c>
      <c r="E149" s="97">
        <f t="shared" si="17"/>
        <v>19905345</v>
      </c>
      <c r="F149" s="98"/>
      <c r="G149" s="8">
        <v>42902235</v>
      </c>
      <c r="H149" s="8">
        <v>5541009</v>
      </c>
      <c r="I149" s="8">
        <v>3989803</v>
      </c>
      <c r="J149" s="113"/>
      <c r="K149" s="108"/>
      <c r="L149" s="50">
        <f t="shared" si="12"/>
        <v>0</v>
      </c>
      <c r="M149" s="49">
        <f>(SUM($J$18:J149)-SUM($K$18:K149))</f>
        <v>32527702</v>
      </c>
      <c r="N149" s="48">
        <f t="shared" si="14"/>
        <v>52433047</v>
      </c>
    </row>
    <row r="150" spans="1:14" x14ac:dyDescent="0.3">
      <c r="A150" s="92">
        <v>44026</v>
      </c>
      <c r="B150" s="89">
        <f t="shared" si="13"/>
        <v>52082128</v>
      </c>
      <c r="C150" s="96">
        <f t="shared" si="15"/>
        <v>-6.6927066054353092E-3</v>
      </c>
      <c r="D150" s="97">
        <f t="shared" si="16"/>
        <v>-350919</v>
      </c>
      <c r="E150" s="97">
        <f t="shared" si="17"/>
        <v>19554426</v>
      </c>
      <c r="F150" s="99"/>
      <c r="G150" s="8">
        <v>42347933</v>
      </c>
      <c r="H150" s="8">
        <v>5531033</v>
      </c>
      <c r="I150" s="8">
        <v>4203162</v>
      </c>
      <c r="J150" s="113"/>
      <c r="K150" s="108"/>
      <c r="L150" s="50">
        <f t="shared" si="12"/>
        <v>0</v>
      </c>
      <c r="M150" s="49">
        <f>(SUM($J$18:J150)-SUM($K$18:K150))</f>
        <v>32527702</v>
      </c>
      <c r="N150" s="48">
        <f t="shared" si="14"/>
        <v>52082128</v>
      </c>
    </row>
    <row r="151" spans="1:14" x14ac:dyDescent="0.3">
      <c r="A151" s="92">
        <v>44027</v>
      </c>
      <c r="B151" s="89">
        <f t="shared" si="13"/>
        <v>49944965</v>
      </c>
      <c r="C151" s="96">
        <f t="shared" si="15"/>
        <v>1.2170187219089391E-2</v>
      </c>
      <c r="D151" s="97">
        <f t="shared" si="16"/>
        <v>600531</v>
      </c>
      <c r="E151" s="97">
        <f t="shared" si="17"/>
        <v>20154957</v>
      </c>
      <c r="F151" s="99"/>
      <c r="G151" s="8">
        <v>42774442</v>
      </c>
      <c r="H151" s="8">
        <v>2792691</v>
      </c>
      <c r="I151" s="8">
        <v>4377832</v>
      </c>
      <c r="J151" s="113"/>
      <c r="K151" s="108">
        <v>2737694</v>
      </c>
      <c r="L151" s="50">
        <f t="shared" si="12"/>
        <v>-2737694</v>
      </c>
      <c r="M151" s="49">
        <f>(SUM($J$18:J151)-SUM($K$18:K151))</f>
        <v>29790008</v>
      </c>
      <c r="N151" s="48">
        <f t="shared" si="14"/>
        <v>47207271</v>
      </c>
    </row>
    <row r="152" spans="1:14" x14ac:dyDescent="0.3">
      <c r="A152" s="92">
        <v>44028</v>
      </c>
      <c r="B152" s="89">
        <f t="shared" si="13"/>
        <v>52226446</v>
      </c>
      <c r="C152" s="96">
        <f t="shared" si="15"/>
        <v>-6.0618367525794338E-3</v>
      </c>
      <c r="D152" s="97">
        <f t="shared" si="16"/>
        <v>-318519</v>
      </c>
      <c r="E152" s="97">
        <f t="shared" si="17"/>
        <v>19836438</v>
      </c>
      <c r="F152" s="98"/>
      <c r="G152" s="8">
        <v>45009331</v>
      </c>
      <c r="H152" s="8">
        <v>2792152</v>
      </c>
      <c r="I152" s="8">
        <v>4424963</v>
      </c>
      <c r="J152" s="113">
        <v>2600000</v>
      </c>
      <c r="K152" s="108"/>
      <c r="L152" s="50">
        <f t="shared" si="12"/>
        <v>2600000</v>
      </c>
      <c r="M152" s="49">
        <f>(SUM($J$18:J152)-SUM($K$18:K152))</f>
        <v>32390008</v>
      </c>
      <c r="N152" s="48">
        <f t="shared" si="14"/>
        <v>54826446</v>
      </c>
    </row>
    <row r="153" spans="1:14" x14ac:dyDescent="0.3">
      <c r="A153" s="92">
        <v>44029</v>
      </c>
      <c r="B153" s="89">
        <f t="shared" si="13"/>
        <v>52164253</v>
      </c>
      <c r="C153" s="96">
        <f t="shared" si="15"/>
        <v>-1.1908334716093836E-3</v>
      </c>
      <c r="D153" s="97">
        <f t="shared" si="16"/>
        <v>-62193</v>
      </c>
      <c r="E153" s="97">
        <f t="shared" si="17"/>
        <v>19774245</v>
      </c>
      <c r="F153" s="99"/>
      <c r="G153" s="8">
        <v>45081739</v>
      </c>
      <c r="H153" s="8">
        <v>2798038</v>
      </c>
      <c r="I153" s="8">
        <v>4284476</v>
      </c>
      <c r="J153" s="113"/>
      <c r="K153" s="108"/>
      <c r="L153" s="50">
        <f t="shared" si="12"/>
        <v>0</v>
      </c>
      <c r="M153" s="49">
        <f>(SUM($J$18:J153)-SUM($K$18:K153))</f>
        <v>32390008</v>
      </c>
      <c r="N153" s="48">
        <f t="shared" si="14"/>
        <v>52164253</v>
      </c>
    </row>
    <row r="154" spans="1:14" x14ac:dyDescent="0.3">
      <c r="A154" s="92">
        <v>44032</v>
      </c>
      <c r="B154" s="89">
        <f t="shared" si="13"/>
        <v>51990422</v>
      </c>
      <c r="C154" s="96">
        <f t="shared" si="15"/>
        <v>-3.3323778258647738E-3</v>
      </c>
      <c r="D154" s="97">
        <f t="shared" si="16"/>
        <v>-173831</v>
      </c>
      <c r="E154" s="97">
        <f t="shared" si="17"/>
        <v>19600414</v>
      </c>
      <c r="F154" s="99"/>
      <c r="G154" s="8">
        <v>44938070</v>
      </c>
      <c r="H154" s="8">
        <v>2821768</v>
      </c>
      <c r="I154" s="8">
        <v>4230584</v>
      </c>
      <c r="J154" s="113"/>
      <c r="K154" s="108"/>
      <c r="L154" s="50">
        <f t="shared" si="12"/>
        <v>0</v>
      </c>
      <c r="M154" s="49">
        <f>(SUM($J$18:J154)-SUM($K$18:K154))</f>
        <v>32390008</v>
      </c>
      <c r="N154" s="48">
        <f t="shared" si="14"/>
        <v>51990422</v>
      </c>
    </row>
    <row r="155" spans="1:14" x14ac:dyDescent="0.3">
      <c r="A155" s="92">
        <v>44033</v>
      </c>
      <c r="B155" s="89">
        <f t="shared" si="13"/>
        <v>52878733</v>
      </c>
      <c r="C155" s="96">
        <f t="shared" si="15"/>
        <v>1.7086050965310497E-2</v>
      </c>
      <c r="D155" s="97">
        <f t="shared" si="16"/>
        <v>888311</v>
      </c>
      <c r="E155" s="97">
        <f t="shared" si="17"/>
        <v>20488725</v>
      </c>
      <c r="F155" s="98"/>
      <c r="G155" s="8">
        <v>45450155</v>
      </c>
      <c r="H155" s="8">
        <v>2831094</v>
      </c>
      <c r="I155" s="8">
        <v>4597484</v>
      </c>
      <c r="J155" s="113"/>
      <c r="K155" s="108"/>
      <c r="L155" s="50">
        <f t="shared" si="12"/>
        <v>0</v>
      </c>
      <c r="M155" s="49">
        <f>(SUM($J$18:J155)-SUM($K$18:K155))</f>
        <v>32390008</v>
      </c>
      <c r="N155" s="48">
        <f t="shared" si="14"/>
        <v>52878733</v>
      </c>
    </row>
    <row r="156" spans="1:14" x14ac:dyDescent="0.3">
      <c r="A156" s="92">
        <v>44034</v>
      </c>
      <c r="B156" s="89">
        <f t="shared" si="13"/>
        <v>54326870</v>
      </c>
      <c r="C156" s="96">
        <f t="shared" si="15"/>
        <v>2.7386000341573992E-2</v>
      </c>
      <c r="D156" s="97">
        <f t="shared" si="16"/>
        <v>1448137</v>
      </c>
      <c r="E156" s="97">
        <f t="shared" si="17"/>
        <v>21936862</v>
      </c>
      <c r="F156" s="98"/>
      <c r="G156" s="8">
        <v>46773777</v>
      </c>
      <c r="H156" s="8">
        <v>2951623</v>
      </c>
      <c r="I156" s="8">
        <v>4601470</v>
      </c>
      <c r="J156" s="113"/>
      <c r="K156" s="108"/>
      <c r="L156" s="50">
        <f t="shared" si="12"/>
        <v>0</v>
      </c>
      <c r="M156" s="49">
        <f>(SUM($J$18:J156)-SUM($K$18:K156))</f>
        <v>32390008</v>
      </c>
      <c r="N156" s="48">
        <f t="shared" si="14"/>
        <v>54326870</v>
      </c>
    </row>
    <row r="157" spans="1:14" x14ac:dyDescent="0.3">
      <c r="A157" s="92">
        <v>44035</v>
      </c>
      <c r="B157" s="89">
        <f t="shared" si="13"/>
        <v>54238652</v>
      </c>
      <c r="C157" s="96">
        <f t="shared" si="15"/>
        <v>-1.6238373386870991E-3</v>
      </c>
      <c r="D157" s="97">
        <f t="shared" si="16"/>
        <v>-88218</v>
      </c>
      <c r="E157" s="97">
        <f t="shared" si="17"/>
        <v>21848644</v>
      </c>
      <c r="F157" s="99"/>
      <c r="G157" s="8">
        <v>46575965</v>
      </c>
      <c r="H157" s="8">
        <v>3014909</v>
      </c>
      <c r="I157" s="8">
        <v>4647778</v>
      </c>
      <c r="J157" s="113"/>
      <c r="K157" s="108"/>
      <c r="L157" s="50">
        <f t="shared" si="12"/>
        <v>0</v>
      </c>
      <c r="M157" s="49">
        <f>(SUM($J$18:J157)-SUM($K$18:K157))</f>
        <v>32390008</v>
      </c>
      <c r="N157" s="48">
        <f t="shared" si="14"/>
        <v>54238652</v>
      </c>
    </row>
    <row r="158" spans="1:14" x14ac:dyDescent="0.3">
      <c r="A158" s="92">
        <v>44036</v>
      </c>
      <c r="B158" s="89">
        <f t="shared" si="13"/>
        <v>53612242</v>
      </c>
      <c r="C158" s="96">
        <f t="shared" si="15"/>
        <v>-1.1549143957338763E-2</v>
      </c>
      <c r="D158" s="97">
        <f t="shared" si="16"/>
        <v>-626410</v>
      </c>
      <c r="E158" s="97">
        <f t="shared" si="17"/>
        <v>21222234</v>
      </c>
      <c r="F158" s="99"/>
      <c r="G158" s="8">
        <v>44704376</v>
      </c>
      <c r="H158" s="8">
        <v>4249860</v>
      </c>
      <c r="I158" s="8">
        <v>4658006</v>
      </c>
      <c r="J158" s="113"/>
      <c r="K158" s="108"/>
      <c r="L158" s="50">
        <f t="shared" si="12"/>
        <v>0</v>
      </c>
      <c r="M158" s="49">
        <f>(SUM($J$18:J158)-SUM($K$18:K158))</f>
        <v>32390008</v>
      </c>
      <c r="N158" s="48">
        <f t="shared" si="14"/>
        <v>53612242</v>
      </c>
    </row>
    <row r="159" spans="1:14" x14ac:dyDescent="0.3">
      <c r="A159" s="92">
        <v>44039</v>
      </c>
      <c r="B159" s="89">
        <f t="shared" si="13"/>
        <v>54022176</v>
      </c>
      <c r="C159" s="96">
        <f t="shared" si="15"/>
        <v>7.646276012855422E-3</v>
      </c>
      <c r="D159" s="97">
        <f t="shared" si="16"/>
        <v>409934</v>
      </c>
      <c r="E159" s="97">
        <f t="shared" si="17"/>
        <v>21632168</v>
      </c>
      <c r="F159" s="98"/>
      <c r="G159" s="8">
        <v>45073133</v>
      </c>
      <c r="H159" s="8">
        <v>4241990</v>
      </c>
      <c r="I159" s="8">
        <v>4707053</v>
      </c>
      <c r="J159" s="113"/>
      <c r="K159" s="108"/>
      <c r="L159" s="50">
        <f t="shared" si="12"/>
        <v>0</v>
      </c>
      <c r="M159" s="49">
        <f>(SUM($J$18:J159)-SUM($K$18:K159))</f>
        <v>32390008</v>
      </c>
      <c r="N159" s="48">
        <f t="shared" si="14"/>
        <v>54022176</v>
      </c>
    </row>
    <row r="160" spans="1:14" x14ac:dyDescent="0.3">
      <c r="A160" s="92">
        <v>44040</v>
      </c>
      <c r="B160" s="89">
        <f t="shared" si="13"/>
        <v>56100736</v>
      </c>
      <c r="C160" s="96">
        <f t="shared" si="15"/>
        <v>3.8476051020232875E-2</v>
      </c>
      <c r="D160" s="97">
        <f t="shared" si="16"/>
        <v>2078560</v>
      </c>
      <c r="E160" s="97">
        <f t="shared" si="17"/>
        <v>23710728</v>
      </c>
      <c r="F160" s="98"/>
      <c r="G160" s="8">
        <v>46082646</v>
      </c>
      <c r="H160" s="8">
        <v>5468845</v>
      </c>
      <c r="I160" s="8">
        <v>4549245</v>
      </c>
      <c r="J160" s="113"/>
      <c r="K160" s="108"/>
      <c r="L160" s="50">
        <f t="shared" si="12"/>
        <v>0</v>
      </c>
      <c r="M160" s="49">
        <f>(SUM($J$18:J160)-SUM($K$18:K160))</f>
        <v>32390008</v>
      </c>
      <c r="N160" s="48">
        <f t="shared" si="14"/>
        <v>56100736</v>
      </c>
    </row>
    <row r="161" spans="1:14" x14ac:dyDescent="0.3">
      <c r="A161" s="92">
        <v>44041</v>
      </c>
      <c r="B161" s="89">
        <f t="shared" si="13"/>
        <v>55691513</v>
      </c>
      <c r="C161" s="96">
        <f t="shared" si="15"/>
        <v>-7.2944319304474011E-3</v>
      </c>
      <c r="D161" s="97">
        <f t="shared" si="16"/>
        <v>-409223</v>
      </c>
      <c r="E161" s="97">
        <f t="shared" si="17"/>
        <v>23301505</v>
      </c>
      <c r="F161" s="99"/>
      <c r="G161" s="8">
        <v>45835503</v>
      </c>
      <c r="H161" s="8">
        <v>5493872</v>
      </c>
      <c r="I161" s="8">
        <v>4362138</v>
      </c>
      <c r="J161" s="113"/>
      <c r="K161" s="108"/>
      <c r="L161" s="50">
        <f t="shared" si="12"/>
        <v>0</v>
      </c>
      <c r="M161" s="49">
        <f>(SUM($J$18:J161)-SUM($K$18:K161))</f>
        <v>32390008</v>
      </c>
      <c r="N161" s="48">
        <f t="shared" si="14"/>
        <v>55691513</v>
      </c>
    </row>
    <row r="162" spans="1:14" ht="17.25" thickBot="1" x14ac:dyDescent="0.35">
      <c r="A162" s="92">
        <v>44042</v>
      </c>
      <c r="B162" s="89">
        <f t="shared" si="13"/>
        <v>55987702</v>
      </c>
      <c r="C162" s="96">
        <f t="shared" si="15"/>
        <v>5.3183866633323461E-3</v>
      </c>
      <c r="D162" s="97">
        <f t="shared" si="16"/>
        <v>296189</v>
      </c>
      <c r="E162" s="97">
        <f t="shared" si="17"/>
        <v>23597694</v>
      </c>
      <c r="F162" s="98"/>
      <c r="G162" s="8">
        <v>44808747</v>
      </c>
      <c r="H162" s="8">
        <v>7018966</v>
      </c>
      <c r="I162" s="8">
        <v>4159989</v>
      </c>
      <c r="J162" s="113"/>
      <c r="K162" s="108"/>
      <c r="L162" s="50">
        <f t="shared" si="12"/>
        <v>0</v>
      </c>
      <c r="M162" s="49">
        <f>(SUM($J$18:J162)-SUM($K$18:K162))</f>
        <v>32390008</v>
      </c>
      <c r="N162" s="48">
        <f t="shared" si="14"/>
        <v>55987702</v>
      </c>
    </row>
    <row r="163" spans="1:14" ht="17.25" thickBot="1" x14ac:dyDescent="0.35">
      <c r="A163" s="93">
        <v>44043</v>
      </c>
      <c r="B163" s="94">
        <f t="shared" si="13"/>
        <v>55724188</v>
      </c>
      <c r="C163" s="96">
        <f t="shared" si="15"/>
        <v>-6.304002970735142E-3</v>
      </c>
      <c r="D163" s="97">
        <f t="shared" si="16"/>
        <v>-353514</v>
      </c>
      <c r="E163" s="100">
        <f t="shared" si="17"/>
        <v>23244180</v>
      </c>
      <c r="F163" s="102"/>
      <c r="G163" s="61">
        <v>44513535</v>
      </c>
      <c r="H163" s="61">
        <v>7135386</v>
      </c>
      <c r="I163" s="61">
        <v>4075267</v>
      </c>
      <c r="J163" s="113">
        <v>90000</v>
      </c>
      <c r="K163" s="108"/>
      <c r="L163" s="63">
        <f t="shared" si="12"/>
        <v>90000</v>
      </c>
      <c r="M163" s="49">
        <f>(SUM($J$18:J163)-SUM($K$18:K163))</f>
        <v>32480008</v>
      </c>
      <c r="N163" s="62">
        <f t="shared" si="14"/>
        <v>55814188</v>
      </c>
    </row>
    <row r="164" spans="1:14" x14ac:dyDescent="0.3">
      <c r="A164" s="92">
        <v>44046</v>
      </c>
      <c r="B164" s="89">
        <f t="shared" si="13"/>
        <v>57729979</v>
      </c>
      <c r="C164" s="96">
        <f t="shared" si="15"/>
        <v>3.758266695327659E-2</v>
      </c>
      <c r="D164" s="97">
        <f t="shared" si="16"/>
        <v>2091059</v>
      </c>
      <c r="E164" s="97">
        <f t="shared" si="17"/>
        <v>25335239</v>
      </c>
      <c r="F164" s="98"/>
      <c r="G164" s="8">
        <v>46181082</v>
      </c>
      <c r="H164" s="8">
        <v>7393350</v>
      </c>
      <c r="I164" s="8">
        <v>4155547</v>
      </c>
      <c r="J164" s="113"/>
      <c r="K164" s="108">
        <v>85268</v>
      </c>
      <c r="L164" s="50">
        <f t="shared" si="12"/>
        <v>-85268</v>
      </c>
      <c r="M164" s="49">
        <f>(SUM($J$18:J164)-SUM($K$18:K164))</f>
        <v>32394740</v>
      </c>
      <c r="N164" s="48">
        <f t="shared" si="14"/>
        <v>57644711</v>
      </c>
    </row>
    <row r="165" spans="1:14" x14ac:dyDescent="0.3">
      <c r="A165" s="92">
        <v>44047</v>
      </c>
      <c r="B165" s="89">
        <f t="shared" si="13"/>
        <v>58538684</v>
      </c>
      <c r="C165" s="96">
        <f t="shared" si="15"/>
        <v>1.4008406273627779E-2</v>
      </c>
      <c r="D165" s="97">
        <f t="shared" si="16"/>
        <v>808705</v>
      </c>
      <c r="E165" s="97">
        <f t="shared" si="17"/>
        <v>26143944</v>
      </c>
      <c r="F165" s="98"/>
      <c r="G165" s="8">
        <v>46624971</v>
      </c>
      <c r="H165" s="8">
        <v>7485051</v>
      </c>
      <c r="I165" s="8">
        <v>4428662</v>
      </c>
      <c r="J165" s="113"/>
      <c r="K165" s="108"/>
      <c r="L165" s="50">
        <f t="shared" si="12"/>
        <v>0</v>
      </c>
      <c r="M165" s="49">
        <f>(SUM($J$18:J165)-SUM($K$18:K165))</f>
        <v>32394740</v>
      </c>
      <c r="N165" s="48">
        <f t="shared" si="14"/>
        <v>58538684</v>
      </c>
    </row>
    <row r="166" spans="1:14" x14ac:dyDescent="0.3">
      <c r="A166" s="92">
        <v>44048</v>
      </c>
      <c r="B166" s="89">
        <f t="shared" si="13"/>
        <v>59199285</v>
      </c>
      <c r="C166" s="96">
        <f t="shared" si="15"/>
        <v>1.1284862502204526E-2</v>
      </c>
      <c r="D166" s="97">
        <f t="shared" si="16"/>
        <v>660601</v>
      </c>
      <c r="E166" s="97">
        <f t="shared" si="17"/>
        <v>26804545</v>
      </c>
      <c r="F166" s="98"/>
      <c r="G166" s="8">
        <v>47001217</v>
      </c>
      <c r="H166" s="8">
        <v>7534217</v>
      </c>
      <c r="I166" s="8">
        <v>4663851</v>
      </c>
      <c r="J166" s="113"/>
      <c r="K166" s="108"/>
      <c r="L166" s="50">
        <f t="shared" si="12"/>
        <v>0</v>
      </c>
      <c r="M166" s="49">
        <f>(SUM($J$18:J166)-SUM($K$18:K166))</f>
        <v>32394740</v>
      </c>
      <c r="N166" s="48">
        <f t="shared" si="14"/>
        <v>59199285</v>
      </c>
    </row>
    <row r="167" spans="1:14" x14ac:dyDescent="0.3">
      <c r="A167" s="92">
        <v>44049</v>
      </c>
      <c r="B167" s="89">
        <f t="shared" si="13"/>
        <v>59011121</v>
      </c>
      <c r="C167" s="96">
        <f t="shared" si="15"/>
        <v>-3.178484334734786E-3</v>
      </c>
      <c r="D167" s="97">
        <f t="shared" si="16"/>
        <v>-188164</v>
      </c>
      <c r="E167" s="97">
        <f t="shared" si="17"/>
        <v>26616381</v>
      </c>
      <c r="F167" s="99"/>
      <c r="G167" s="8">
        <v>46656346</v>
      </c>
      <c r="H167" s="8">
        <v>7682419</v>
      </c>
      <c r="I167" s="8">
        <v>4672356</v>
      </c>
      <c r="J167" s="113"/>
      <c r="K167" s="108"/>
      <c r="L167" s="50">
        <f t="shared" si="12"/>
        <v>0</v>
      </c>
      <c r="M167" s="49">
        <f>(SUM($J$18:J167)-SUM($K$18:K167))</f>
        <v>32394740</v>
      </c>
      <c r="N167" s="48">
        <f t="shared" si="14"/>
        <v>59011121</v>
      </c>
    </row>
    <row r="168" spans="1:14" x14ac:dyDescent="0.3">
      <c r="A168" s="92">
        <v>44050</v>
      </c>
      <c r="B168" s="89">
        <f t="shared" si="13"/>
        <v>58728062</v>
      </c>
      <c r="C168" s="96">
        <f t="shared" si="15"/>
        <v>-4.7967060310547226E-3</v>
      </c>
      <c r="D168" s="97">
        <f t="shared" si="16"/>
        <v>-283059</v>
      </c>
      <c r="E168" s="97">
        <f t="shared" si="17"/>
        <v>26333322</v>
      </c>
      <c r="F168" s="99"/>
      <c r="G168" s="8">
        <v>46207620</v>
      </c>
      <c r="H168" s="8">
        <v>7733680</v>
      </c>
      <c r="I168" s="8">
        <v>4786762</v>
      </c>
      <c r="J168" s="113"/>
      <c r="K168" s="108"/>
      <c r="L168" s="50">
        <f t="shared" si="12"/>
        <v>0</v>
      </c>
      <c r="M168" s="49">
        <f>(SUM($J$18:J168)-SUM($K$18:K168))</f>
        <v>32394740</v>
      </c>
      <c r="N168" s="48">
        <f t="shared" si="14"/>
        <v>58728062</v>
      </c>
    </row>
    <row r="169" spans="1:14" x14ac:dyDescent="0.3">
      <c r="A169" s="92">
        <v>44053</v>
      </c>
      <c r="B169" s="89">
        <f t="shared" si="13"/>
        <v>60654701</v>
      </c>
      <c r="C169" s="96">
        <f t="shared" si="15"/>
        <v>4.1674734082683365E-2</v>
      </c>
      <c r="D169" s="97">
        <f t="shared" si="16"/>
        <v>2426639</v>
      </c>
      <c r="E169" s="97">
        <f t="shared" si="17"/>
        <v>28759961</v>
      </c>
      <c r="F169" s="103"/>
      <c r="G169" s="8">
        <v>47959440</v>
      </c>
      <c r="H169" s="8">
        <v>7629927</v>
      </c>
      <c r="I169" s="8">
        <v>5065334</v>
      </c>
      <c r="J169" s="113"/>
      <c r="K169" s="108">
        <v>500000</v>
      </c>
      <c r="L169" s="50">
        <f t="shared" si="12"/>
        <v>-500000</v>
      </c>
      <c r="M169" s="49">
        <f>(SUM($J$18:J169)-SUM($K$18:K169))</f>
        <v>31894740</v>
      </c>
      <c r="N169" s="48">
        <f t="shared" si="14"/>
        <v>60154701</v>
      </c>
    </row>
    <row r="170" spans="1:14" x14ac:dyDescent="0.3">
      <c r="A170" s="92">
        <v>44054</v>
      </c>
      <c r="B170" s="89">
        <f t="shared" si="13"/>
        <v>59788001</v>
      </c>
      <c r="C170" s="96">
        <f t="shared" si="15"/>
        <v>-1.4289082061421751E-2</v>
      </c>
      <c r="D170" s="97">
        <f t="shared" si="16"/>
        <v>-866700</v>
      </c>
      <c r="E170" s="97">
        <f t="shared" si="17"/>
        <v>27893261</v>
      </c>
      <c r="F170" s="98"/>
      <c r="G170" s="8">
        <v>47512406</v>
      </c>
      <c r="H170" s="8">
        <v>7458187</v>
      </c>
      <c r="I170" s="8">
        <v>4817408</v>
      </c>
      <c r="J170" s="113"/>
      <c r="K170" s="108"/>
      <c r="L170" s="50">
        <f t="shared" si="12"/>
        <v>0</v>
      </c>
      <c r="M170" s="49">
        <f>(SUM($J$18:J170)-SUM($K$18:K170))</f>
        <v>31894740</v>
      </c>
      <c r="N170" s="48">
        <f t="shared" si="14"/>
        <v>59788001</v>
      </c>
    </row>
    <row r="171" spans="1:14" x14ac:dyDescent="0.3">
      <c r="A171" s="92">
        <v>44055</v>
      </c>
      <c r="B171" s="89">
        <f t="shared" si="13"/>
        <v>59554055</v>
      </c>
      <c r="C171" s="96">
        <f t="shared" si="15"/>
        <v>-3.9129256052564797E-3</v>
      </c>
      <c r="D171" s="97">
        <f t="shared" si="16"/>
        <v>-233946</v>
      </c>
      <c r="E171" s="97">
        <f t="shared" si="17"/>
        <v>27659315</v>
      </c>
      <c r="F171" s="98"/>
      <c r="G171" s="8">
        <v>46411015</v>
      </c>
      <c r="H171" s="8">
        <v>8203275</v>
      </c>
      <c r="I171" s="8">
        <v>4939765</v>
      </c>
      <c r="J171" s="113"/>
      <c r="K171" s="108"/>
      <c r="L171" s="50">
        <f t="shared" si="12"/>
        <v>0</v>
      </c>
      <c r="M171" s="49">
        <f>(SUM($J$18:J171)-SUM($K$18:K171))</f>
        <v>31894740</v>
      </c>
      <c r="N171" s="48">
        <f t="shared" si="14"/>
        <v>59554055</v>
      </c>
    </row>
    <row r="172" spans="1:14" x14ac:dyDescent="0.3">
      <c r="A172" s="92">
        <v>44056</v>
      </c>
      <c r="B172" s="89">
        <f t="shared" si="13"/>
        <v>61480443</v>
      </c>
      <c r="C172" s="96">
        <f t="shared" si="15"/>
        <v>3.2346882172842803E-2</v>
      </c>
      <c r="D172" s="97">
        <f t="shared" si="16"/>
        <v>1926388</v>
      </c>
      <c r="E172" s="97">
        <f t="shared" si="17"/>
        <v>29585703</v>
      </c>
      <c r="F172" s="99"/>
      <c r="G172" s="8">
        <v>48132654</v>
      </c>
      <c r="H172" s="8">
        <v>8470424</v>
      </c>
      <c r="I172" s="8">
        <v>4877365</v>
      </c>
      <c r="J172" s="113"/>
      <c r="K172" s="108"/>
      <c r="L172" s="50">
        <f t="shared" si="12"/>
        <v>0</v>
      </c>
      <c r="M172" s="49">
        <f>(SUM($J$18:J172)-SUM($K$18:K172))</f>
        <v>31894740</v>
      </c>
      <c r="N172" s="48">
        <f t="shared" si="14"/>
        <v>61480443</v>
      </c>
    </row>
    <row r="173" spans="1:14" x14ac:dyDescent="0.3">
      <c r="A173" s="92">
        <v>44057</v>
      </c>
      <c r="B173" s="89">
        <f t="shared" si="13"/>
        <v>59919356</v>
      </c>
      <c r="C173" s="96">
        <f t="shared" si="15"/>
        <v>-2.5391602985033793E-2</v>
      </c>
      <c r="D173" s="97">
        <f t="shared" si="16"/>
        <v>-1561087</v>
      </c>
      <c r="E173" s="97">
        <f t="shared" si="17"/>
        <v>28024616</v>
      </c>
      <c r="F173" s="98"/>
      <c r="G173" s="8">
        <v>46656979</v>
      </c>
      <c r="H173" s="8">
        <v>8206867</v>
      </c>
      <c r="I173" s="8">
        <v>5055510</v>
      </c>
      <c r="J173" s="113"/>
      <c r="K173" s="108"/>
      <c r="L173" s="50">
        <f t="shared" si="12"/>
        <v>0</v>
      </c>
      <c r="M173" s="49">
        <f>(SUM($J$18:J173)-SUM($K$18:K173))</f>
        <v>31894740</v>
      </c>
      <c r="N173" s="48">
        <f t="shared" si="14"/>
        <v>59919356</v>
      </c>
    </row>
    <row r="174" spans="1:14" x14ac:dyDescent="0.3">
      <c r="A174" s="92">
        <v>44061</v>
      </c>
      <c r="B174" s="89">
        <f>G174+H174+I174</f>
        <v>56672956</v>
      </c>
      <c r="C174" s="96">
        <f t="shared" si="15"/>
        <v>-5.4179487509845733E-2</v>
      </c>
      <c r="D174" s="97">
        <f t="shared" si="16"/>
        <v>-3246400</v>
      </c>
      <c r="E174" s="97">
        <f>(B174)-(M174)</f>
        <v>24778216</v>
      </c>
      <c r="F174" s="98"/>
      <c r="G174" s="8">
        <v>43944090</v>
      </c>
      <c r="H174" s="8">
        <v>7697446</v>
      </c>
      <c r="I174" s="8">
        <v>5031420</v>
      </c>
      <c r="J174" s="113"/>
      <c r="K174" s="108"/>
      <c r="L174" s="50">
        <f t="shared" si="12"/>
        <v>0</v>
      </c>
      <c r="M174" s="49">
        <f>(SUM($J$18:J174)-SUM($K$18:K174))</f>
        <v>31894740</v>
      </c>
      <c r="N174" s="48">
        <f t="shared" si="14"/>
        <v>56672956</v>
      </c>
    </row>
    <row r="175" spans="1:14" x14ac:dyDescent="0.3">
      <c r="A175" s="92">
        <v>44062</v>
      </c>
      <c r="B175" s="89">
        <f t="shared" si="13"/>
        <v>62218574</v>
      </c>
      <c r="C175" s="96">
        <f t="shared" si="15"/>
        <v>1.8758188157782962E-2</v>
      </c>
      <c r="D175" s="97">
        <f t="shared" si="16"/>
        <v>1145618</v>
      </c>
      <c r="E175" s="97">
        <f t="shared" si="17"/>
        <v>25923834</v>
      </c>
      <c r="F175" s="99"/>
      <c r="G175" s="8">
        <v>47242380</v>
      </c>
      <c r="H175" s="8">
        <v>10039779</v>
      </c>
      <c r="I175" s="8">
        <v>4936415</v>
      </c>
      <c r="J175" s="113">
        <v>4400000</v>
      </c>
      <c r="K175" s="108"/>
      <c r="L175" s="50">
        <f t="shared" si="12"/>
        <v>4400000</v>
      </c>
      <c r="M175" s="49">
        <f>(SUM($J$18:J175)-SUM($K$18:K175))</f>
        <v>36294740</v>
      </c>
      <c r="N175" s="48">
        <f t="shared" si="14"/>
        <v>66618574</v>
      </c>
    </row>
    <row r="176" spans="1:14" x14ac:dyDescent="0.3">
      <c r="A176" s="92">
        <v>44063</v>
      </c>
      <c r="B176" s="89">
        <f t="shared" si="13"/>
        <v>59633644</v>
      </c>
      <c r="C176" s="96">
        <f t="shared" si="15"/>
        <v>-4.1545953785440341E-2</v>
      </c>
      <c r="D176" s="97">
        <f t="shared" si="16"/>
        <v>-2584930</v>
      </c>
      <c r="E176" s="97">
        <f t="shared" si="17"/>
        <v>23338904</v>
      </c>
      <c r="F176" s="98"/>
      <c r="G176" s="8">
        <v>45090693</v>
      </c>
      <c r="H176" s="8">
        <v>9793487</v>
      </c>
      <c r="I176" s="8">
        <v>4749464</v>
      </c>
      <c r="J176" s="113"/>
      <c r="K176" s="108"/>
      <c r="L176" s="50">
        <f t="shared" si="12"/>
        <v>0</v>
      </c>
      <c r="M176" s="49">
        <f>(SUM($J$18:J176)-SUM($K$18:K176))</f>
        <v>36294740</v>
      </c>
      <c r="N176" s="48">
        <f t="shared" si="14"/>
        <v>59633644</v>
      </c>
    </row>
    <row r="177" spans="1:14" x14ac:dyDescent="0.3">
      <c r="A177" s="92">
        <v>44064</v>
      </c>
      <c r="B177" s="89">
        <f t="shared" si="13"/>
        <v>60615691</v>
      </c>
      <c r="C177" s="96">
        <f t="shared" si="15"/>
        <v>1.64680025255542E-2</v>
      </c>
      <c r="D177" s="97">
        <f t="shared" si="16"/>
        <v>982047</v>
      </c>
      <c r="E177" s="97">
        <f t="shared" si="17"/>
        <v>24320951</v>
      </c>
      <c r="F177" s="99"/>
      <c r="G177" s="8">
        <v>45994658</v>
      </c>
      <c r="H177" s="8">
        <v>10010443</v>
      </c>
      <c r="I177" s="8">
        <v>4610590</v>
      </c>
      <c r="J177" s="113"/>
      <c r="K177" s="108"/>
      <c r="L177" s="50">
        <f t="shared" si="12"/>
        <v>0</v>
      </c>
      <c r="M177" s="49">
        <f>(SUM($J$18:J177)-SUM($K$18:K177))</f>
        <v>36294740</v>
      </c>
      <c r="N177" s="48">
        <f t="shared" si="14"/>
        <v>60615691</v>
      </c>
    </row>
    <row r="178" spans="1:14" x14ac:dyDescent="0.3">
      <c r="A178" s="92">
        <v>44067</v>
      </c>
      <c r="B178" s="89">
        <f t="shared" si="13"/>
        <v>61776946</v>
      </c>
      <c r="C178" s="96">
        <f t="shared" si="15"/>
        <v>1.9157663318562185E-2</v>
      </c>
      <c r="D178" s="97">
        <f t="shared" si="16"/>
        <v>1161255</v>
      </c>
      <c r="E178" s="97">
        <f t="shared" si="17"/>
        <v>25482206</v>
      </c>
      <c r="F178" s="99"/>
      <c r="G178" s="8">
        <v>46741546</v>
      </c>
      <c r="H178" s="8">
        <v>10181834</v>
      </c>
      <c r="I178" s="8">
        <v>4853566</v>
      </c>
      <c r="J178" s="113"/>
      <c r="K178" s="108"/>
      <c r="L178" s="50">
        <f t="shared" si="12"/>
        <v>0</v>
      </c>
      <c r="M178" s="49">
        <f>(SUM($J$18:J178)-SUM($K$18:K178))</f>
        <v>36294740</v>
      </c>
      <c r="N178" s="48">
        <f t="shared" si="14"/>
        <v>61776946</v>
      </c>
    </row>
    <row r="179" spans="1:14" x14ac:dyDescent="0.3">
      <c r="A179" s="92">
        <v>44068</v>
      </c>
      <c r="B179" s="89">
        <f t="shared" si="13"/>
        <v>64913444</v>
      </c>
      <c r="C179" s="96">
        <f t="shared" si="15"/>
        <v>5.0771334665847677E-2</v>
      </c>
      <c r="D179" s="97">
        <f t="shared" si="16"/>
        <v>3136498</v>
      </c>
      <c r="E179" s="97">
        <f t="shared" si="17"/>
        <v>28618704</v>
      </c>
      <c r="F179" s="99"/>
      <c r="G179" s="8">
        <v>48985421</v>
      </c>
      <c r="H179" s="8">
        <v>10992201</v>
      </c>
      <c r="I179" s="8">
        <v>4935822</v>
      </c>
      <c r="J179" s="113"/>
      <c r="K179" s="108"/>
      <c r="L179" s="50">
        <f t="shared" si="12"/>
        <v>0</v>
      </c>
      <c r="M179" s="49">
        <f>(SUM($J$18:J179)-SUM($K$18:K179))</f>
        <v>36294740</v>
      </c>
      <c r="N179" s="48">
        <f t="shared" si="14"/>
        <v>64913444</v>
      </c>
    </row>
    <row r="180" spans="1:14" x14ac:dyDescent="0.3">
      <c r="A180" s="92">
        <v>44069</v>
      </c>
      <c r="B180" s="89">
        <f t="shared" si="13"/>
        <v>64341742</v>
      </c>
      <c r="C180" s="96">
        <f t="shared" si="15"/>
        <v>-8.8071432475528497E-3</v>
      </c>
      <c r="D180" s="97">
        <f t="shared" si="16"/>
        <v>-571702</v>
      </c>
      <c r="E180" s="97">
        <f t="shared" si="17"/>
        <v>28047002</v>
      </c>
      <c r="F180" s="98"/>
      <c r="G180" s="8">
        <v>48778663</v>
      </c>
      <c r="H180" s="8">
        <v>10860361</v>
      </c>
      <c r="I180" s="8">
        <v>4702718</v>
      </c>
      <c r="J180" s="113"/>
      <c r="K180" s="108"/>
      <c r="L180" s="50">
        <f t="shared" si="12"/>
        <v>0</v>
      </c>
      <c r="M180" s="49">
        <f>(SUM($J$18:J180)-SUM($K$18:K180))</f>
        <v>36294740</v>
      </c>
      <c r="N180" s="48">
        <f t="shared" si="14"/>
        <v>64341742</v>
      </c>
    </row>
    <row r="181" spans="1:14" x14ac:dyDescent="0.3">
      <c r="A181" s="92">
        <v>44070</v>
      </c>
      <c r="B181" s="89">
        <f t="shared" si="13"/>
        <v>63254689</v>
      </c>
      <c r="C181" s="96">
        <f t="shared" si="15"/>
        <v>-1.6894988637391882E-2</v>
      </c>
      <c r="D181" s="97">
        <f t="shared" si="16"/>
        <v>-1087053</v>
      </c>
      <c r="E181" s="97">
        <f t="shared" si="17"/>
        <v>26959949</v>
      </c>
      <c r="F181" s="98"/>
      <c r="G181" s="8">
        <v>47787370</v>
      </c>
      <c r="H181" s="8">
        <v>10673834</v>
      </c>
      <c r="I181" s="8">
        <v>4793485</v>
      </c>
      <c r="J181" s="113"/>
      <c r="K181" s="108"/>
      <c r="L181" s="50">
        <f t="shared" si="12"/>
        <v>0</v>
      </c>
      <c r="M181" s="49">
        <f>(SUM($J$18:J181)-SUM($K$18:K181))</f>
        <v>36294740</v>
      </c>
      <c r="N181" s="48">
        <f t="shared" si="14"/>
        <v>63254689</v>
      </c>
    </row>
    <row r="182" spans="1:14" ht="17.25" thickBot="1" x14ac:dyDescent="0.35">
      <c r="A182" s="92">
        <v>44071</v>
      </c>
      <c r="B182" s="89">
        <f t="shared" ref="B182:B193" si="18">G182+H182+I182</f>
        <v>63887230</v>
      </c>
      <c r="C182" s="96">
        <f t="shared" si="15"/>
        <v>9.9999068843734263E-3</v>
      </c>
      <c r="D182" s="97">
        <f t="shared" si="16"/>
        <v>632541</v>
      </c>
      <c r="E182" s="97">
        <f t="shared" si="17"/>
        <v>27592490</v>
      </c>
      <c r="F182" s="98"/>
      <c r="G182" s="8">
        <v>48343349</v>
      </c>
      <c r="H182" s="8">
        <v>10730532</v>
      </c>
      <c r="I182" s="8">
        <v>4813349</v>
      </c>
      <c r="J182" s="113"/>
      <c r="K182" s="108"/>
      <c r="L182" s="50">
        <f t="shared" ref="L182:L245" si="19">J182-K182</f>
        <v>0</v>
      </c>
      <c r="M182" s="49">
        <f>(SUM($J$18:J182)-SUM($K$18:K182))</f>
        <v>36294740</v>
      </c>
      <c r="N182" s="48">
        <f t="shared" si="14"/>
        <v>63887230</v>
      </c>
    </row>
    <row r="183" spans="1:14" ht="17.25" thickBot="1" x14ac:dyDescent="0.35">
      <c r="A183" s="93">
        <v>44074</v>
      </c>
      <c r="B183" s="94">
        <f t="shared" si="18"/>
        <v>64194473</v>
      </c>
      <c r="C183" s="96">
        <f t="shared" si="15"/>
        <v>4.8091457400798255E-3</v>
      </c>
      <c r="D183" s="97">
        <f t="shared" si="16"/>
        <v>307243</v>
      </c>
      <c r="E183" s="100">
        <f t="shared" si="17"/>
        <v>27899733</v>
      </c>
      <c r="F183" s="102"/>
      <c r="G183" s="61">
        <v>48773021</v>
      </c>
      <c r="H183" s="61">
        <v>10786242</v>
      </c>
      <c r="I183" s="61">
        <v>4635210</v>
      </c>
      <c r="J183" s="113"/>
      <c r="K183" s="108"/>
      <c r="L183" s="63">
        <f t="shared" si="19"/>
        <v>0</v>
      </c>
      <c r="M183" s="49">
        <f>(SUM($J$18:J183)-SUM($K$18:K183))</f>
        <v>36294740</v>
      </c>
      <c r="N183" s="62">
        <f t="shared" si="14"/>
        <v>64194473</v>
      </c>
    </row>
    <row r="184" spans="1:14" x14ac:dyDescent="0.3">
      <c r="A184" s="92">
        <v>44075</v>
      </c>
      <c r="B184" s="89">
        <f t="shared" si="18"/>
        <v>74770613</v>
      </c>
      <c r="C184" s="96">
        <f t="shared" si="15"/>
        <v>7.7652684452654578E-3</v>
      </c>
      <c r="D184" s="97">
        <f t="shared" si="16"/>
        <v>576140</v>
      </c>
      <c r="E184" s="97">
        <f t="shared" ref="E184:E216" si="20">B184-M184</f>
        <v>28475873</v>
      </c>
      <c r="F184" s="99"/>
      <c r="G184" s="8">
        <v>59207297</v>
      </c>
      <c r="H184" s="8">
        <v>10889199</v>
      </c>
      <c r="I184" s="8">
        <v>4674117</v>
      </c>
      <c r="J184" s="114">
        <v>10000000</v>
      </c>
      <c r="K184" s="108"/>
      <c r="L184" s="50">
        <f t="shared" si="19"/>
        <v>10000000</v>
      </c>
      <c r="M184" s="49">
        <f>(SUM($J$18:J184)-SUM($K$18:K184))</f>
        <v>46294740</v>
      </c>
      <c r="N184" s="48">
        <f t="shared" ref="N184:N230" si="21">B184+J184-K184</f>
        <v>84770613</v>
      </c>
    </row>
    <row r="185" spans="1:14" x14ac:dyDescent="0.3">
      <c r="A185" s="92">
        <v>44076</v>
      </c>
      <c r="B185" s="89">
        <f t="shared" si="18"/>
        <v>78934969</v>
      </c>
      <c r="C185" s="96">
        <f t="shared" ref="C185:C248" si="22">(B185-(B184+(J185-K185)))/(B184+(J185-K185))</f>
        <v>2.0865141674091072E-3</v>
      </c>
      <c r="D185" s="97">
        <f t="shared" ref="D185:D248" si="23">B185-(B184+(J185-K185))</f>
        <v>164356</v>
      </c>
      <c r="E185" s="97">
        <f t="shared" si="20"/>
        <v>28640229</v>
      </c>
      <c r="F185" s="104"/>
      <c r="G185" s="8">
        <v>63625679</v>
      </c>
      <c r="H185" s="8">
        <v>10868391</v>
      </c>
      <c r="I185" s="8">
        <v>4440899</v>
      </c>
      <c r="J185" s="114">
        <v>4000000</v>
      </c>
      <c r="K185" s="108"/>
      <c r="L185" s="50">
        <f t="shared" si="19"/>
        <v>4000000</v>
      </c>
      <c r="M185" s="49">
        <f>(SUM($J$18:J185)-SUM($K$18:K185))</f>
        <v>50294740</v>
      </c>
      <c r="N185" s="48">
        <f t="shared" si="21"/>
        <v>82934969</v>
      </c>
    </row>
    <row r="186" spans="1:14" x14ac:dyDescent="0.3">
      <c r="A186" s="92">
        <v>44077</v>
      </c>
      <c r="B186" s="89">
        <f t="shared" si="18"/>
        <v>80018440</v>
      </c>
      <c r="C186" s="96">
        <f t="shared" si="22"/>
        <v>1.5121752412889451E-2</v>
      </c>
      <c r="D186" s="97">
        <f t="shared" si="23"/>
        <v>1191994</v>
      </c>
      <c r="E186" s="97">
        <f t="shared" si="20"/>
        <v>29832223</v>
      </c>
      <c r="F186" s="97"/>
      <c r="G186" s="8">
        <v>64664790</v>
      </c>
      <c r="H186" s="8">
        <v>10986311</v>
      </c>
      <c r="I186" s="8">
        <v>4367339</v>
      </c>
      <c r="J186" s="113"/>
      <c r="K186" s="110">
        <v>108523</v>
      </c>
      <c r="L186" s="50">
        <f t="shared" si="19"/>
        <v>-108523</v>
      </c>
      <c r="M186" s="49">
        <f>(SUM($J$18:J186)-SUM($K$18:K186))</f>
        <v>50186217</v>
      </c>
      <c r="N186" s="48">
        <f t="shared" si="21"/>
        <v>79909917</v>
      </c>
    </row>
    <row r="187" spans="1:14" x14ac:dyDescent="0.3">
      <c r="A187" s="92">
        <v>44078</v>
      </c>
      <c r="B187" s="89">
        <f t="shared" si="18"/>
        <v>79014743</v>
      </c>
      <c r="C187" s="96">
        <f t="shared" si="22"/>
        <v>-1.2543321264448544E-2</v>
      </c>
      <c r="D187" s="97">
        <f t="shared" si="23"/>
        <v>-1003697</v>
      </c>
      <c r="E187" s="97">
        <f t="shared" si="20"/>
        <v>28828526</v>
      </c>
      <c r="F187" s="97"/>
      <c r="G187" s="8">
        <v>59435180</v>
      </c>
      <c r="H187" s="8">
        <v>15199054</v>
      </c>
      <c r="I187" s="8">
        <v>4380509</v>
      </c>
      <c r="J187" s="113"/>
      <c r="K187" s="108"/>
      <c r="L187" s="50">
        <f t="shared" si="19"/>
        <v>0</v>
      </c>
      <c r="M187" s="49">
        <f>(SUM($J$18:J187)-SUM($K$18:K187))</f>
        <v>50186217</v>
      </c>
      <c r="N187" s="48">
        <f t="shared" si="21"/>
        <v>79014743</v>
      </c>
    </row>
    <row r="188" spans="1:14" x14ac:dyDescent="0.3">
      <c r="A188" s="92">
        <v>44081</v>
      </c>
      <c r="B188" s="89">
        <f t="shared" si="18"/>
        <v>78881805</v>
      </c>
      <c r="C188" s="96">
        <f t="shared" si="22"/>
        <v>-1.6824455152628921E-3</v>
      </c>
      <c r="D188" s="97">
        <f t="shared" si="23"/>
        <v>-132938</v>
      </c>
      <c r="E188" s="97">
        <f t="shared" si="20"/>
        <v>28695588</v>
      </c>
      <c r="F188" s="97"/>
      <c r="G188" s="8">
        <v>59273804</v>
      </c>
      <c r="H188" s="8">
        <v>15217532</v>
      </c>
      <c r="I188" s="8">
        <v>4390469</v>
      </c>
      <c r="J188" s="113"/>
      <c r="K188" s="108"/>
      <c r="L188" s="50">
        <f t="shared" si="19"/>
        <v>0</v>
      </c>
      <c r="M188" s="49">
        <f>(SUM($J$18:J188)-SUM($K$18:K188))</f>
        <v>50186217</v>
      </c>
      <c r="N188" s="48">
        <f t="shared" si="21"/>
        <v>78881805</v>
      </c>
    </row>
    <row r="189" spans="1:14" x14ac:dyDescent="0.3">
      <c r="A189" s="92">
        <v>44082</v>
      </c>
      <c r="B189" s="89">
        <f t="shared" si="18"/>
        <v>78971251</v>
      </c>
      <c r="C189" s="96">
        <f t="shared" si="22"/>
        <v>1.133924356827281E-3</v>
      </c>
      <c r="D189" s="97">
        <f t="shared" si="23"/>
        <v>89446</v>
      </c>
      <c r="E189" s="97">
        <f t="shared" si="20"/>
        <v>28785034</v>
      </c>
      <c r="F189" s="97"/>
      <c r="G189" s="8">
        <v>59385144</v>
      </c>
      <c r="H189" s="8">
        <v>15634168</v>
      </c>
      <c r="I189" s="8">
        <v>3951939</v>
      </c>
      <c r="J189" s="113"/>
      <c r="K189" s="108"/>
      <c r="L189" s="50">
        <f t="shared" si="19"/>
        <v>0</v>
      </c>
      <c r="M189" s="49">
        <f>(SUM($J$18:J189)-SUM($K$18:K189))</f>
        <v>50186217</v>
      </c>
      <c r="N189" s="48">
        <f t="shared" si="21"/>
        <v>78971251</v>
      </c>
    </row>
    <row r="190" spans="1:14" x14ac:dyDescent="0.3">
      <c r="A190" s="92">
        <v>44083</v>
      </c>
      <c r="B190" s="89">
        <f t="shared" si="18"/>
        <v>79579454</v>
      </c>
      <c r="C190" s="96">
        <f t="shared" si="22"/>
        <v>7.7015748427234614E-3</v>
      </c>
      <c r="D190" s="97">
        <f t="shared" si="23"/>
        <v>608203</v>
      </c>
      <c r="E190" s="97">
        <f t="shared" si="20"/>
        <v>29393237</v>
      </c>
      <c r="F190" s="97"/>
      <c r="G190" s="8">
        <v>59795453</v>
      </c>
      <c r="H190" s="8">
        <v>15829732</v>
      </c>
      <c r="I190" s="8">
        <v>3954269</v>
      </c>
      <c r="J190" s="113"/>
      <c r="K190" s="108"/>
      <c r="L190" s="50">
        <f t="shared" si="19"/>
        <v>0</v>
      </c>
      <c r="M190" s="49">
        <f>(SUM($J$18:J190)-SUM($K$18:K190))</f>
        <v>50186217</v>
      </c>
      <c r="N190" s="48">
        <f t="shared" si="21"/>
        <v>79579454</v>
      </c>
    </row>
    <row r="191" spans="1:14" x14ac:dyDescent="0.3">
      <c r="A191" s="92">
        <v>44084</v>
      </c>
      <c r="B191" s="89">
        <f t="shared" si="18"/>
        <v>82691869</v>
      </c>
      <c r="C191" s="96">
        <f t="shared" si="22"/>
        <v>3.9110786057918921E-2</v>
      </c>
      <c r="D191" s="97">
        <f t="shared" si="23"/>
        <v>3112415</v>
      </c>
      <c r="E191" s="97">
        <f t="shared" si="20"/>
        <v>32505652</v>
      </c>
      <c r="F191" s="97"/>
      <c r="G191" s="8">
        <v>63021359</v>
      </c>
      <c r="H191" s="8">
        <v>16025529</v>
      </c>
      <c r="I191" s="8">
        <v>3644981</v>
      </c>
      <c r="J191" s="113"/>
      <c r="K191" s="108"/>
      <c r="L191" s="50">
        <f t="shared" si="19"/>
        <v>0</v>
      </c>
      <c r="M191" s="49">
        <f>(SUM($J$18:J191)-SUM($K$18:K191))</f>
        <v>50186217</v>
      </c>
      <c r="N191" s="48">
        <f t="shared" si="21"/>
        <v>82691869</v>
      </c>
    </row>
    <row r="192" spans="1:14" x14ac:dyDescent="0.3">
      <c r="A192" s="92">
        <v>44085</v>
      </c>
      <c r="B192" s="89">
        <f t="shared" si="18"/>
        <v>82129530</v>
      </c>
      <c r="C192" s="96">
        <f t="shared" si="22"/>
        <v>-6.8004146816417945E-3</v>
      </c>
      <c r="D192" s="97">
        <f t="shared" si="23"/>
        <v>-562339</v>
      </c>
      <c r="E192" s="97">
        <f t="shared" si="20"/>
        <v>31943313</v>
      </c>
      <c r="F192" s="97"/>
      <c r="G192" s="8">
        <v>62786793</v>
      </c>
      <c r="H192" s="8">
        <v>15752772</v>
      </c>
      <c r="I192" s="8">
        <v>3589965</v>
      </c>
      <c r="J192" s="113"/>
      <c r="K192" s="108"/>
      <c r="L192" s="50">
        <f t="shared" si="19"/>
        <v>0</v>
      </c>
      <c r="M192" s="49">
        <f>(SUM($J$18:J192)-SUM($K$18:K192))</f>
        <v>50186217</v>
      </c>
      <c r="N192" s="48">
        <f t="shared" si="21"/>
        <v>82129530</v>
      </c>
    </row>
    <row r="193" spans="1:14" x14ac:dyDescent="0.3">
      <c r="A193" s="92">
        <v>44088</v>
      </c>
      <c r="B193" s="89">
        <f t="shared" si="18"/>
        <v>84720346</v>
      </c>
      <c r="C193" s="96">
        <f t="shared" si="22"/>
        <v>3.1545486745145138E-2</v>
      </c>
      <c r="D193" s="97">
        <f t="shared" si="23"/>
        <v>2590816</v>
      </c>
      <c r="E193" s="97">
        <f t="shared" si="20"/>
        <v>34534129</v>
      </c>
      <c r="F193" s="97"/>
      <c r="G193" s="8">
        <v>64996723</v>
      </c>
      <c r="H193" s="8">
        <v>15965173</v>
      </c>
      <c r="I193" s="8">
        <v>3758450</v>
      </c>
      <c r="J193" s="113"/>
      <c r="K193" s="108"/>
      <c r="L193" s="50">
        <f t="shared" si="19"/>
        <v>0</v>
      </c>
      <c r="M193" s="49">
        <f>(SUM($J$18:J193)-SUM($K$18:K193))</f>
        <v>50186217</v>
      </c>
      <c r="N193" s="48">
        <f t="shared" si="21"/>
        <v>84720346</v>
      </c>
    </row>
    <row r="194" spans="1:14" x14ac:dyDescent="0.3">
      <c r="A194" s="92">
        <v>44089</v>
      </c>
      <c r="B194" s="89">
        <v>84893220</v>
      </c>
      <c r="C194" s="96">
        <f t="shared" si="22"/>
        <v>2.0405251886010949E-3</v>
      </c>
      <c r="D194" s="97">
        <f t="shared" si="23"/>
        <v>172874</v>
      </c>
      <c r="E194" s="97">
        <f t="shared" si="20"/>
        <v>34707003</v>
      </c>
      <c r="F194" s="97"/>
      <c r="G194" s="8">
        <v>65130930</v>
      </c>
      <c r="H194" s="8">
        <v>16028583</v>
      </c>
      <c r="I194" s="8">
        <v>3824906</v>
      </c>
      <c r="J194" s="113"/>
      <c r="K194" s="108"/>
      <c r="L194" s="50">
        <f t="shared" si="19"/>
        <v>0</v>
      </c>
      <c r="M194" s="49">
        <f>(SUM($J$18:J194)-SUM($K$18:K194))</f>
        <v>50186217</v>
      </c>
      <c r="N194" s="48">
        <f t="shared" si="21"/>
        <v>84893220</v>
      </c>
    </row>
    <row r="195" spans="1:14" x14ac:dyDescent="0.3">
      <c r="A195" s="92">
        <v>44090</v>
      </c>
      <c r="B195" s="89">
        <v>83304846</v>
      </c>
      <c r="C195" s="96">
        <f t="shared" si="22"/>
        <v>-1.8710257426918193E-2</v>
      </c>
      <c r="D195" s="97">
        <f t="shared" si="23"/>
        <v>-1588374</v>
      </c>
      <c r="E195" s="97">
        <f t="shared" si="20"/>
        <v>33118629</v>
      </c>
      <c r="F195" s="97"/>
      <c r="G195" s="8">
        <v>63754744</v>
      </c>
      <c r="H195" s="8">
        <v>15745992</v>
      </c>
      <c r="I195" s="8">
        <v>4229672</v>
      </c>
      <c r="J195" s="113"/>
      <c r="K195" s="108"/>
      <c r="L195" s="50">
        <f t="shared" si="19"/>
        <v>0</v>
      </c>
      <c r="M195" s="49">
        <f>(SUM($J$18:J195)-SUM($K$18:K195))</f>
        <v>50186217</v>
      </c>
      <c r="N195" s="48">
        <f t="shared" si="21"/>
        <v>83304846</v>
      </c>
    </row>
    <row r="196" spans="1:14" x14ac:dyDescent="0.3">
      <c r="A196" s="92">
        <v>44091</v>
      </c>
      <c r="B196" s="89">
        <v>84635121</v>
      </c>
      <c r="C196" s="96">
        <f t="shared" si="22"/>
        <v>-7.8509607766011329E-3</v>
      </c>
      <c r="D196" s="97">
        <f t="shared" si="23"/>
        <v>-669725</v>
      </c>
      <c r="E196" s="97">
        <f t="shared" si="20"/>
        <v>32448904</v>
      </c>
      <c r="F196" s="105">
        <f>((G196+H196)-(G195+H195+J196))/(G195+H195+J196)</f>
        <v>-1.320893592911848E-2</v>
      </c>
      <c r="G196" s="8">
        <v>64924444</v>
      </c>
      <c r="H196" s="8">
        <v>15499754</v>
      </c>
      <c r="J196" s="114">
        <v>2000000</v>
      </c>
      <c r="K196" s="108"/>
      <c r="L196" s="50">
        <f t="shared" si="19"/>
        <v>2000000</v>
      </c>
      <c r="M196" s="49">
        <f>(SUM($J$18:J196)-SUM($K$18:K196))</f>
        <v>52186217</v>
      </c>
      <c r="N196" s="48">
        <f t="shared" si="21"/>
        <v>86635121</v>
      </c>
    </row>
    <row r="197" spans="1:14" x14ac:dyDescent="0.3">
      <c r="A197" s="92">
        <v>44092</v>
      </c>
      <c r="B197" s="89">
        <v>84919382</v>
      </c>
      <c r="C197" s="96">
        <f t="shared" si="22"/>
        <v>3.3586647793650581E-3</v>
      </c>
      <c r="D197" s="97">
        <f t="shared" si="23"/>
        <v>284261</v>
      </c>
      <c r="E197" s="97">
        <f t="shared" si="20"/>
        <v>32733165</v>
      </c>
      <c r="F197" s="105"/>
      <c r="J197" s="113"/>
      <c r="K197" s="108"/>
      <c r="L197" s="50">
        <f t="shared" si="19"/>
        <v>0</v>
      </c>
      <c r="M197" s="49">
        <f>(SUM($J$18:J197)-SUM($K$18:K197))</f>
        <v>52186217</v>
      </c>
      <c r="N197" s="48">
        <f t="shared" si="21"/>
        <v>84919382</v>
      </c>
    </row>
    <row r="198" spans="1:14" x14ac:dyDescent="0.3">
      <c r="A198" s="92">
        <v>44095</v>
      </c>
      <c r="B198" s="89">
        <v>83136385</v>
      </c>
      <c r="C198" s="96">
        <f t="shared" si="22"/>
        <v>-2.099634921978118E-2</v>
      </c>
      <c r="D198" s="97">
        <f t="shared" si="23"/>
        <v>-1782997</v>
      </c>
      <c r="E198" s="97">
        <f t="shared" si="20"/>
        <v>30950168</v>
      </c>
      <c r="J198" s="113"/>
      <c r="K198" s="108"/>
      <c r="L198" s="50">
        <f t="shared" si="19"/>
        <v>0</v>
      </c>
      <c r="M198" s="49">
        <f>(SUM($J$18:J198)-SUM($K$18:K198))</f>
        <v>52186217</v>
      </c>
      <c r="N198" s="48">
        <f t="shared" si="21"/>
        <v>83136385</v>
      </c>
    </row>
    <row r="199" spans="1:14" x14ac:dyDescent="0.3">
      <c r="A199" s="92">
        <v>44096</v>
      </c>
      <c r="B199" s="89">
        <v>81845894</v>
      </c>
      <c r="C199" s="96">
        <f t="shared" si="22"/>
        <v>-1.5522577749802327E-2</v>
      </c>
      <c r="D199" s="97">
        <f t="shared" si="23"/>
        <v>-1290491</v>
      </c>
      <c r="E199" s="97">
        <f t="shared" si="20"/>
        <v>29659677</v>
      </c>
      <c r="J199" s="113"/>
      <c r="K199" s="108"/>
      <c r="L199" s="50">
        <f t="shared" si="19"/>
        <v>0</v>
      </c>
      <c r="M199" s="49">
        <f>(SUM($J$18:J199)-SUM($K$18:K199))</f>
        <v>52186217</v>
      </c>
      <c r="N199" s="48">
        <f t="shared" si="21"/>
        <v>81845894</v>
      </c>
    </row>
    <row r="200" spans="1:14" x14ac:dyDescent="0.3">
      <c r="A200" s="92">
        <v>44097</v>
      </c>
      <c r="B200" s="89">
        <v>82693628</v>
      </c>
      <c r="C200" s="96">
        <f t="shared" si="22"/>
        <v>1.0357685139342482E-2</v>
      </c>
      <c r="D200" s="97">
        <f t="shared" si="23"/>
        <v>847734</v>
      </c>
      <c r="E200" s="97">
        <f t="shared" si="20"/>
        <v>30507411</v>
      </c>
      <c r="J200" s="113"/>
      <c r="K200" s="108"/>
      <c r="L200" s="50">
        <f t="shared" si="19"/>
        <v>0</v>
      </c>
      <c r="M200" s="49">
        <f>(SUM($J$18:J200)-SUM($K$18:K200))</f>
        <v>52186217</v>
      </c>
      <c r="N200" s="48">
        <f t="shared" si="21"/>
        <v>82693628</v>
      </c>
    </row>
    <row r="201" spans="1:14" x14ac:dyDescent="0.3">
      <c r="A201" s="92">
        <v>44098</v>
      </c>
      <c r="B201" s="89">
        <v>77580276</v>
      </c>
      <c r="C201" s="96">
        <f t="shared" si="22"/>
        <v>-6.1834897363555026E-2</v>
      </c>
      <c r="D201" s="97">
        <f t="shared" si="23"/>
        <v>-5113352</v>
      </c>
      <c r="E201" s="97">
        <f t="shared" si="20"/>
        <v>25394059</v>
      </c>
      <c r="J201" s="113"/>
      <c r="K201" s="108"/>
      <c r="L201" s="50">
        <f t="shared" si="19"/>
        <v>0</v>
      </c>
      <c r="M201" s="49">
        <f>(SUM($J$18:J201)-SUM($K$18:K201))</f>
        <v>52186217</v>
      </c>
      <c r="N201" s="48">
        <f t="shared" si="21"/>
        <v>77580276</v>
      </c>
    </row>
    <row r="202" spans="1:14" x14ac:dyDescent="0.3">
      <c r="A202" s="92">
        <v>44099</v>
      </c>
      <c r="B202" s="89">
        <v>77409085</v>
      </c>
      <c r="C202" s="96">
        <f t="shared" si="22"/>
        <v>-2.2066304584943729E-3</v>
      </c>
      <c r="D202" s="97">
        <f t="shared" si="23"/>
        <v>-171191</v>
      </c>
      <c r="E202" s="97">
        <f t="shared" si="20"/>
        <v>25222868</v>
      </c>
      <c r="J202" s="113"/>
      <c r="K202" s="108"/>
      <c r="L202" s="50">
        <f t="shared" si="19"/>
        <v>0</v>
      </c>
      <c r="M202" s="49">
        <f>(SUM($J$18:J202)-SUM($K$18:K202))</f>
        <v>52186217</v>
      </c>
      <c r="N202" s="48">
        <f t="shared" si="21"/>
        <v>77409085</v>
      </c>
    </row>
    <row r="203" spans="1:14" ht="17.25" thickBot="1" x14ac:dyDescent="0.35">
      <c r="A203" s="92">
        <v>44102</v>
      </c>
      <c r="B203" s="89">
        <v>80376846</v>
      </c>
      <c r="C203" s="96">
        <f t="shared" si="22"/>
        <v>3.8338665287155897E-2</v>
      </c>
      <c r="D203" s="97">
        <f t="shared" si="23"/>
        <v>2967761</v>
      </c>
      <c r="E203" s="97">
        <f t="shared" si="20"/>
        <v>28190629</v>
      </c>
      <c r="J203" s="113"/>
      <c r="K203" s="108"/>
      <c r="L203" s="50">
        <f t="shared" si="19"/>
        <v>0</v>
      </c>
      <c r="M203" s="49">
        <f>(SUM($J$18:J203)-SUM($K$18:K203))</f>
        <v>52186217</v>
      </c>
      <c r="N203" s="48">
        <f t="shared" si="21"/>
        <v>80376846</v>
      </c>
    </row>
    <row r="204" spans="1:14" ht="17.25" thickBot="1" x14ac:dyDescent="0.35">
      <c r="A204" s="93">
        <v>44103</v>
      </c>
      <c r="B204" s="94">
        <v>81157960</v>
      </c>
      <c r="C204" s="96">
        <f t="shared" si="22"/>
        <v>9.718146939978212E-3</v>
      </c>
      <c r="D204" s="97">
        <f t="shared" si="23"/>
        <v>781114</v>
      </c>
      <c r="E204" s="100">
        <f t="shared" si="20"/>
        <v>28971743</v>
      </c>
      <c r="F204" s="106"/>
      <c r="G204" s="61"/>
      <c r="H204" s="61"/>
      <c r="I204" s="61"/>
      <c r="J204" s="113"/>
      <c r="K204" s="108"/>
      <c r="L204" s="50">
        <f t="shared" si="19"/>
        <v>0</v>
      </c>
      <c r="M204" s="49">
        <f>(SUM($J$18:J204)-SUM($K$18:K204))</f>
        <v>52186217</v>
      </c>
      <c r="N204" s="62">
        <f t="shared" si="21"/>
        <v>81157960</v>
      </c>
    </row>
    <row r="205" spans="1:14" x14ac:dyDescent="0.3">
      <c r="A205" s="92">
        <v>44109</v>
      </c>
      <c r="B205" s="89">
        <v>81330896</v>
      </c>
      <c r="C205" s="96">
        <f t="shared" si="22"/>
        <v>3.4293389833691163E-3</v>
      </c>
      <c r="D205" s="97">
        <f t="shared" si="23"/>
        <v>277958</v>
      </c>
      <c r="E205" s="97">
        <f t="shared" si="20"/>
        <v>29249701</v>
      </c>
      <c r="J205" s="113"/>
      <c r="K205" s="110">
        <v>105022</v>
      </c>
      <c r="L205" s="50">
        <f t="shared" si="19"/>
        <v>-105022</v>
      </c>
      <c r="M205" s="49">
        <f>(SUM($J$18:J205)-SUM($K$18:K205))</f>
        <v>52081195</v>
      </c>
      <c r="N205" s="48">
        <f t="shared" si="21"/>
        <v>81225874</v>
      </c>
    </row>
    <row r="206" spans="1:14" x14ac:dyDescent="0.3">
      <c r="A206" s="92">
        <v>44110</v>
      </c>
      <c r="B206" s="89">
        <v>81440312</v>
      </c>
      <c r="C206" s="96">
        <f t="shared" si="22"/>
        <v>1.3453190039858899E-3</v>
      </c>
      <c r="D206" s="97">
        <f t="shared" si="23"/>
        <v>109416</v>
      </c>
      <c r="E206" s="97">
        <f t="shared" si="20"/>
        <v>29359117</v>
      </c>
      <c r="J206" s="113"/>
      <c r="K206" s="108"/>
      <c r="L206" s="50">
        <f t="shared" si="19"/>
        <v>0</v>
      </c>
      <c r="M206" s="49">
        <f>(SUM($J$18:J206)-SUM($K$18:K206))</f>
        <v>52081195</v>
      </c>
      <c r="N206" s="48">
        <f t="shared" si="21"/>
        <v>81440312</v>
      </c>
    </row>
    <row r="207" spans="1:14" x14ac:dyDescent="0.3">
      <c r="A207" s="92">
        <v>44111</v>
      </c>
      <c r="B207" s="89">
        <v>80962914</v>
      </c>
      <c r="C207" s="96">
        <f t="shared" si="22"/>
        <v>-5.8619372676273641E-3</v>
      </c>
      <c r="D207" s="97">
        <f t="shared" si="23"/>
        <v>-477398</v>
      </c>
      <c r="E207" s="97">
        <f t="shared" si="20"/>
        <v>28881719</v>
      </c>
      <c r="J207" s="113"/>
      <c r="K207" s="108"/>
      <c r="L207" s="50">
        <f t="shared" si="19"/>
        <v>0</v>
      </c>
      <c r="M207" s="49">
        <f>(SUM($J$18:J207)-SUM($K$18:K207))</f>
        <v>52081195</v>
      </c>
      <c r="N207" s="48">
        <f t="shared" si="21"/>
        <v>80962914</v>
      </c>
    </row>
    <row r="208" spans="1:14" x14ac:dyDescent="0.3">
      <c r="A208" s="92">
        <v>44112</v>
      </c>
      <c r="B208" s="89">
        <v>81121526</v>
      </c>
      <c r="C208" s="96">
        <f t="shared" si="22"/>
        <v>1.9590698032434951E-3</v>
      </c>
      <c r="D208" s="97">
        <f t="shared" si="23"/>
        <v>158612</v>
      </c>
      <c r="E208" s="97">
        <f t="shared" si="20"/>
        <v>29040331</v>
      </c>
      <c r="J208" s="113"/>
      <c r="K208" s="108"/>
      <c r="L208" s="50">
        <f t="shared" si="19"/>
        <v>0</v>
      </c>
      <c r="M208" s="49">
        <f>(SUM($J$18:J208)-SUM($K$18:K208))</f>
        <v>52081195</v>
      </c>
      <c r="N208" s="48">
        <f t="shared" si="21"/>
        <v>81121526</v>
      </c>
    </row>
    <row r="209" spans="1:14" x14ac:dyDescent="0.3">
      <c r="A209" s="92">
        <v>44116</v>
      </c>
      <c r="B209" s="89">
        <v>81615435</v>
      </c>
      <c r="C209" s="96">
        <f t="shared" si="22"/>
        <v>6.0885072600828536E-3</v>
      </c>
      <c r="D209" s="97">
        <f t="shared" si="23"/>
        <v>493909</v>
      </c>
      <c r="E209" s="97">
        <f t="shared" si="20"/>
        <v>29534240</v>
      </c>
      <c r="J209" s="113"/>
      <c r="K209" s="108"/>
      <c r="L209" s="50">
        <f t="shared" si="19"/>
        <v>0</v>
      </c>
      <c r="M209" s="49">
        <f>(SUM($J$18:J209)-SUM($K$18:K209))</f>
        <v>52081195</v>
      </c>
      <c r="N209" s="48">
        <f t="shared" si="21"/>
        <v>81615435</v>
      </c>
    </row>
    <row r="210" spans="1:14" x14ac:dyDescent="0.3">
      <c r="A210" s="92">
        <v>44117</v>
      </c>
      <c r="B210" s="89">
        <v>81848349</v>
      </c>
      <c r="C210" s="96">
        <f t="shared" si="22"/>
        <v>2.8537984267314144E-3</v>
      </c>
      <c r="D210" s="97">
        <f t="shared" si="23"/>
        <v>232914</v>
      </c>
      <c r="E210" s="97">
        <f t="shared" si="20"/>
        <v>29767154</v>
      </c>
      <c r="J210" s="113"/>
      <c r="K210" s="108"/>
      <c r="L210" s="50">
        <f t="shared" si="19"/>
        <v>0</v>
      </c>
      <c r="M210" s="49">
        <f>(SUM($J$18:J210)-SUM($K$18:K210))</f>
        <v>52081195</v>
      </c>
      <c r="N210" s="48">
        <f t="shared" si="21"/>
        <v>81848349</v>
      </c>
    </row>
    <row r="211" spans="1:14" x14ac:dyDescent="0.3">
      <c r="A211" s="92">
        <v>44118</v>
      </c>
      <c r="B211" s="89">
        <v>80170607</v>
      </c>
      <c r="C211" s="96">
        <f t="shared" si="22"/>
        <v>-2.049817767246594E-2</v>
      </c>
      <c r="D211" s="97">
        <f t="shared" si="23"/>
        <v>-1677742</v>
      </c>
      <c r="E211" s="97">
        <f t="shared" si="20"/>
        <v>28089412</v>
      </c>
      <c r="J211" s="113"/>
      <c r="K211" s="108"/>
      <c r="L211" s="50">
        <f t="shared" si="19"/>
        <v>0</v>
      </c>
      <c r="M211" s="49">
        <f>(SUM($J$18:J211)-SUM($K$18:K211))</f>
        <v>52081195</v>
      </c>
      <c r="N211" s="48">
        <f t="shared" si="21"/>
        <v>80170607</v>
      </c>
    </row>
    <row r="212" spans="1:14" x14ac:dyDescent="0.3">
      <c r="A212" s="92">
        <v>44119</v>
      </c>
      <c r="B212" s="89">
        <v>79357702</v>
      </c>
      <c r="C212" s="96">
        <f t="shared" si="22"/>
        <v>-1.0139688726567831E-2</v>
      </c>
      <c r="D212" s="97">
        <f t="shared" si="23"/>
        <v>-812905</v>
      </c>
      <c r="E212" s="97">
        <f t="shared" si="20"/>
        <v>27276507</v>
      </c>
      <c r="J212" s="113"/>
      <c r="K212" s="108"/>
      <c r="L212" s="50">
        <f t="shared" si="19"/>
        <v>0</v>
      </c>
      <c r="M212" s="49">
        <f>(SUM($J$18:J212)-SUM($K$18:K212))</f>
        <v>52081195</v>
      </c>
      <c r="N212" s="48">
        <f t="shared" si="21"/>
        <v>79357702</v>
      </c>
    </row>
    <row r="213" spans="1:14" x14ac:dyDescent="0.3">
      <c r="A213" s="92">
        <v>44120</v>
      </c>
      <c r="B213" s="89">
        <v>79350002</v>
      </c>
      <c r="C213" s="96">
        <f t="shared" si="22"/>
        <v>-9.7029019313084439E-5</v>
      </c>
      <c r="D213" s="97">
        <f t="shared" si="23"/>
        <v>-7700</v>
      </c>
      <c r="E213" s="97">
        <f t="shared" si="20"/>
        <v>27268807</v>
      </c>
      <c r="J213" s="113"/>
      <c r="K213" s="108"/>
      <c r="L213" s="50">
        <f t="shared" si="19"/>
        <v>0</v>
      </c>
      <c r="M213" s="49">
        <f>(SUM($J$18:J213)-SUM($K$18:K213))</f>
        <v>52081195</v>
      </c>
      <c r="N213" s="48">
        <f t="shared" si="21"/>
        <v>79350002</v>
      </c>
    </row>
    <row r="214" spans="1:14" x14ac:dyDescent="0.3">
      <c r="A214" s="92">
        <v>44123</v>
      </c>
      <c r="B214" s="89">
        <v>80863442</v>
      </c>
      <c r="C214" s="96">
        <f t="shared" si="22"/>
        <v>1.0161648715511588E-2</v>
      </c>
      <c r="D214" s="97">
        <f t="shared" si="23"/>
        <v>813440</v>
      </c>
      <c r="E214" s="97">
        <f t="shared" si="20"/>
        <v>28082247</v>
      </c>
      <c r="J214" s="113">
        <v>700000</v>
      </c>
      <c r="K214" s="108"/>
      <c r="L214" s="50">
        <f t="shared" si="19"/>
        <v>700000</v>
      </c>
      <c r="M214" s="49">
        <f>(SUM($J$18:J214)-SUM($K$18:K214))</f>
        <v>52781195</v>
      </c>
      <c r="N214" s="48">
        <f t="shared" si="21"/>
        <v>81563442</v>
      </c>
    </row>
    <row r="215" spans="1:14" x14ac:dyDescent="0.3">
      <c r="A215" s="92">
        <v>44124</v>
      </c>
      <c r="B215" s="89">
        <v>91587047</v>
      </c>
      <c r="C215" s="96">
        <f t="shared" si="22"/>
        <v>7.9636538532185473E-3</v>
      </c>
      <c r="D215" s="97">
        <f t="shared" si="23"/>
        <v>723605</v>
      </c>
      <c r="E215" s="97">
        <f t="shared" si="20"/>
        <v>28805852</v>
      </c>
      <c r="J215" s="113">
        <v>10000000</v>
      </c>
      <c r="K215" s="108"/>
      <c r="L215" s="50">
        <f t="shared" si="19"/>
        <v>10000000</v>
      </c>
      <c r="M215" s="49">
        <f>(SUM($J$18:J215)-SUM($K$18:K215))</f>
        <v>62781195</v>
      </c>
      <c r="N215" s="48">
        <f t="shared" si="21"/>
        <v>101587047</v>
      </c>
    </row>
    <row r="216" spans="1:14" x14ac:dyDescent="0.3">
      <c r="A216" s="92">
        <v>44125</v>
      </c>
      <c r="B216" s="89">
        <v>92360089</v>
      </c>
      <c r="C216" s="96">
        <f t="shared" si="22"/>
        <v>8.4405167031971241E-3</v>
      </c>
      <c r="D216" s="97">
        <f t="shared" si="23"/>
        <v>773042</v>
      </c>
      <c r="E216" s="97">
        <f t="shared" si="20"/>
        <v>29578894</v>
      </c>
      <c r="J216" s="113"/>
      <c r="K216" s="108"/>
      <c r="L216" s="50">
        <f t="shared" si="19"/>
        <v>0</v>
      </c>
      <c r="M216" s="49">
        <f>(SUM($J$18:J216)-SUM($K$18:K216))</f>
        <v>62781195</v>
      </c>
      <c r="N216" s="48">
        <f t="shared" si="21"/>
        <v>92360089</v>
      </c>
    </row>
    <row r="217" spans="1:14" x14ac:dyDescent="0.3">
      <c r="A217" s="92">
        <v>44126</v>
      </c>
      <c r="B217" s="89">
        <v>91112563</v>
      </c>
      <c r="C217" s="96">
        <f t="shared" si="22"/>
        <v>-1.350719789800116E-2</v>
      </c>
      <c r="D217" s="97">
        <f t="shared" si="23"/>
        <v>-1247526</v>
      </c>
      <c r="E217" s="97">
        <f t="shared" ref="E217" si="24">B217-M217</f>
        <v>28331368</v>
      </c>
      <c r="J217" s="113"/>
      <c r="K217" s="108"/>
      <c r="L217" s="50">
        <f t="shared" si="19"/>
        <v>0</v>
      </c>
      <c r="M217" s="49">
        <f>(SUM($J$18:J217)-SUM($K$18:K217))</f>
        <v>62781195</v>
      </c>
      <c r="N217" s="48">
        <f t="shared" si="21"/>
        <v>91112563</v>
      </c>
    </row>
    <row r="218" spans="1:14" x14ac:dyDescent="0.3">
      <c r="A218" s="92">
        <v>44127</v>
      </c>
      <c r="B218" s="89">
        <v>90122643</v>
      </c>
      <c r="C218" s="96">
        <f t="shared" si="22"/>
        <v>-1.0864802475153729E-2</v>
      </c>
      <c r="D218" s="97">
        <f t="shared" si="23"/>
        <v>-989920</v>
      </c>
      <c r="E218" s="97">
        <f t="shared" ref="E218" si="25">B218-M218</f>
        <v>27341448</v>
      </c>
      <c r="J218" s="113"/>
      <c r="K218" s="108"/>
      <c r="L218" s="50">
        <f t="shared" si="19"/>
        <v>0</v>
      </c>
      <c r="M218" s="49">
        <f>(SUM($J$18:J218)-SUM($K$18:K218))</f>
        <v>62781195</v>
      </c>
      <c r="N218" s="48">
        <f t="shared" si="21"/>
        <v>90122643</v>
      </c>
    </row>
    <row r="219" spans="1:14" x14ac:dyDescent="0.3">
      <c r="A219" s="92">
        <v>44130</v>
      </c>
      <c r="B219" s="89">
        <v>86139104</v>
      </c>
      <c r="C219" s="96">
        <f t="shared" si="22"/>
        <v>-4.4201311317512072E-2</v>
      </c>
      <c r="D219" s="97">
        <f t="shared" si="23"/>
        <v>-3983539</v>
      </c>
      <c r="E219" s="97">
        <f t="shared" ref="E219" si="26">B219-M219</f>
        <v>23357909</v>
      </c>
      <c r="J219" s="113"/>
      <c r="K219" s="108"/>
      <c r="L219" s="50">
        <f t="shared" si="19"/>
        <v>0</v>
      </c>
      <c r="M219" s="49">
        <f>(SUM($J$18:J219)-SUM($K$18:K219))</f>
        <v>62781195</v>
      </c>
      <c r="N219" s="48">
        <f t="shared" si="21"/>
        <v>86139104</v>
      </c>
    </row>
    <row r="220" spans="1:14" x14ac:dyDescent="0.3">
      <c r="A220" s="92">
        <v>44131</v>
      </c>
      <c r="B220" s="89">
        <v>85704934</v>
      </c>
      <c r="C220" s="96">
        <f t="shared" si="22"/>
        <v>-5.0403356877266802E-3</v>
      </c>
      <c r="D220" s="97">
        <f t="shared" si="23"/>
        <v>-434170</v>
      </c>
      <c r="E220" s="97">
        <f t="shared" ref="E220" si="27">B220-M220</f>
        <v>22923739</v>
      </c>
      <c r="J220" s="113"/>
      <c r="K220" s="108"/>
      <c r="L220" s="50">
        <f t="shared" si="19"/>
        <v>0</v>
      </c>
      <c r="M220" s="49">
        <f>(SUM($J$18:J220)-SUM($K$18:K220))</f>
        <v>62781195</v>
      </c>
      <c r="N220" s="48">
        <f t="shared" si="21"/>
        <v>85704934</v>
      </c>
    </row>
    <row r="221" spans="1:14" x14ac:dyDescent="0.3">
      <c r="A221" s="92">
        <v>44132</v>
      </c>
      <c r="B221" s="89">
        <v>88276619</v>
      </c>
      <c r="C221" s="96">
        <f t="shared" si="22"/>
        <v>3.0006265450248173E-2</v>
      </c>
      <c r="D221" s="97">
        <f t="shared" si="23"/>
        <v>2571685</v>
      </c>
      <c r="E221" s="97">
        <f t="shared" ref="E221:E222" si="28">B221-M221</f>
        <v>25495424</v>
      </c>
      <c r="J221" s="113"/>
      <c r="K221" s="108"/>
      <c r="L221" s="50">
        <f t="shared" si="19"/>
        <v>0</v>
      </c>
      <c r="M221" s="49">
        <f>(SUM($J$18:J221)-SUM($K$18:K221))</f>
        <v>62781195</v>
      </c>
      <c r="N221" s="48">
        <f t="shared" si="21"/>
        <v>88276619</v>
      </c>
    </row>
    <row r="222" spans="1:14" ht="17.25" thickBot="1" x14ac:dyDescent="0.35">
      <c r="A222" s="92">
        <v>44133</v>
      </c>
      <c r="B222" s="89">
        <v>88122802</v>
      </c>
      <c r="C222" s="96">
        <f t="shared" si="22"/>
        <v>-1.7424432623546673E-3</v>
      </c>
      <c r="D222" s="97">
        <f t="shared" si="23"/>
        <v>-153817</v>
      </c>
      <c r="E222" s="97">
        <f t="shared" si="28"/>
        <v>25341607</v>
      </c>
      <c r="J222" s="113"/>
      <c r="K222" s="108"/>
      <c r="L222" s="50">
        <f t="shared" si="19"/>
        <v>0</v>
      </c>
      <c r="M222" s="49">
        <f>(SUM($J$18:J222)-SUM($K$18:K222))</f>
        <v>62781195</v>
      </c>
      <c r="N222" s="48">
        <f t="shared" si="21"/>
        <v>88122802</v>
      </c>
    </row>
    <row r="223" spans="1:14" ht="17.25" thickBot="1" x14ac:dyDescent="0.35">
      <c r="A223" s="93">
        <v>44134</v>
      </c>
      <c r="B223" s="94">
        <v>86788340</v>
      </c>
      <c r="C223" s="96">
        <f t="shared" si="22"/>
        <v>-1.5143208905227502E-2</v>
      </c>
      <c r="D223" s="97">
        <f t="shared" si="23"/>
        <v>-1334462</v>
      </c>
      <c r="E223" s="100">
        <f t="shared" ref="E223" si="29">B223-M223</f>
        <v>24007145</v>
      </c>
      <c r="F223" s="106"/>
      <c r="G223" s="61"/>
      <c r="H223" s="61"/>
      <c r="I223" s="61"/>
      <c r="J223" s="113"/>
      <c r="K223" s="108"/>
      <c r="L223" s="50">
        <f t="shared" si="19"/>
        <v>0</v>
      </c>
      <c r="M223" s="49">
        <f>(SUM($J$18:J223)-SUM($K$18:K223))</f>
        <v>62781195</v>
      </c>
      <c r="N223" s="62">
        <f t="shared" si="21"/>
        <v>86788340</v>
      </c>
    </row>
    <row r="224" spans="1:14" x14ac:dyDescent="0.3">
      <c r="A224" s="92">
        <v>44137</v>
      </c>
      <c r="B224" s="89">
        <v>87360394</v>
      </c>
      <c r="C224" s="96">
        <f t="shared" si="22"/>
        <v>6.5913693014522457E-3</v>
      </c>
      <c r="D224" s="97">
        <f t="shared" si="23"/>
        <v>572054</v>
      </c>
      <c r="E224" s="97">
        <f t="shared" ref="E224" si="30">B224-M224</f>
        <v>24579199</v>
      </c>
      <c r="J224" s="113"/>
      <c r="K224" s="108"/>
      <c r="L224" s="50">
        <f t="shared" si="19"/>
        <v>0</v>
      </c>
      <c r="M224" s="49">
        <f>(SUM($J$18:J224)-SUM($K$18:K224))</f>
        <v>62781195</v>
      </c>
      <c r="N224" s="48">
        <f t="shared" si="21"/>
        <v>87360394</v>
      </c>
    </row>
    <row r="225" spans="1:14" x14ac:dyDescent="0.3">
      <c r="A225" s="92">
        <v>44138</v>
      </c>
      <c r="B225" s="89">
        <v>90705366</v>
      </c>
      <c r="C225" s="96">
        <f t="shared" si="22"/>
        <v>3.9580755809809513E-2</v>
      </c>
      <c r="D225" s="97">
        <f t="shared" si="23"/>
        <v>3453495</v>
      </c>
      <c r="E225" s="97">
        <f t="shared" ref="E225" si="31">B225-M225</f>
        <v>28032694</v>
      </c>
      <c r="J225" s="113"/>
      <c r="K225" s="110">
        <v>108523</v>
      </c>
      <c r="L225" s="50">
        <f t="shared" si="19"/>
        <v>-108523</v>
      </c>
      <c r="M225" s="49">
        <f>(SUM($J$18:J225)-SUM($K$18:K225))</f>
        <v>62672672</v>
      </c>
      <c r="N225" s="48">
        <f t="shared" si="21"/>
        <v>90596843</v>
      </c>
    </row>
    <row r="226" spans="1:14" x14ac:dyDescent="0.3">
      <c r="A226" s="92">
        <v>44139</v>
      </c>
      <c r="B226" s="89">
        <v>92660013</v>
      </c>
      <c r="C226" s="96">
        <f t="shared" si="22"/>
        <v>2.1549408664532591E-2</v>
      </c>
      <c r="D226" s="97">
        <f t="shared" si="23"/>
        <v>1954647</v>
      </c>
      <c r="E226" s="97">
        <f t="shared" ref="E226" si="32">B226-M226</f>
        <v>29987341</v>
      </c>
      <c r="J226" s="113"/>
      <c r="K226" s="108"/>
      <c r="L226" s="50">
        <f t="shared" si="19"/>
        <v>0</v>
      </c>
      <c r="M226" s="49">
        <f>(SUM($J$18:J226)-SUM($K$18:K226))</f>
        <v>62672672</v>
      </c>
      <c r="N226" s="48">
        <f t="shared" si="21"/>
        <v>92660013</v>
      </c>
    </row>
    <row r="227" spans="1:14" x14ac:dyDescent="0.3">
      <c r="A227" s="92">
        <v>44140</v>
      </c>
      <c r="B227" s="89">
        <v>95081103</v>
      </c>
      <c r="C227" s="96">
        <f t="shared" si="22"/>
        <v>2.6128746603996268E-2</v>
      </c>
      <c r="D227" s="97">
        <f t="shared" si="23"/>
        <v>2421090</v>
      </c>
      <c r="E227" s="97">
        <f t="shared" ref="E227" si="33">B227-M227</f>
        <v>32408431</v>
      </c>
      <c r="J227" s="113"/>
      <c r="K227" s="108"/>
      <c r="L227" s="50">
        <f t="shared" si="19"/>
        <v>0</v>
      </c>
      <c r="M227" s="49">
        <f>(SUM($J$18:J227)-SUM($K$18:K227))</f>
        <v>62672672</v>
      </c>
      <c r="N227" s="48">
        <f t="shared" si="21"/>
        <v>95081103</v>
      </c>
    </row>
    <row r="228" spans="1:14" x14ac:dyDescent="0.3">
      <c r="A228" s="92">
        <v>44141</v>
      </c>
      <c r="B228" s="89">
        <v>94385713</v>
      </c>
      <c r="C228" s="96">
        <f t="shared" si="22"/>
        <v>-7.3136509575409533E-3</v>
      </c>
      <c r="D228" s="97">
        <f t="shared" si="23"/>
        <v>-695390</v>
      </c>
      <c r="E228" s="97">
        <f t="shared" ref="E228" si="34">B228-M228</f>
        <v>31713041</v>
      </c>
      <c r="J228" s="113"/>
      <c r="K228" s="108"/>
      <c r="L228" s="50">
        <f t="shared" si="19"/>
        <v>0</v>
      </c>
      <c r="M228" s="49">
        <f>(SUM($J$18:J228)-SUM($K$18:K228))</f>
        <v>62672672</v>
      </c>
      <c r="N228" s="8">
        <f t="shared" si="21"/>
        <v>94385713</v>
      </c>
    </row>
    <row r="229" spans="1:14" x14ac:dyDescent="0.3">
      <c r="A229" s="92">
        <v>44144</v>
      </c>
      <c r="B229" s="89">
        <v>95533292</v>
      </c>
      <c r="C229" s="96">
        <f t="shared" si="22"/>
        <v>1.215839732015374E-2</v>
      </c>
      <c r="D229" s="97">
        <f t="shared" si="23"/>
        <v>1147579</v>
      </c>
      <c r="E229" s="97">
        <f t="shared" ref="E229" si="35">B229-M229</f>
        <v>32860620</v>
      </c>
      <c r="J229" s="113"/>
      <c r="K229" s="108"/>
      <c r="L229" s="50">
        <f t="shared" si="19"/>
        <v>0</v>
      </c>
      <c r="M229" s="49">
        <f>(SUM($J$18:J229)-SUM($K$18:K229))</f>
        <v>62672672</v>
      </c>
      <c r="N229" s="8">
        <f t="shared" si="21"/>
        <v>95533292</v>
      </c>
    </row>
    <row r="230" spans="1:14" x14ac:dyDescent="0.3">
      <c r="A230" s="92">
        <v>44145</v>
      </c>
      <c r="B230" s="89">
        <v>94595387</v>
      </c>
      <c r="C230" s="96">
        <f t="shared" si="22"/>
        <v>-9.8175722867374863E-3</v>
      </c>
      <c r="D230" s="97">
        <f t="shared" si="23"/>
        <v>-937905</v>
      </c>
      <c r="E230" s="97">
        <f t="shared" ref="E230" si="36">B230-M230</f>
        <v>31922715</v>
      </c>
      <c r="J230" s="113"/>
      <c r="K230" s="108"/>
      <c r="L230" s="50">
        <f t="shared" si="19"/>
        <v>0</v>
      </c>
      <c r="M230" s="49">
        <f>(SUM($J$18:J230)-SUM($K$18:K230))</f>
        <v>62672672</v>
      </c>
      <c r="N230" s="8">
        <f t="shared" si="21"/>
        <v>94595387</v>
      </c>
    </row>
    <row r="231" spans="1:14" x14ac:dyDescent="0.3">
      <c r="A231" s="92">
        <v>44146</v>
      </c>
      <c r="B231" s="89">
        <v>95838584</v>
      </c>
      <c r="C231" s="96">
        <f t="shared" si="22"/>
        <v>1.3142258194894852E-2</v>
      </c>
      <c r="D231" s="97">
        <f t="shared" si="23"/>
        <v>1243197</v>
      </c>
      <c r="E231" s="97">
        <f t="shared" ref="E231" si="37">B231-M231</f>
        <v>33165912</v>
      </c>
      <c r="J231" s="113"/>
      <c r="K231" s="108"/>
      <c r="L231" s="50">
        <f t="shared" si="19"/>
        <v>0</v>
      </c>
      <c r="M231" s="49">
        <f>(SUM($J$18:J231)-SUM($K$18:K231))</f>
        <v>62672672</v>
      </c>
      <c r="N231" s="8">
        <f t="shared" ref="N231:N232" si="38">B231+J231-K231</f>
        <v>95838584</v>
      </c>
    </row>
    <row r="232" spans="1:14" x14ac:dyDescent="0.3">
      <c r="A232" s="92">
        <v>44147</v>
      </c>
      <c r="B232" s="89">
        <v>95117097</v>
      </c>
      <c r="C232" s="96">
        <f t="shared" si="22"/>
        <v>-7.528147536069606E-3</v>
      </c>
      <c r="D232" s="97">
        <f t="shared" si="23"/>
        <v>-721487</v>
      </c>
      <c r="E232" s="97">
        <f t="shared" ref="E232" si="39">B232-M232</f>
        <v>32444425</v>
      </c>
      <c r="J232" s="113"/>
      <c r="K232" s="108"/>
      <c r="L232" s="50">
        <f t="shared" si="19"/>
        <v>0</v>
      </c>
      <c r="M232" s="49">
        <f>(SUM($J$18:J232)-SUM($K$18:K232))</f>
        <v>62672672</v>
      </c>
      <c r="N232" s="8">
        <f t="shared" si="38"/>
        <v>95117097</v>
      </c>
    </row>
    <row r="233" spans="1:14" x14ac:dyDescent="0.3">
      <c r="A233" s="92">
        <v>44148</v>
      </c>
      <c r="B233" s="89">
        <v>93836806</v>
      </c>
      <c r="C233" s="96">
        <f t="shared" si="22"/>
        <v>-1.3460156379667474E-2</v>
      </c>
      <c r="D233" s="97">
        <f t="shared" si="23"/>
        <v>-1280291</v>
      </c>
      <c r="E233" s="97">
        <f t="shared" ref="E233:E235" si="40">B233-M233</f>
        <v>31164134</v>
      </c>
      <c r="J233" s="113"/>
      <c r="K233" s="108"/>
      <c r="L233" s="50">
        <f t="shared" si="19"/>
        <v>0</v>
      </c>
      <c r="M233" s="49">
        <f>(SUM($J$18:J233)-SUM($K$18:K233))</f>
        <v>62672672</v>
      </c>
      <c r="N233" s="8">
        <f t="shared" ref="N233:N236" si="41">B233+J233-K233</f>
        <v>93836806</v>
      </c>
    </row>
    <row r="234" spans="1:14" x14ac:dyDescent="0.3">
      <c r="A234" s="92">
        <v>44151</v>
      </c>
      <c r="B234" s="89">
        <v>93403512</v>
      </c>
      <c r="C234" s="96">
        <f t="shared" si="22"/>
        <v>-4.6175271566681417E-3</v>
      </c>
      <c r="D234" s="97">
        <f t="shared" si="23"/>
        <v>-433294</v>
      </c>
      <c r="E234" s="97">
        <f t="shared" si="40"/>
        <v>30730840</v>
      </c>
      <c r="J234" s="113"/>
      <c r="K234" s="108"/>
      <c r="L234" s="50">
        <f t="shared" si="19"/>
        <v>0</v>
      </c>
      <c r="M234" s="49">
        <f>(SUM($J$18:J234)-SUM($K$18:K234))</f>
        <v>62672672</v>
      </c>
      <c r="N234" s="8">
        <f t="shared" si="41"/>
        <v>93403512</v>
      </c>
    </row>
    <row r="235" spans="1:14" x14ac:dyDescent="0.3">
      <c r="A235" s="92">
        <v>44152</v>
      </c>
      <c r="B235" s="89">
        <v>96230223</v>
      </c>
      <c r="C235" s="96">
        <f t="shared" si="22"/>
        <v>3.0263433777522199E-2</v>
      </c>
      <c r="D235" s="97">
        <f t="shared" si="23"/>
        <v>2826711</v>
      </c>
      <c r="E235" s="97">
        <f t="shared" si="40"/>
        <v>33557551</v>
      </c>
      <c r="J235" s="113"/>
      <c r="K235" s="108"/>
      <c r="L235" s="50">
        <f t="shared" si="19"/>
        <v>0</v>
      </c>
      <c r="M235" s="49">
        <f>(SUM($J$18:J235)-SUM($K$18:K235))</f>
        <v>62672672</v>
      </c>
      <c r="N235" s="8">
        <f t="shared" si="41"/>
        <v>96230223</v>
      </c>
    </row>
    <row r="236" spans="1:14" x14ac:dyDescent="0.3">
      <c r="A236" s="92">
        <v>44153</v>
      </c>
      <c r="B236" s="89">
        <v>96691046</v>
      </c>
      <c r="C236" s="96">
        <f t="shared" si="22"/>
        <v>4.7887553996419606E-3</v>
      </c>
      <c r="D236" s="97">
        <f t="shared" si="23"/>
        <v>460823</v>
      </c>
      <c r="E236" s="97">
        <f t="shared" ref="E236" si="42">B236-M236</f>
        <v>34018374</v>
      </c>
      <c r="J236" s="113"/>
      <c r="K236" s="108"/>
      <c r="L236" s="50">
        <f t="shared" si="19"/>
        <v>0</v>
      </c>
      <c r="M236" s="49">
        <f>(SUM($J$18:J236)-SUM($K$18:K236))</f>
        <v>62672672</v>
      </c>
      <c r="N236" s="8">
        <f t="shared" si="41"/>
        <v>96691046</v>
      </c>
    </row>
    <row r="237" spans="1:14" x14ac:dyDescent="0.3">
      <c r="A237" s="92">
        <v>44154</v>
      </c>
      <c r="B237" s="89">
        <v>96069270</v>
      </c>
      <c r="C237" s="96">
        <f t="shared" si="22"/>
        <v>-6.4305437341116364E-3</v>
      </c>
      <c r="D237" s="97">
        <f t="shared" si="23"/>
        <v>-621776</v>
      </c>
      <c r="E237" s="97">
        <f t="shared" ref="E237" si="43">B237-M237</f>
        <v>33396598</v>
      </c>
      <c r="J237" s="113"/>
      <c r="K237" s="108"/>
      <c r="L237" s="50">
        <f t="shared" si="19"/>
        <v>0</v>
      </c>
      <c r="M237" s="49">
        <f>(SUM($J$18:J237)-SUM($K$18:K237))</f>
        <v>62672672</v>
      </c>
      <c r="N237" s="8">
        <f t="shared" ref="N237" si="44">B237+J237-K237</f>
        <v>96069270</v>
      </c>
    </row>
    <row r="238" spans="1:14" x14ac:dyDescent="0.3">
      <c r="A238" s="92">
        <v>44155</v>
      </c>
      <c r="B238" s="89">
        <v>96791451</v>
      </c>
      <c r="C238" s="96">
        <f t="shared" si="22"/>
        <v>7.5172945521497147E-3</v>
      </c>
      <c r="D238" s="97">
        <f t="shared" si="23"/>
        <v>722181</v>
      </c>
      <c r="E238" s="97">
        <f>B238-M238</f>
        <v>34118779</v>
      </c>
      <c r="J238" s="113"/>
      <c r="K238" s="108"/>
      <c r="L238" s="50">
        <f t="shared" si="19"/>
        <v>0</v>
      </c>
      <c r="M238" s="49">
        <f>(SUM($J$18:J238)-SUM($K$18:K238))</f>
        <v>62672672</v>
      </c>
      <c r="N238" s="8">
        <f t="shared" ref="N238:N246" si="45">B238+J238-K238</f>
        <v>96791451</v>
      </c>
    </row>
    <row r="239" spans="1:14" x14ac:dyDescent="0.3">
      <c r="A239" s="92">
        <v>44158</v>
      </c>
      <c r="B239" s="89">
        <v>98008273</v>
      </c>
      <c r="C239" s="96">
        <f t="shared" si="22"/>
        <v>1.2571585480209403E-2</v>
      </c>
      <c r="D239" s="97">
        <f t="shared" si="23"/>
        <v>1216822</v>
      </c>
      <c r="E239" s="97">
        <f>B239-M239</f>
        <v>35335601</v>
      </c>
      <c r="J239" s="113"/>
      <c r="K239" s="108"/>
      <c r="L239" s="50">
        <f t="shared" si="19"/>
        <v>0</v>
      </c>
      <c r="M239" s="49">
        <f>(SUM($J$18:J239)-SUM($K$18:K239))</f>
        <v>62672672</v>
      </c>
      <c r="N239" s="8">
        <f t="shared" si="45"/>
        <v>98008273</v>
      </c>
    </row>
    <row r="240" spans="1:14" x14ac:dyDescent="0.3">
      <c r="A240" s="92">
        <v>44159</v>
      </c>
      <c r="B240" s="89">
        <v>97987442</v>
      </c>
      <c r="C240" s="96">
        <f t="shared" si="22"/>
        <v>-2.1254328193294459E-4</v>
      </c>
      <c r="D240" s="97">
        <f t="shared" si="23"/>
        <v>-20831</v>
      </c>
      <c r="E240" s="97">
        <f t="shared" ref="E240:E241" si="46">B240-M240</f>
        <v>35314770</v>
      </c>
      <c r="J240" s="113"/>
      <c r="K240" s="108"/>
      <c r="L240" s="50">
        <f t="shared" si="19"/>
        <v>0</v>
      </c>
      <c r="M240" s="49">
        <f>(SUM($J$18:J240)-SUM($K$18:K240))</f>
        <v>62672672</v>
      </c>
      <c r="N240" s="8">
        <f t="shared" si="45"/>
        <v>97987442</v>
      </c>
    </row>
    <row r="241" spans="1:14" x14ac:dyDescent="0.3">
      <c r="A241" s="92">
        <v>44160</v>
      </c>
      <c r="B241" s="89">
        <v>95408810</v>
      </c>
      <c r="C241" s="96">
        <f t="shared" si="22"/>
        <v>-2.6315943628776432E-2</v>
      </c>
      <c r="D241" s="97">
        <f t="shared" si="23"/>
        <v>-2578632</v>
      </c>
      <c r="E241" s="97">
        <f t="shared" si="46"/>
        <v>32736138</v>
      </c>
      <c r="J241" s="113"/>
      <c r="K241" s="108"/>
      <c r="L241" s="50">
        <f t="shared" si="19"/>
        <v>0</v>
      </c>
      <c r="M241" s="49">
        <f>(SUM($J$18:J241)-SUM($K$18:K241))</f>
        <v>62672672</v>
      </c>
      <c r="N241" s="8">
        <f t="shared" si="45"/>
        <v>95408810</v>
      </c>
    </row>
    <row r="242" spans="1:14" x14ac:dyDescent="0.3">
      <c r="A242" s="92">
        <v>44161</v>
      </c>
      <c r="B242" s="89">
        <v>95900046</v>
      </c>
      <c r="C242" s="96">
        <f t="shared" si="22"/>
        <v>5.1487488419570474E-3</v>
      </c>
      <c r="D242" s="97">
        <f t="shared" si="23"/>
        <v>491236</v>
      </c>
      <c r="E242" s="97">
        <f t="shared" ref="E242" si="47">B242-M242</f>
        <v>33227374</v>
      </c>
      <c r="J242" s="113"/>
      <c r="K242" s="108"/>
      <c r="L242" s="50">
        <f t="shared" si="19"/>
        <v>0</v>
      </c>
      <c r="M242" s="49">
        <f>(SUM($J$18:J242)-SUM($K$18:K242))</f>
        <v>62672672</v>
      </c>
      <c r="N242" s="8">
        <f t="shared" si="45"/>
        <v>95900046</v>
      </c>
    </row>
    <row r="243" spans="1:14" ht="17.25" thickBot="1" x14ac:dyDescent="0.35">
      <c r="A243" s="92">
        <v>44162</v>
      </c>
      <c r="B243" s="89">
        <v>96984181</v>
      </c>
      <c r="C243" s="96">
        <f t="shared" si="22"/>
        <v>1.1304843378281592E-2</v>
      </c>
      <c r="D243" s="97">
        <f t="shared" si="23"/>
        <v>1084135</v>
      </c>
      <c r="E243" s="97">
        <f t="shared" ref="E243" si="48">B243-M243</f>
        <v>34311509</v>
      </c>
      <c r="J243" s="113"/>
      <c r="K243" s="108"/>
      <c r="L243" s="50">
        <f t="shared" si="19"/>
        <v>0</v>
      </c>
      <c r="M243" s="49">
        <f>(SUM($J$18:J243)-SUM($K$18:K243))</f>
        <v>62672672</v>
      </c>
      <c r="N243" s="8">
        <f t="shared" si="45"/>
        <v>96984181</v>
      </c>
    </row>
    <row r="244" spans="1:14" ht="17.25" thickBot="1" x14ac:dyDescent="0.35">
      <c r="A244" s="93">
        <v>44165</v>
      </c>
      <c r="B244" s="94">
        <v>96294001</v>
      </c>
      <c r="C244" s="96">
        <f t="shared" si="22"/>
        <v>-7.1164182950619543E-3</v>
      </c>
      <c r="D244" s="97">
        <f t="shared" si="23"/>
        <v>-690180</v>
      </c>
      <c r="E244" s="100">
        <f t="shared" ref="E244" si="49">B244-M244</f>
        <v>33621329</v>
      </c>
      <c r="F244" s="106"/>
      <c r="G244" s="61"/>
      <c r="H244" s="61"/>
      <c r="I244" s="61"/>
      <c r="J244" s="113"/>
      <c r="K244" s="108"/>
      <c r="L244" s="50">
        <f t="shared" si="19"/>
        <v>0</v>
      </c>
      <c r="M244" s="49">
        <f>(SUM($J$18:J244)-SUM($K$18:K244))</f>
        <v>62672672</v>
      </c>
      <c r="N244" s="64">
        <f t="shared" si="45"/>
        <v>96294001</v>
      </c>
    </row>
    <row r="245" spans="1:14" x14ac:dyDescent="0.3">
      <c r="A245" s="92">
        <v>44166</v>
      </c>
      <c r="B245" s="65">
        <v>95845087</v>
      </c>
      <c r="C245" s="96">
        <f t="shared" si="22"/>
        <v>-4.6619103509885317E-3</v>
      </c>
      <c r="D245" s="97">
        <f t="shared" si="23"/>
        <v>-448914</v>
      </c>
      <c r="E245" s="107">
        <f t="shared" ref="E245" si="50">B245-M245</f>
        <v>33172415</v>
      </c>
      <c r="F245" s="95"/>
      <c r="G245" s="47"/>
      <c r="H245" s="47"/>
      <c r="I245" s="47"/>
      <c r="J245" s="113"/>
      <c r="K245" s="108"/>
      <c r="L245" s="50">
        <f t="shared" si="19"/>
        <v>0</v>
      </c>
      <c r="M245" s="49">
        <f>(SUM($J$18:J245)-SUM($K$18:K245))</f>
        <v>62672672</v>
      </c>
      <c r="N245" s="8">
        <f t="shared" si="45"/>
        <v>95845087</v>
      </c>
    </row>
    <row r="246" spans="1:14" x14ac:dyDescent="0.3">
      <c r="A246" s="92">
        <v>44167</v>
      </c>
      <c r="B246" s="65">
        <v>96139144</v>
      </c>
      <c r="C246" s="96">
        <f t="shared" si="22"/>
        <v>3.0680445832346106E-3</v>
      </c>
      <c r="D246" s="97">
        <f t="shared" si="23"/>
        <v>294057</v>
      </c>
      <c r="E246" s="107">
        <f t="shared" ref="E246" si="51">B246-M246</f>
        <v>33466472</v>
      </c>
      <c r="F246" s="95"/>
      <c r="G246" s="47"/>
      <c r="H246" s="47"/>
      <c r="I246" s="47"/>
      <c r="J246" s="113"/>
      <c r="K246" s="108"/>
      <c r="L246" s="50">
        <f t="shared" ref="L246:L266" si="52">J246-K246</f>
        <v>0</v>
      </c>
      <c r="M246" s="49">
        <f>(SUM($J$18:J246)-SUM($K$18:K246))</f>
        <v>62672672</v>
      </c>
      <c r="N246" s="8">
        <f t="shared" si="45"/>
        <v>96139144</v>
      </c>
    </row>
    <row r="247" spans="1:14" x14ac:dyDescent="0.3">
      <c r="A247" s="92">
        <v>44168</v>
      </c>
      <c r="B247" s="65">
        <v>95193589</v>
      </c>
      <c r="C247" s="96">
        <f t="shared" si="22"/>
        <v>-8.7524411375365097E-3</v>
      </c>
      <c r="D247" s="97">
        <f t="shared" si="23"/>
        <v>-840533</v>
      </c>
      <c r="E247" s="107">
        <f t="shared" ref="E247" si="53">B247-M247</f>
        <v>32625939</v>
      </c>
      <c r="F247" s="95"/>
      <c r="G247" s="47"/>
      <c r="H247" s="47"/>
      <c r="I247" s="47"/>
      <c r="J247" s="113"/>
      <c r="K247" s="110">
        <v>105022</v>
      </c>
      <c r="L247" s="50">
        <f t="shared" si="52"/>
        <v>-105022</v>
      </c>
      <c r="M247" s="49">
        <f>(SUM($J$18:J247)-SUM($K$18:K247))</f>
        <v>62567650</v>
      </c>
      <c r="N247" s="8">
        <f t="shared" ref="N247:N250" si="54">B247+J247-K247</f>
        <v>95088567</v>
      </c>
    </row>
    <row r="248" spans="1:14" x14ac:dyDescent="0.3">
      <c r="A248" s="92">
        <v>44169</v>
      </c>
      <c r="B248" s="65">
        <v>93990735</v>
      </c>
      <c r="C248" s="96">
        <f t="shared" si="22"/>
        <v>-1.2635871938813022E-2</v>
      </c>
      <c r="D248" s="97">
        <f t="shared" si="23"/>
        <v>-1202854</v>
      </c>
      <c r="E248" s="107">
        <f t="shared" ref="E248" si="55">B248-M248</f>
        <v>31423085</v>
      </c>
      <c r="F248" s="95"/>
      <c r="G248" s="47"/>
      <c r="H248" s="47"/>
      <c r="I248" s="47"/>
      <c r="J248" s="113"/>
      <c r="K248" s="108"/>
      <c r="L248" s="50">
        <f t="shared" si="52"/>
        <v>0</v>
      </c>
      <c r="M248" s="49">
        <f>(SUM($J$18:J248)-SUM($K$18:K248))</f>
        <v>62567650</v>
      </c>
      <c r="N248" s="8">
        <f t="shared" si="54"/>
        <v>93990735</v>
      </c>
    </row>
    <row r="249" spans="1:14" x14ac:dyDescent="0.3">
      <c r="A249" s="92">
        <v>44172</v>
      </c>
      <c r="B249" s="65">
        <v>94021379</v>
      </c>
      <c r="C249" s="96">
        <f t="shared" ref="C249:C255" si="56">(B249-(B248+(J249-K249)))/(B248+(J249-K249))</f>
        <v>3.2603213497585691E-4</v>
      </c>
      <c r="D249" s="97">
        <f t="shared" ref="D249:D255" si="57">B249-(B248+(J249-K249))</f>
        <v>30644</v>
      </c>
      <c r="E249" s="107">
        <f t="shared" ref="E249" si="58">B249-M249</f>
        <v>31453729</v>
      </c>
      <c r="F249" s="95"/>
      <c r="G249" s="47"/>
      <c r="H249" s="47"/>
      <c r="I249" s="47"/>
      <c r="J249" s="113"/>
      <c r="K249" s="108"/>
      <c r="L249" s="50">
        <f t="shared" si="52"/>
        <v>0</v>
      </c>
      <c r="M249" s="49">
        <f>(SUM($J$18:J249)-SUM($K$18:K249))</f>
        <v>62567650</v>
      </c>
      <c r="N249" s="8">
        <f t="shared" si="54"/>
        <v>94021379</v>
      </c>
    </row>
    <row r="250" spans="1:14" x14ac:dyDescent="0.3">
      <c r="A250" s="92">
        <v>44173</v>
      </c>
      <c r="B250" s="65">
        <v>93134530</v>
      </c>
      <c r="C250" s="96">
        <f t="shared" si="56"/>
        <v>-9.4324185566348698E-3</v>
      </c>
      <c r="D250" s="97">
        <f t="shared" si="57"/>
        <v>-886849</v>
      </c>
      <c r="E250" s="107">
        <f t="shared" ref="E250" si="59">B250-M250</f>
        <v>30566880</v>
      </c>
      <c r="F250" s="95"/>
      <c r="G250" s="47"/>
      <c r="H250" s="47"/>
      <c r="I250" s="47"/>
      <c r="J250" s="113"/>
      <c r="K250" s="108"/>
      <c r="L250" s="50">
        <f t="shared" si="52"/>
        <v>0</v>
      </c>
      <c r="M250" s="49">
        <f>(SUM($J$18:J250)-SUM($K$18:K250))</f>
        <v>62567650</v>
      </c>
      <c r="N250" s="8">
        <f t="shared" si="54"/>
        <v>93134530</v>
      </c>
    </row>
    <row r="251" spans="1:14" x14ac:dyDescent="0.3">
      <c r="A251" s="92">
        <v>44174</v>
      </c>
      <c r="B251" s="89">
        <v>93165385</v>
      </c>
      <c r="C251" s="96">
        <f t="shared" si="56"/>
        <v>3.3129495580210688E-4</v>
      </c>
      <c r="D251" s="97">
        <f t="shared" si="57"/>
        <v>30855</v>
      </c>
      <c r="E251" s="107">
        <f t="shared" ref="E251" si="60">B251-M251</f>
        <v>30597735</v>
      </c>
      <c r="F251" s="95"/>
      <c r="G251" s="47"/>
      <c r="H251" s="47"/>
      <c r="I251" s="47"/>
      <c r="J251" s="113"/>
      <c r="K251" s="108"/>
      <c r="L251" s="50">
        <f t="shared" si="52"/>
        <v>0</v>
      </c>
      <c r="M251" s="49">
        <f>(SUM($J$18:J251)-SUM($K$18:K251))</f>
        <v>62567650</v>
      </c>
      <c r="N251" s="8">
        <f t="shared" ref="N251:N266" si="61">B251+J251-K251</f>
        <v>93165385</v>
      </c>
    </row>
    <row r="252" spans="1:14" x14ac:dyDescent="0.3">
      <c r="A252" s="92">
        <v>44175</v>
      </c>
      <c r="B252" s="89">
        <v>93050935</v>
      </c>
      <c r="C252" s="96">
        <f t="shared" si="56"/>
        <v>-1.2284605489474444E-3</v>
      </c>
      <c r="D252" s="97">
        <f t="shared" si="57"/>
        <v>-114450</v>
      </c>
      <c r="E252" s="107">
        <f t="shared" ref="E252" si="62">B252-M252</f>
        <v>30483285</v>
      </c>
      <c r="F252" s="95"/>
      <c r="G252" s="47"/>
      <c r="H252" s="47"/>
      <c r="I252" s="47"/>
      <c r="J252" s="113"/>
      <c r="K252" s="108"/>
      <c r="L252" s="50">
        <f t="shared" si="52"/>
        <v>0</v>
      </c>
      <c r="M252" s="49">
        <f>(SUM($J$18:J252)-SUM($K$18:K252))</f>
        <v>62567650</v>
      </c>
      <c r="N252" s="8">
        <f t="shared" si="61"/>
        <v>93050935</v>
      </c>
    </row>
    <row r="253" spans="1:14" x14ac:dyDescent="0.3">
      <c r="A253" s="92">
        <v>44176</v>
      </c>
      <c r="B253" s="89">
        <v>93797616</v>
      </c>
      <c r="C253" s="96">
        <f t="shared" si="56"/>
        <v>8.0244330699095062E-3</v>
      </c>
      <c r="D253" s="97">
        <f t="shared" si="57"/>
        <v>746681</v>
      </c>
      <c r="E253" s="107">
        <f t="shared" ref="E253" si="63">B253-M253</f>
        <v>31229966</v>
      </c>
      <c r="F253" s="95"/>
      <c r="G253" s="47"/>
      <c r="H253" s="47"/>
      <c r="I253" s="47"/>
      <c r="J253" s="113"/>
      <c r="K253" s="108"/>
      <c r="L253" s="50">
        <f t="shared" si="52"/>
        <v>0</v>
      </c>
      <c r="M253" s="49">
        <f>(SUM($J$18:J253)-SUM($K$18:K253))</f>
        <v>62567650</v>
      </c>
      <c r="N253" s="8">
        <f t="shared" si="61"/>
        <v>93797616</v>
      </c>
    </row>
    <row r="254" spans="1:14" x14ac:dyDescent="0.3">
      <c r="A254" s="92">
        <v>44179</v>
      </c>
      <c r="B254" s="89">
        <v>94836201</v>
      </c>
      <c r="C254" s="96">
        <f t="shared" si="56"/>
        <v>1.1072616173954783E-2</v>
      </c>
      <c r="D254" s="97">
        <f t="shared" si="57"/>
        <v>1038585</v>
      </c>
      <c r="E254" s="107">
        <f t="shared" ref="E254" si="64">B254-M254</f>
        <v>32268551</v>
      </c>
      <c r="F254" s="95"/>
      <c r="G254" s="47"/>
      <c r="H254" s="47"/>
      <c r="I254" s="47"/>
      <c r="J254" s="113"/>
      <c r="K254" s="108"/>
      <c r="L254" s="50">
        <f t="shared" si="52"/>
        <v>0</v>
      </c>
      <c r="M254" s="49">
        <f>(SUM($J$18:J254)-SUM($K$18:K254))</f>
        <v>62567650</v>
      </c>
      <c r="N254" s="8">
        <f t="shared" si="61"/>
        <v>94836201</v>
      </c>
    </row>
    <row r="255" spans="1:14" x14ac:dyDescent="0.3">
      <c r="A255" s="92">
        <v>44180</v>
      </c>
      <c r="B255" s="89">
        <v>93499019</v>
      </c>
      <c r="C255" s="96">
        <f t="shared" si="56"/>
        <v>-9.9656211984531073E-3</v>
      </c>
      <c r="D255" s="97">
        <f t="shared" si="57"/>
        <v>-941155</v>
      </c>
      <c r="E255" s="107">
        <f>B255-M255</f>
        <v>31327396</v>
      </c>
      <c r="F255" s="95"/>
      <c r="G255" s="47"/>
      <c r="H255" s="47"/>
      <c r="I255" s="47"/>
      <c r="J255" s="113"/>
      <c r="K255" s="110">
        <v>396027</v>
      </c>
      <c r="L255" s="50">
        <f t="shared" si="52"/>
        <v>-396027</v>
      </c>
      <c r="M255" s="49">
        <f>(SUM($J$18:J255)-SUM($K$18:K255))</f>
        <v>62171623</v>
      </c>
      <c r="N255" s="8">
        <f t="shared" si="61"/>
        <v>93102992</v>
      </c>
    </row>
    <row r="256" spans="1:14" x14ac:dyDescent="0.3">
      <c r="A256" s="92">
        <v>44181</v>
      </c>
      <c r="B256" s="89">
        <v>94602997</v>
      </c>
      <c r="C256" s="96">
        <f t="shared" ref="C256" si="65">(B256-(B255+(J256-K256)))/(B255+(J256-K256))</f>
        <v>1.1807375219626636E-2</v>
      </c>
      <c r="D256" s="97">
        <f t="shared" ref="D256" si="66">B256-(B255+(J256-K256))</f>
        <v>1103978</v>
      </c>
      <c r="E256" s="107">
        <f>B256-M256</f>
        <v>32431374</v>
      </c>
      <c r="F256" s="95"/>
      <c r="G256" s="47"/>
      <c r="H256" s="47"/>
      <c r="I256" s="47"/>
      <c r="J256" s="113"/>
      <c r="K256" s="110"/>
      <c r="L256" s="50">
        <f t="shared" si="52"/>
        <v>0</v>
      </c>
      <c r="M256" s="49">
        <f>(SUM($J$18:J256)-SUM($K$18:K256))</f>
        <v>62171623</v>
      </c>
      <c r="N256" s="8">
        <f t="shared" si="61"/>
        <v>94602997</v>
      </c>
    </row>
    <row r="257" spans="1:21" x14ac:dyDescent="0.3">
      <c r="A257" s="92">
        <v>44182</v>
      </c>
      <c r="B257" s="89">
        <v>96651889</v>
      </c>
      <c r="C257" s="96">
        <f t="shared" ref="C257" si="67">(B257-(B256+(J257-K257)))/(B256+(J257-K257))</f>
        <v>2.1657791665944792E-2</v>
      </c>
      <c r="D257" s="97">
        <f t="shared" ref="D257" si="68">B257-(B256+(J257-K257))</f>
        <v>2048892</v>
      </c>
      <c r="E257" s="107">
        <f>B257-M257</f>
        <v>34480266</v>
      </c>
      <c r="F257" s="95"/>
      <c r="G257" s="47"/>
      <c r="H257" s="47"/>
      <c r="I257" s="47"/>
      <c r="J257" s="113"/>
      <c r="K257" s="110"/>
      <c r="L257" s="50">
        <f t="shared" si="52"/>
        <v>0</v>
      </c>
      <c r="M257" s="49">
        <f>(SUM($J$18:J257)-SUM($K$18:K257))</f>
        <v>62171623</v>
      </c>
      <c r="N257" s="8">
        <f t="shared" si="61"/>
        <v>96651889</v>
      </c>
    </row>
    <row r="258" spans="1:21" x14ac:dyDescent="0.3">
      <c r="A258" s="92">
        <v>44183</v>
      </c>
      <c r="B258" s="89">
        <v>97014979</v>
      </c>
      <c r="C258" s="96">
        <f t="shared" ref="C258" si="69">(B258-(B257+(J258-K258)))/(B257+(J258-K258))</f>
        <v>3.7566777406699212E-3</v>
      </c>
      <c r="D258" s="97">
        <f t="shared" ref="D258" si="70">B258-(B257+(J258-K258))</f>
        <v>363090</v>
      </c>
      <c r="E258" s="107">
        <f>B258-M258</f>
        <v>34843356</v>
      </c>
      <c r="F258" s="95"/>
      <c r="G258" s="47"/>
      <c r="H258" s="47"/>
      <c r="I258" s="47"/>
      <c r="J258" s="113"/>
      <c r="K258" s="110"/>
      <c r="L258" s="50">
        <f t="shared" si="52"/>
        <v>0</v>
      </c>
      <c r="M258" s="49">
        <f>(SUM($J$18:J258)-SUM($K$18:K258))</f>
        <v>62171623</v>
      </c>
      <c r="N258" s="8">
        <f t="shared" si="61"/>
        <v>97014979</v>
      </c>
    </row>
    <row r="259" spans="1:21" x14ac:dyDescent="0.3">
      <c r="A259" s="92">
        <v>44186</v>
      </c>
      <c r="B259" s="89">
        <v>98010215</v>
      </c>
      <c r="C259" s="96">
        <f t="shared" ref="C259" si="71">(B259-(B258+(J259-K259)))/(B258+(J259-K259))</f>
        <v>1.0258580790910649E-2</v>
      </c>
      <c r="D259" s="97">
        <f t="shared" ref="D259" si="72">B259-(B258+(J259-K259))</f>
        <v>995236</v>
      </c>
      <c r="E259" s="107">
        <f t="shared" ref="E259" si="73">B259-M259</f>
        <v>35838592</v>
      </c>
      <c r="F259" s="95"/>
      <c r="G259" s="47"/>
      <c r="H259" s="47"/>
      <c r="I259" s="47"/>
      <c r="J259" s="113"/>
      <c r="K259" s="110"/>
      <c r="L259" s="50">
        <f t="shared" si="52"/>
        <v>0</v>
      </c>
      <c r="M259" s="49">
        <f>(SUM($J$18:J259)-SUM($K$18:K259))</f>
        <v>62171623</v>
      </c>
      <c r="N259" s="8">
        <f t="shared" si="61"/>
        <v>98010215</v>
      </c>
    </row>
    <row r="260" spans="1:21" x14ac:dyDescent="0.3">
      <c r="A260" s="92">
        <v>44187</v>
      </c>
      <c r="B260" s="89">
        <v>94591096</v>
      </c>
      <c r="C260" s="96">
        <f t="shared" ref="C260" si="74">(B260-(B259+(J260-K260)))/(B259+(J260-K260))</f>
        <v>-3.4885333125735926E-2</v>
      </c>
      <c r="D260" s="97">
        <f t="shared" ref="D260" si="75">B260-(B259+(J260-K260))</f>
        <v>-3419119</v>
      </c>
      <c r="E260" s="107">
        <f t="shared" ref="E260" si="76">B260-M260</f>
        <v>32419473</v>
      </c>
      <c r="F260" s="95"/>
      <c r="G260" s="47"/>
      <c r="H260" s="47"/>
      <c r="I260" s="47"/>
      <c r="J260" s="113"/>
      <c r="K260" s="110"/>
      <c r="L260" s="50">
        <f t="shared" si="52"/>
        <v>0</v>
      </c>
      <c r="M260" s="49">
        <f>(SUM($J$18:J260)-SUM($K$18:K260))</f>
        <v>62171623</v>
      </c>
      <c r="N260" s="8">
        <f t="shared" si="61"/>
        <v>94591096</v>
      </c>
    </row>
    <row r="261" spans="1:21" x14ac:dyDescent="0.3">
      <c r="A261" s="92">
        <v>44188</v>
      </c>
      <c r="B261" s="89">
        <v>98272327</v>
      </c>
      <c r="C261" s="96">
        <f t="shared" ref="C261" si="77">(B261-(B260+(J261-K261)))/(B260+(J261-K261))</f>
        <v>3.8917309933696083E-2</v>
      </c>
      <c r="D261" s="97">
        <f t="shared" ref="D261" si="78">B261-(B260+(J261-K261))</f>
        <v>3681231</v>
      </c>
      <c r="E261" s="107">
        <f t="shared" ref="E261" si="79">B261-M261</f>
        <v>36100704</v>
      </c>
      <c r="F261" s="95"/>
      <c r="G261" s="47"/>
      <c r="H261" s="47"/>
      <c r="I261" s="47"/>
      <c r="J261" s="113"/>
      <c r="K261" s="110"/>
      <c r="L261" s="50">
        <f t="shared" si="52"/>
        <v>0</v>
      </c>
      <c r="M261" s="49">
        <f>(SUM($J$18:J261)-SUM($K$18:K261))</f>
        <v>62171623</v>
      </c>
      <c r="N261" s="8">
        <f t="shared" si="61"/>
        <v>98272327</v>
      </c>
    </row>
    <row r="262" spans="1:21" x14ac:dyDescent="0.3">
      <c r="A262" s="92">
        <v>44189</v>
      </c>
      <c r="B262" s="89">
        <v>96704550</v>
      </c>
      <c r="C262" s="96">
        <f t="shared" ref="C262" si="80">(B262-(B261+(J262-K262)))/(B261+(J262-K262))</f>
        <v>-1.5953392454012002E-2</v>
      </c>
      <c r="D262" s="97">
        <f t="shared" ref="D262" si="81">B262-(B261+(J262-K262))</f>
        <v>-1567777</v>
      </c>
      <c r="E262" s="107">
        <f t="shared" ref="E262" si="82">B262-M262</f>
        <v>34532927</v>
      </c>
      <c r="F262" s="95"/>
      <c r="G262" s="47"/>
      <c r="H262" s="47"/>
      <c r="I262" s="47"/>
      <c r="J262" s="113"/>
      <c r="K262" s="110"/>
      <c r="L262" s="50">
        <f t="shared" si="52"/>
        <v>0</v>
      </c>
      <c r="M262" s="49">
        <f>(SUM($J$18:J262)-SUM($K$18:K262))</f>
        <v>62171623</v>
      </c>
      <c r="N262" s="8">
        <f t="shared" si="61"/>
        <v>96704550</v>
      </c>
      <c r="U262" t="s">
        <v>127</v>
      </c>
    </row>
    <row r="263" spans="1:21" x14ac:dyDescent="0.3">
      <c r="A263" s="92">
        <v>44193</v>
      </c>
      <c r="B263" s="89">
        <v>95948602</v>
      </c>
      <c r="C263" s="96">
        <f t="shared" ref="C263" si="83">(B263-(B262+(J263-K263)))/(B262+(J263-K263))</f>
        <v>-7.8170882342144185E-3</v>
      </c>
      <c r="D263" s="97">
        <f t="shared" ref="D263" si="84">B263-(B262+(J263-K263))</f>
        <v>-755948</v>
      </c>
      <c r="E263" s="107">
        <f t="shared" ref="E263" si="85">B263-M263</f>
        <v>33776979</v>
      </c>
      <c r="F263" s="95"/>
      <c r="G263" s="47"/>
      <c r="H263" s="47"/>
      <c r="I263" s="47"/>
      <c r="J263" s="113"/>
      <c r="K263" s="110"/>
      <c r="L263" s="50">
        <f t="shared" si="52"/>
        <v>0</v>
      </c>
      <c r="M263" s="49">
        <f>(SUM($J$18:J263)-SUM($K$18:K263))</f>
        <v>62171623</v>
      </c>
      <c r="N263" s="8">
        <f t="shared" si="61"/>
        <v>95948602</v>
      </c>
    </row>
    <row r="264" spans="1:21" x14ac:dyDescent="0.3">
      <c r="A264" s="92">
        <v>44194</v>
      </c>
      <c r="B264" s="89">
        <v>107486728</v>
      </c>
      <c r="C264" s="96">
        <f t="shared" ref="C264" si="86">(B264-(B263+(J264-K264)))/(B263+(J264-K264))</f>
        <v>0.12025319555984776</v>
      </c>
      <c r="D264" s="97">
        <f t="shared" ref="D264" si="87">B264-(B263+(J264-K264))</f>
        <v>11538126</v>
      </c>
      <c r="E264" s="107">
        <f t="shared" ref="E264" si="88">B264-M264</f>
        <v>45315105</v>
      </c>
      <c r="F264" s="95"/>
      <c r="G264" s="47"/>
      <c r="H264" s="47"/>
      <c r="I264" s="47"/>
      <c r="J264" s="113"/>
      <c r="K264" s="110"/>
      <c r="L264" s="50">
        <f t="shared" si="52"/>
        <v>0</v>
      </c>
      <c r="M264" s="49">
        <f>(SUM($J$18:J264)-SUM($K$18:K264))</f>
        <v>62171623</v>
      </c>
      <c r="N264" s="8">
        <f t="shared" si="61"/>
        <v>107486728</v>
      </c>
    </row>
    <row r="265" spans="1:21" x14ac:dyDescent="0.3">
      <c r="A265" s="92">
        <v>44195</v>
      </c>
      <c r="B265" s="89">
        <v>112922832</v>
      </c>
      <c r="C265" s="96">
        <f t="shared" ref="C265" si="89">(B265-(B264+(J265-K265)))/(B264+(J265-K265))</f>
        <v>5.0574653272541702E-2</v>
      </c>
      <c r="D265" s="97">
        <f t="shared" ref="D265" si="90">B265-(B264+(J265-K265))</f>
        <v>5436104</v>
      </c>
      <c r="E265" s="107">
        <f t="shared" ref="E265" si="91">B265-M265</f>
        <v>50751209</v>
      </c>
      <c r="F265" s="95"/>
      <c r="G265" s="47"/>
      <c r="H265" s="47"/>
      <c r="I265" s="47"/>
      <c r="J265" s="113"/>
      <c r="K265" s="110"/>
      <c r="L265" s="50">
        <f t="shared" si="52"/>
        <v>0</v>
      </c>
      <c r="M265" s="49">
        <f>(SUM($J$18:J265)-SUM($K$18:K265))</f>
        <v>62171623</v>
      </c>
      <c r="N265" s="8">
        <f t="shared" si="61"/>
        <v>112922832</v>
      </c>
    </row>
    <row r="266" spans="1:21" x14ac:dyDescent="0.3">
      <c r="A266" s="92">
        <v>44200</v>
      </c>
      <c r="B266" s="89">
        <v>123359813</v>
      </c>
      <c r="C266" s="96">
        <f t="shared" ref="C266" si="92">(B266-(B265+(J266-K266)))/(B265+(J266-K266))</f>
        <v>9.3476837021267425E-2</v>
      </c>
      <c r="D266" s="97">
        <f t="shared" ref="D266" si="93">B266-(B265+(J266-K266))</f>
        <v>10545523</v>
      </c>
      <c r="E266" s="107">
        <f t="shared" ref="E266" si="94">B266-M266</f>
        <v>61296732</v>
      </c>
      <c r="F266" s="95"/>
      <c r="G266" s="47"/>
      <c r="H266" s="47"/>
      <c r="I266" s="47"/>
      <c r="J266" s="113"/>
      <c r="K266" s="115">
        <v>108542</v>
      </c>
      <c r="L266" s="50">
        <f t="shared" si="52"/>
        <v>-108542</v>
      </c>
      <c r="M266" s="49">
        <f>(SUM($J$18:J266)-SUM($K$18:K266))</f>
        <v>62063081</v>
      </c>
      <c r="N266" s="8">
        <f t="shared" si="61"/>
        <v>123251271</v>
      </c>
    </row>
    <row r="267" spans="1:21" x14ac:dyDescent="0.3">
      <c r="A267" s="92">
        <v>44201</v>
      </c>
      <c r="B267" s="89">
        <v>122482968</v>
      </c>
      <c r="C267" s="96">
        <f t="shared" ref="C267" si="95">(B267-(B266+(J267-K267)))/(B266+(J267-K267))</f>
        <v>8.0928685849207174E-3</v>
      </c>
      <c r="D267" s="97">
        <f t="shared" ref="D267" si="96">B267-(B266+(J267-K267))</f>
        <v>983281</v>
      </c>
      <c r="E267" s="107">
        <f t="shared" ref="E267" si="97">B267-M267</f>
        <v>62280013</v>
      </c>
      <c r="F267" s="95"/>
      <c r="G267" s="47"/>
      <c r="H267" s="47"/>
      <c r="I267" s="47"/>
      <c r="J267" s="113">
        <v>139874</v>
      </c>
      <c r="K267" s="115">
        <v>2000000</v>
      </c>
      <c r="L267" s="50">
        <f t="shared" ref="L267" si="98">J267-K267</f>
        <v>-1860126</v>
      </c>
      <c r="M267" s="49">
        <f>(SUM($J$18:J267)-SUM($K$18:K267))</f>
        <v>60202955</v>
      </c>
      <c r="N267" s="8">
        <f t="shared" ref="N267" si="99">B267+J267-K267</f>
        <v>120622842</v>
      </c>
    </row>
    <row r="268" spans="1:21" x14ac:dyDescent="0.3">
      <c r="A268" s="92">
        <v>44202</v>
      </c>
      <c r="B268" s="89">
        <v>120188361</v>
      </c>
      <c r="C268" s="96">
        <f t="shared" ref="C268" si="100">(B268-(B267+(J268-K268)))/(B267+(J268-K268))</f>
        <v>-1.8734090441048096E-2</v>
      </c>
      <c r="D268" s="97">
        <f t="shared" ref="D268" si="101">B268-(B267+(J268-K268))</f>
        <v>-2294607</v>
      </c>
      <c r="E268" s="107">
        <f t="shared" ref="E268" si="102">B268-M268</f>
        <v>59985406</v>
      </c>
      <c r="F268" s="95"/>
      <c r="G268" s="47"/>
      <c r="H268" s="47"/>
      <c r="I268" s="47"/>
      <c r="J268" s="113"/>
      <c r="K268" s="115"/>
      <c r="L268" s="50">
        <f t="shared" ref="L268" si="103">J268-K268</f>
        <v>0</v>
      </c>
      <c r="M268" s="49">
        <f>(SUM($J$18:J268)-SUM($K$18:K268))</f>
        <v>60202955</v>
      </c>
      <c r="N268" s="8">
        <f t="shared" ref="N268" si="104">B268+J268-K268</f>
        <v>120188361</v>
      </c>
    </row>
    <row r="269" spans="1:21" x14ac:dyDescent="0.3">
      <c r="A269" s="92">
        <v>44203</v>
      </c>
      <c r="B269" s="89">
        <v>122033774</v>
      </c>
      <c r="C269" s="96">
        <f t="shared" ref="C269" si="105">(B269-(B268+(J269-K269)))/(B268+(J269-K269))</f>
        <v>1.5354340342489569E-2</v>
      </c>
      <c r="D269" s="97">
        <f t="shared" ref="D269" si="106">B269-(B268+(J269-K269))</f>
        <v>1845413</v>
      </c>
      <c r="E269" s="107">
        <f t="shared" ref="E269" si="107">B269-M269</f>
        <v>61830819</v>
      </c>
      <c r="F269" s="95"/>
      <c r="G269" s="47"/>
      <c r="H269" s="47"/>
      <c r="I269" s="47"/>
      <c r="J269" s="113"/>
      <c r="K269" s="115"/>
      <c r="L269" s="50">
        <f t="shared" ref="L269" si="108">J269-K269</f>
        <v>0</v>
      </c>
      <c r="M269" s="49">
        <f>(SUM($J$18:J269)-SUM($K$18:K269))</f>
        <v>60202955</v>
      </c>
      <c r="N269" s="8">
        <f t="shared" ref="N269:N276" si="109">B269+J269-K269</f>
        <v>122033774</v>
      </c>
    </row>
    <row r="270" spans="1:21" x14ac:dyDescent="0.3">
      <c r="A270" s="92">
        <v>44204</v>
      </c>
      <c r="B270" s="89">
        <v>120319246</v>
      </c>
      <c r="C270" s="96">
        <f t="shared" ref="C270" si="110">(B270-(B269+(J270-K270)))/(B269+(J270-K270))</f>
        <v>-1.4049618755542215E-2</v>
      </c>
      <c r="D270" s="97">
        <f t="shared" ref="D270" si="111">B270-(B269+(J270-K270))</f>
        <v>-1714528</v>
      </c>
      <c r="E270" s="107">
        <f t="shared" ref="E270" si="112">B270-M270</f>
        <v>60116291</v>
      </c>
      <c r="F270" s="95"/>
      <c r="G270" s="47"/>
      <c r="H270" s="47"/>
      <c r="I270" s="47"/>
      <c r="J270" s="113"/>
      <c r="K270" s="115"/>
      <c r="L270" s="50">
        <f t="shared" ref="L270" si="113">J270-K270</f>
        <v>0</v>
      </c>
      <c r="M270" s="49">
        <f>(SUM($J$18:J270)-SUM($K$18:K270))</f>
        <v>60202955</v>
      </c>
      <c r="N270" s="8">
        <f t="shared" si="109"/>
        <v>120319246</v>
      </c>
      <c r="O270" s="137">
        <f t="shared" ref="O270" si="114">B270-(B266+((L266+L267+L268+L269+L270)))</f>
        <v>-1071899</v>
      </c>
      <c r="P270" s="138">
        <f t="shared" ref="P270" si="115">(B270-(B266+((L266+L267+L268+L269+L270))))/(B266+((L266+L267+L268+L269+L270)))</f>
        <v>-8.8301251298025067E-3</v>
      </c>
    </row>
    <row r="271" spans="1:21" x14ac:dyDescent="0.3">
      <c r="A271" s="92">
        <v>44207</v>
      </c>
      <c r="B271" s="89">
        <v>117183808</v>
      </c>
      <c r="C271" s="96">
        <f t="shared" ref="C271" si="116">(B271-(B270+(J271-K271)))/(B270+(J271-K271))</f>
        <v>-2.6059322213505227E-2</v>
      </c>
      <c r="D271" s="97">
        <f t="shared" ref="D271" si="117">B271-(B270+(J271-K271))</f>
        <v>-3135438</v>
      </c>
      <c r="E271" s="107">
        <f t="shared" ref="E271" si="118">B271-M271</f>
        <v>56980853</v>
      </c>
      <c r="F271" s="95"/>
      <c r="G271" s="47"/>
      <c r="H271" s="47"/>
      <c r="I271" s="47"/>
      <c r="J271" s="113"/>
      <c r="K271" s="115"/>
      <c r="L271" s="50">
        <f t="shared" ref="L271" si="119">J271-K271</f>
        <v>0</v>
      </c>
      <c r="M271" s="49">
        <f>(SUM($J$18:J271)-SUM($K$18:K271))</f>
        <v>60202955</v>
      </c>
      <c r="N271" s="8">
        <f t="shared" si="109"/>
        <v>117183808</v>
      </c>
      <c r="O271" s="137"/>
      <c r="P271" s="138"/>
    </row>
    <row r="272" spans="1:21" x14ac:dyDescent="0.3">
      <c r="A272" s="92">
        <v>44208</v>
      </c>
      <c r="B272" s="89">
        <v>116127434</v>
      </c>
      <c r="C272" s="96">
        <f t="shared" ref="C272" si="120">(B272-(B271+(J272-K272)))/(B271+(J272-K272))</f>
        <v>-9.0146754746184728E-3</v>
      </c>
      <c r="D272" s="97">
        <f t="shared" ref="D272" si="121">B272-(B271+(J272-K272))</f>
        <v>-1056374</v>
      </c>
      <c r="E272" s="107">
        <f t="shared" ref="E272" si="122">B272-M272</f>
        <v>55924479</v>
      </c>
      <c r="F272" s="95"/>
      <c r="G272" s="47"/>
      <c r="H272" s="47"/>
      <c r="I272" s="47"/>
      <c r="J272" s="113"/>
      <c r="K272" s="115"/>
      <c r="L272" s="50">
        <f t="shared" ref="L272" si="123">J272-K272</f>
        <v>0</v>
      </c>
      <c r="M272" s="49">
        <f>(SUM($J$18:J272)-SUM($K$18:K272))</f>
        <v>60202955</v>
      </c>
      <c r="N272" s="8">
        <f t="shared" si="109"/>
        <v>116127434</v>
      </c>
      <c r="O272" s="137"/>
      <c r="P272" s="138"/>
    </row>
    <row r="273" spans="1:16" x14ac:dyDescent="0.3">
      <c r="A273" s="92">
        <v>44209</v>
      </c>
      <c r="B273" s="89">
        <v>122251020</v>
      </c>
      <c r="C273" s="96">
        <f t="shared" ref="C273" si="124">(B273-(B272+(J273-K273)))/(B272+(J273-K273))</f>
        <v>5.5002823069071415E-2</v>
      </c>
      <c r="D273" s="97">
        <f t="shared" ref="D273" si="125">B273-(B272+(J273-K273))</f>
        <v>6373586</v>
      </c>
      <c r="E273" s="107">
        <f t="shared" ref="E273" si="126">B273-M273</f>
        <v>62298065</v>
      </c>
      <c r="F273" s="95"/>
      <c r="G273" s="47"/>
      <c r="H273" s="47"/>
      <c r="I273" s="47"/>
      <c r="J273" s="113"/>
      <c r="K273" s="115">
        <v>250000</v>
      </c>
      <c r="L273" s="50">
        <f t="shared" ref="L273" si="127">J273-K273</f>
        <v>-250000</v>
      </c>
      <c r="M273" s="49">
        <f>(SUM($J$18:J273)-SUM($K$18:K273))</f>
        <v>59952955</v>
      </c>
      <c r="N273" s="8">
        <f t="shared" si="109"/>
        <v>122001020</v>
      </c>
      <c r="O273" s="137"/>
      <c r="P273" s="138"/>
    </row>
    <row r="274" spans="1:16" x14ac:dyDescent="0.3">
      <c r="A274" s="92">
        <v>44210</v>
      </c>
      <c r="B274" s="89">
        <v>122801525</v>
      </c>
      <c r="C274" s="96">
        <f t="shared" ref="C274" si="128">(B274-(B273+(J274-K274)))/(B273+(J274-K274))</f>
        <v>4.5030708128243023E-3</v>
      </c>
      <c r="D274" s="97">
        <f t="shared" ref="D274" si="129">B274-(B273+(J274-K274))</f>
        <v>550505</v>
      </c>
      <c r="E274" s="107">
        <f t="shared" ref="E274" si="130">B274-M274</f>
        <v>62848570</v>
      </c>
      <c r="F274" s="95"/>
      <c r="G274" s="47"/>
      <c r="H274" s="47"/>
      <c r="I274" s="47"/>
      <c r="J274" s="113"/>
      <c r="K274" s="115"/>
      <c r="L274" s="50">
        <f t="shared" ref="L274" si="131">J274-K274</f>
        <v>0</v>
      </c>
      <c r="M274" s="49">
        <f>(SUM($J$18:J274)-SUM($K$18:K274))</f>
        <v>59952955</v>
      </c>
      <c r="N274" s="8">
        <f t="shared" si="109"/>
        <v>122801525</v>
      </c>
      <c r="O274" s="137"/>
      <c r="P274" s="138"/>
    </row>
    <row r="275" spans="1:16" x14ac:dyDescent="0.3">
      <c r="A275" s="92">
        <v>44211</v>
      </c>
      <c r="B275" s="89">
        <v>123316206</v>
      </c>
      <c r="C275" s="96">
        <f t="shared" ref="C275" si="132">(B275-(B274+(J275-K275)))/(B274+(J275-K275))</f>
        <v>4.1911613068323049E-3</v>
      </c>
      <c r="D275" s="97">
        <f t="shared" ref="D275" si="133">B275-(B274+(J275-K275))</f>
        <v>514681</v>
      </c>
      <c r="E275" s="107">
        <f t="shared" ref="E275" si="134">B275-M275</f>
        <v>63363251</v>
      </c>
      <c r="F275" s="95"/>
      <c r="G275" s="47"/>
      <c r="H275" s="47"/>
      <c r="I275" s="47"/>
      <c r="J275" s="113"/>
      <c r="K275" s="115"/>
      <c r="L275" s="50">
        <f t="shared" ref="L275" si="135">J275-K275</f>
        <v>0</v>
      </c>
      <c r="M275" s="49">
        <f>(SUM($J$18:J275)-SUM($K$18:K275))</f>
        <v>59952955</v>
      </c>
      <c r="N275" s="8">
        <f t="shared" si="109"/>
        <v>123316206</v>
      </c>
      <c r="O275" s="137">
        <f>B275-(B271+((L271+L272+L273+L274+L275)))</f>
        <v>6382398</v>
      </c>
      <c r="P275" s="138">
        <f>(B275-(B271+((L271+L272+L273+L274+L275))))/(B271+((L271+L272+L273+L274+L275)))</f>
        <v>5.4581289270935231E-2</v>
      </c>
    </row>
    <row r="276" spans="1:16" x14ac:dyDescent="0.3">
      <c r="A276" s="92">
        <v>44214</v>
      </c>
      <c r="B276" s="89">
        <v>107509353</v>
      </c>
      <c r="C276" s="96">
        <f t="shared" ref="C276" si="136">(B276-(B275+(J276-K276)))/(B275+(J276-K276))</f>
        <v>-4.2797501546660149E-2</v>
      </c>
      <c r="D276" s="97">
        <f t="shared" ref="D276" si="137">B276-(B275+(J276-K276))</f>
        <v>-4806853</v>
      </c>
      <c r="E276" s="107">
        <f t="shared" ref="E276" si="138">B276-M276</f>
        <v>58556398</v>
      </c>
      <c r="F276" s="95"/>
      <c r="G276" s="47"/>
      <c r="H276" s="47"/>
      <c r="I276" s="47"/>
      <c r="J276" s="113"/>
      <c r="K276" s="115">
        <v>11000000</v>
      </c>
      <c r="L276" s="50">
        <f t="shared" ref="L276" si="139">J276-K276</f>
        <v>-11000000</v>
      </c>
      <c r="M276" s="49">
        <f>(SUM($J$18:J276)-SUM($K$18:K276))</f>
        <v>48952955</v>
      </c>
      <c r="N276" s="8">
        <f t="shared" si="109"/>
        <v>96509353</v>
      </c>
    </row>
    <row r="277" spans="1:16" x14ac:dyDescent="0.3">
      <c r="A277" s="92">
        <v>44215</v>
      </c>
      <c r="B277" s="89">
        <v>113074990</v>
      </c>
      <c r="C277" s="96">
        <f t="shared" ref="C277" si="140">(B277-(B276+(J277-K277)))/(B276+(J277-K277))</f>
        <v>3.7296221728790553E-2</v>
      </c>
      <c r="D277" s="97">
        <f t="shared" ref="D277" si="141">B277-(B276+(J277-K277))</f>
        <v>4065637</v>
      </c>
      <c r="E277" s="107">
        <f t="shared" ref="E277" si="142">B277-M277</f>
        <v>62622035</v>
      </c>
      <c r="F277" s="95"/>
      <c r="G277" s="47"/>
      <c r="H277" s="47"/>
      <c r="I277" s="47"/>
      <c r="J277" s="113">
        <v>1500000</v>
      </c>
      <c r="K277" s="115"/>
      <c r="L277" s="50">
        <f t="shared" ref="L277" si="143">J277-K277</f>
        <v>1500000</v>
      </c>
      <c r="M277" s="49">
        <f>(SUM($J$18:J277)-SUM($K$18:K277))</f>
        <v>50452955</v>
      </c>
    </row>
    <row r="278" spans="1:16" x14ac:dyDescent="0.3">
      <c r="A278" s="92">
        <v>44216</v>
      </c>
      <c r="C278" s="96"/>
      <c r="D278" s="97"/>
      <c r="E278" s="107"/>
      <c r="F278" s="95"/>
      <c r="G278" s="47"/>
      <c r="H278" s="47"/>
      <c r="I278" s="47"/>
      <c r="J278" s="113"/>
      <c r="K278" s="115"/>
      <c r="L278" s="50"/>
    </row>
    <row r="279" spans="1:16" x14ac:dyDescent="0.3">
      <c r="A279" s="92">
        <v>44217</v>
      </c>
      <c r="C279" s="96"/>
      <c r="D279" s="97"/>
      <c r="E279" s="107"/>
      <c r="F279" s="95"/>
      <c r="G279" s="47"/>
      <c r="H279" s="47"/>
      <c r="I279" s="47"/>
      <c r="J279" s="113"/>
      <c r="K279" s="115"/>
      <c r="L279" s="50"/>
    </row>
    <row r="280" spans="1:16" x14ac:dyDescent="0.3">
      <c r="A280" s="92">
        <v>44218</v>
      </c>
      <c r="C280" s="96"/>
      <c r="D280" s="97"/>
      <c r="E280" s="107"/>
      <c r="F280" s="95"/>
      <c r="G280" s="47"/>
      <c r="H280" s="47"/>
      <c r="I280" s="47"/>
      <c r="J280" s="113"/>
      <c r="K280" s="115"/>
      <c r="L280" s="50"/>
    </row>
    <row r="281" spans="1:16" x14ac:dyDescent="0.3">
      <c r="A281" s="92">
        <v>44221</v>
      </c>
      <c r="C281" s="96"/>
      <c r="D281" s="97"/>
      <c r="E281" s="107"/>
      <c r="F281" s="95"/>
      <c r="G281" s="47"/>
      <c r="H281" s="47"/>
      <c r="I281" s="47"/>
      <c r="J281" s="113"/>
      <c r="K281" s="115"/>
      <c r="L281" s="50"/>
    </row>
    <row r="282" spans="1:16" x14ac:dyDescent="0.3">
      <c r="A282" s="92">
        <v>44222</v>
      </c>
      <c r="C282" s="96"/>
      <c r="D282" s="97"/>
      <c r="E282" s="107"/>
      <c r="F282" s="95"/>
      <c r="G282" s="47"/>
      <c r="H282" s="47"/>
      <c r="I282" s="47"/>
      <c r="J282" s="113"/>
      <c r="K282" s="115"/>
      <c r="L282" s="50"/>
    </row>
    <row r="283" spans="1:16" x14ac:dyDescent="0.3">
      <c r="A283" s="92">
        <v>44223</v>
      </c>
      <c r="C283" s="96"/>
      <c r="D283" s="97"/>
      <c r="E283" s="107"/>
      <c r="F283" s="95"/>
      <c r="G283" s="47"/>
      <c r="H283" s="47"/>
      <c r="I283" s="47"/>
      <c r="J283" s="113"/>
      <c r="K283" s="115"/>
      <c r="L283" s="50"/>
    </row>
    <row r="284" spans="1:16" x14ac:dyDescent="0.3">
      <c r="A284" s="92">
        <v>44224</v>
      </c>
      <c r="C284" s="96"/>
      <c r="D284" s="97"/>
      <c r="E284" s="107"/>
      <c r="F284" s="95"/>
      <c r="G284" s="47"/>
      <c r="H284" s="47"/>
      <c r="I284" s="47"/>
      <c r="J284" s="113"/>
      <c r="K284" s="115"/>
      <c r="L284" s="50"/>
    </row>
    <row r="285" spans="1:16" x14ac:dyDescent="0.3">
      <c r="A285" s="92">
        <v>44225</v>
      </c>
      <c r="C285" s="96"/>
      <c r="D285" s="97"/>
      <c r="E285" s="107"/>
      <c r="F285" s="95"/>
      <c r="G285" s="47"/>
      <c r="H285" s="47"/>
      <c r="I285" s="47"/>
      <c r="J285" s="113"/>
      <c r="K285" s="115"/>
      <c r="L285" s="50"/>
    </row>
    <row r="286" spans="1:16" x14ac:dyDescent="0.3">
      <c r="A286" s="92"/>
    </row>
    <row r="287" spans="1:16" x14ac:dyDescent="0.3">
      <c r="A287" s="92"/>
    </row>
    <row r="288" spans="1:16" x14ac:dyDescent="0.3">
      <c r="A288" s="92"/>
    </row>
    <row r="289" spans="1:1" x14ac:dyDescent="0.3">
      <c r="A289" s="92"/>
    </row>
    <row r="290" spans="1:1" x14ac:dyDescent="0.3">
      <c r="A290" s="92"/>
    </row>
    <row r="291" spans="1:1" x14ac:dyDescent="0.3">
      <c r="A291" s="92"/>
    </row>
    <row r="292" spans="1:1" x14ac:dyDescent="0.3">
      <c r="A292" s="92"/>
    </row>
    <row r="293" spans="1:1" x14ac:dyDescent="0.3">
      <c r="A293" s="92"/>
    </row>
    <row r="294" spans="1:1" x14ac:dyDescent="0.3">
      <c r="A294" s="92"/>
    </row>
    <row r="295" spans="1:1" x14ac:dyDescent="0.3">
      <c r="A295" s="92"/>
    </row>
    <row r="296" spans="1:1" x14ac:dyDescent="0.3">
      <c r="A296" s="92"/>
    </row>
    <row r="297" spans="1:1" x14ac:dyDescent="0.3">
      <c r="A297" s="92"/>
    </row>
    <row r="298" spans="1:1" x14ac:dyDescent="0.3">
      <c r="A298" s="92"/>
    </row>
    <row r="299" spans="1:1" x14ac:dyDescent="0.3">
      <c r="A299" s="92"/>
    </row>
    <row r="300" spans="1:1" x14ac:dyDescent="0.3">
      <c r="A300" s="92"/>
    </row>
    <row r="301" spans="1:1" x14ac:dyDescent="0.3">
      <c r="A301" s="92"/>
    </row>
    <row r="302" spans="1:1" x14ac:dyDescent="0.3">
      <c r="A302" s="92"/>
    </row>
    <row r="303" spans="1:1" x14ac:dyDescent="0.3">
      <c r="A303" s="92"/>
    </row>
    <row r="304" spans="1:1" x14ac:dyDescent="0.3">
      <c r="A304" s="92"/>
    </row>
    <row r="305" spans="1:1" x14ac:dyDescent="0.3">
      <c r="A305" s="92"/>
    </row>
    <row r="306" spans="1:1" x14ac:dyDescent="0.3">
      <c r="A306" s="92"/>
    </row>
    <row r="307" spans="1:1" x14ac:dyDescent="0.3">
      <c r="A307" s="92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5FEB-FA4E-4C38-92E6-22A0DC7C489F}">
  <dimension ref="A1:Z4"/>
  <sheetViews>
    <sheetView workbookViewId="0">
      <selection activeCell="I16" sqref="I16"/>
    </sheetView>
  </sheetViews>
  <sheetFormatPr defaultRowHeight="16.5" x14ac:dyDescent="0.3"/>
  <cols>
    <col min="1" max="1" width="10.625" bestFit="1" customWidth="1"/>
    <col min="2" max="2" width="11.875" bestFit="1" customWidth="1"/>
    <col min="3" max="3" width="13.5" hidden="1" customWidth="1"/>
    <col min="4" max="4" width="10.625" bestFit="1" customWidth="1"/>
    <col min="5" max="5" width="13.5" hidden="1" customWidth="1"/>
    <col min="6" max="6" width="10.625" bestFit="1" customWidth="1"/>
    <col min="7" max="8" width="13.5" hidden="1" customWidth="1"/>
    <col min="9" max="9" width="10" style="52" bestFit="1" customWidth="1"/>
    <col min="10" max="12" width="13.5" style="52" hidden="1" customWidth="1"/>
    <col min="13" max="13" width="10.625" style="52" bestFit="1" customWidth="1"/>
    <col min="14" max="17" width="13.5" style="52" hidden="1" customWidth="1"/>
    <col min="18" max="18" width="11.75" style="52" bestFit="1" customWidth="1"/>
    <col min="19" max="19" width="11.75" style="56" customWidth="1"/>
    <col min="20" max="20" width="13.5" hidden="1" customWidth="1"/>
    <col min="21" max="21" width="11.75" bestFit="1" customWidth="1"/>
    <col min="22" max="22" width="13.5" hidden="1" customWidth="1"/>
    <col min="23" max="25" width="13.5" customWidth="1"/>
    <col min="26" max="26" width="15.125" bestFit="1" customWidth="1"/>
  </cols>
  <sheetData>
    <row r="1" spans="1:26" ht="17.25" thickBot="1" x14ac:dyDescent="0.35"/>
    <row r="2" spans="1:26" ht="17.25" thickBot="1" x14ac:dyDescent="0.35">
      <c r="A2" s="14" t="s">
        <v>16</v>
      </c>
      <c r="B2" s="69">
        <v>43983</v>
      </c>
      <c r="C2" s="11" t="s">
        <v>14</v>
      </c>
      <c r="D2" s="72" t="s">
        <v>123</v>
      </c>
      <c r="E2" s="73">
        <v>44043</v>
      </c>
      <c r="F2" s="74" t="s">
        <v>124</v>
      </c>
      <c r="G2" s="75">
        <v>44061</v>
      </c>
      <c r="H2" s="76">
        <v>44074</v>
      </c>
      <c r="I2" s="74" t="s">
        <v>117</v>
      </c>
      <c r="J2" s="75">
        <v>44075</v>
      </c>
      <c r="K2" s="75">
        <v>44076</v>
      </c>
      <c r="L2" s="75">
        <v>44091</v>
      </c>
      <c r="M2" s="74" t="s">
        <v>112</v>
      </c>
      <c r="N2" s="74">
        <v>44104</v>
      </c>
      <c r="O2" s="75" t="s">
        <v>52</v>
      </c>
      <c r="P2" s="75" t="s">
        <v>52</v>
      </c>
      <c r="Q2" s="77">
        <v>44134</v>
      </c>
      <c r="R2" s="77" t="s">
        <v>116</v>
      </c>
      <c r="S2" s="77" t="s">
        <v>118</v>
      </c>
      <c r="T2" s="74">
        <v>44165</v>
      </c>
      <c r="U2" s="74" t="s">
        <v>120</v>
      </c>
      <c r="V2" s="67" t="s">
        <v>121</v>
      </c>
      <c r="W2" s="116" t="s">
        <v>52</v>
      </c>
      <c r="X2" s="116" t="s">
        <v>103</v>
      </c>
      <c r="Y2" s="60" t="s">
        <v>122</v>
      </c>
      <c r="Z2" s="13" t="s">
        <v>15</v>
      </c>
    </row>
    <row r="3" spans="1:26" ht="17.25" thickBot="1" x14ac:dyDescent="0.35">
      <c r="A3" s="14" t="s">
        <v>55</v>
      </c>
      <c r="B3" s="68" t="s">
        <v>125</v>
      </c>
      <c r="C3" s="16" t="s">
        <v>56</v>
      </c>
      <c r="D3" s="78">
        <f>(C4-B4)/B4</f>
        <v>7.6673341001330914E-2</v>
      </c>
      <c r="E3" s="79">
        <f>E4-C4</f>
        <v>5202338</v>
      </c>
      <c r="F3" s="78">
        <f>(E4-C4)/C4</f>
        <v>0.10297204081006535</v>
      </c>
      <c r="G3" s="80">
        <v>4400000</v>
      </c>
      <c r="H3" s="81">
        <f>H4-(E4+G3)</f>
        <v>4070285</v>
      </c>
      <c r="I3" s="82">
        <f>(H4-(E4+4400000))/(E4+4400000)</f>
        <v>6.7697962091396557E-2</v>
      </c>
      <c r="J3" s="80">
        <v>10000000</v>
      </c>
      <c r="K3" s="80">
        <v>4000000</v>
      </c>
      <c r="L3" s="80">
        <v>2000000</v>
      </c>
      <c r="M3" s="83">
        <v>1.2014381589614037E-2</v>
      </c>
      <c r="N3" s="84">
        <f>N4-(H4+(J3+K3+L3))</f>
        <v>963487</v>
      </c>
      <c r="O3" s="85">
        <v>44123</v>
      </c>
      <c r="P3" s="85">
        <v>44124</v>
      </c>
      <c r="Q3" s="86">
        <f>Q4-(N4+O4+P4)</f>
        <v>-5069620</v>
      </c>
      <c r="R3" s="87">
        <v>-5.5399999999999998E-2</v>
      </c>
      <c r="S3" s="87">
        <v>0.10952693645252345</v>
      </c>
      <c r="T3" s="84">
        <f>T4-Q4</f>
        <v>9505661</v>
      </c>
      <c r="U3" s="78">
        <v>0.17269999999999999</v>
      </c>
      <c r="V3" s="57">
        <v>16628831</v>
      </c>
      <c r="W3" s="117"/>
      <c r="X3" s="117">
        <v>250000</v>
      </c>
      <c r="Y3" s="51">
        <f>Y4-V4+(W3-X3)</f>
        <v>10143374</v>
      </c>
      <c r="Z3" s="13"/>
    </row>
    <row r="4" spans="1:26" ht="17.25" thickBot="1" x14ac:dyDescent="0.35">
      <c r="A4" s="3" t="s">
        <v>17</v>
      </c>
      <c r="B4" s="70">
        <v>46924028</v>
      </c>
      <c r="C4" s="12">
        <v>50521850</v>
      </c>
      <c r="D4" s="71"/>
      <c r="E4" s="12">
        <v>55724188</v>
      </c>
      <c r="F4" s="71"/>
      <c r="G4" s="17" t="s">
        <v>57</v>
      </c>
      <c r="H4" s="10">
        <v>64194473</v>
      </c>
      <c r="I4" s="53"/>
      <c r="J4" s="53" t="s">
        <v>58</v>
      </c>
      <c r="K4" s="53" t="s">
        <v>59</v>
      </c>
      <c r="L4" s="53" t="s">
        <v>52</v>
      </c>
      <c r="M4" s="54"/>
      <c r="N4" s="53">
        <v>81157960</v>
      </c>
      <c r="O4" s="55">
        <v>700000</v>
      </c>
      <c r="P4" s="55">
        <v>10000000</v>
      </c>
      <c r="Q4" s="53">
        <v>86788340</v>
      </c>
      <c r="R4" s="53"/>
      <c r="S4" s="53"/>
      <c r="T4" s="58">
        <v>96294001</v>
      </c>
      <c r="U4" s="66"/>
      <c r="V4" s="58">
        <v>112922832</v>
      </c>
      <c r="W4" s="118"/>
      <c r="X4" s="118"/>
      <c r="Y4" s="59">
        <v>123316206</v>
      </c>
      <c r="Z4" s="15">
        <f>(Y4-(V4+(W3-X3)))/(V4+(W3-X3))</f>
        <v>9.4462647393117799E-2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AAE3-43FF-4074-BAAA-2F8A4878678E}">
  <dimension ref="A1:E40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1.125" bestFit="1" customWidth="1"/>
    <col min="2" max="2" width="11.125" style="9" customWidth="1"/>
    <col min="3" max="3" width="11.125" customWidth="1"/>
    <col min="4" max="4" width="13.625" style="128" bestFit="1" customWidth="1"/>
    <col min="5" max="5" width="15.125" bestFit="1" customWidth="1"/>
  </cols>
  <sheetData>
    <row r="1" spans="1:5" ht="17.25" thickBot="1" x14ac:dyDescent="0.35">
      <c r="A1" s="124" t="s">
        <v>50</v>
      </c>
      <c r="B1" s="134" t="s">
        <v>52</v>
      </c>
      <c r="C1" s="126" t="s">
        <v>103</v>
      </c>
      <c r="D1" s="127" t="s">
        <v>111</v>
      </c>
      <c r="E1" s="125" t="s">
        <v>10</v>
      </c>
    </row>
    <row r="2" spans="1:5" x14ac:dyDescent="0.3">
      <c r="A2" s="119">
        <v>44209</v>
      </c>
      <c r="B2" s="135"/>
      <c r="C2" s="44">
        <v>250000</v>
      </c>
      <c r="D2" s="44">
        <f>B2-C2</f>
        <v>-250000</v>
      </c>
      <c r="E2" s="45" t="s">
        <v>128</v>
      </c>
    </row>
    <row r="3" spans="1:5" x14ac:dyDescent="0.3">
      <c r="A3" s="46">
        <v>44180</v>
      </c>
      <c r="B3" s="135"/>
      <c r="C3" s="44">
        <v>396027</v>
      </c>
      <c r="D3" s="44">
        <f t="shared" ref="D3:D39" si="0">B3-C3</f>
        <v>-396027</v>
      </c>
      <c r="E3" s="45" t="s">
        <v>119</v>
      </c>
    </row>
    <row r="4" spans="1:5" x14ac:dyDescent="0.3">
      <c r="A4" s="46">
        <v>44168</v>
      </c>
      <c r="B4" s="135"/>
      <c r="C4" s="44">
        <v>105022</v>
      </c>
      <c r="D4" s="44">
        <f t="shared" si="0"/>
        <v>-105022</v>
      </c>
      <c r="E4" s="45" t="s">
        <v>105</v>
      </c>
    </row>
    <row r="5" spans="1:5" x14ac:dyDescent="0.3">
      <c r="A5" s="46">
        <v>44138</v>
      </c>
      <c r="B5" s="135"/>
      <c r="C5" s="44">
        <v>108523</v>
      </c>
      <c r="D5" s="44">
        <f t="shared" si="0"/>
        <v>-108523</v>
      </c>
      <c r="E5" s="45" t="s">
        <v>105</v>
      </c>
    </row>
    <row r="6" spans="1:5" x14ac:dyDescent="0.3">
      <c r="A6" s="46">
        <v>44124</v>
      </c>
      <c r="B6" s="44">
        <v>10000000</v>
      </c>
      <c r="C6" s="120"/>
      <c r="D6" s="44">
        <f t="shared" si="0"/>
        <v>10000000</v>
      </c>
      <c r="E6" s="45" t="s">
        <v>114</v>
      </c>
    </row>
    <row r="7" spans="1:5" x14ac:dyDescent="0.3">
      <c r="A7" s="46">
        <v>44109</v>
      </c>
      <c r="B7" s="135"/>
      <c r="C7" s="44">
        <v>105022</v>
      </c>
      <c r="D7" s="44">
        <f t="shared" si="0"/>
        <v>-105022</v>
      </c>
      <c r="E7" s="45" t="s">
        <v>105</v>
      </c>
    </row>
    <row r="8" spans="1:5" x14ac:dyDescent="0.3">
      <c r="A8" s="46">
        <v>44123</v>
      </c>
      <c r="B8" s="44">
        <v>700000</v>
      </c>
      <c r="C8" s="120"/>
      <c r="D8" s="44">
        <f t="shared" si="0"/>
        <v>700000</v>
      </c>
      <c r="E8" s="45" t="s">
        <v>113</v>
      </c>
    </row>
    <row r="9" spans="1:5" x14ac:dyDescent="0.3">
      <c r="A9" s="46">
        <v>44091</v>
      </c>
      <c r="B9" s="44">
        <v>2000000</v>
      </c>
      <c r="C9" s="120"/>
      <c r="D9" s="44">
        <f t="shared" si="0"/>
        <v>2000000</v>
      </c>
      <c r="E9" s="45" t="s">
        <v>107</v>
      </c>
    </row>
    <row r="10" spans="1:5" x14ac:dyDescent="0.3">
      <c r="A10" s="46">
        <v>44077</v>
      </c>
      <c r="B10" s="135"/>
      <c r="C10" s="44">
        <v>108523</v>
      </c>
      <c r="D10" s="44">
        <f t="shared" si="0"/>
        <v>-108523</v>
      </c>
      <c r="E10" s="45" t="s">
        <v>105</v>
      </c>
    </row>
    <row r="11" spans="1:5" x14ac:dyDescent="0.3">
      <c r="A11" s="38">
        <v>44076</v>
      </c>
      <c r="B11" s="36">
        <v>4000000</v>
      </c>
      <c r="C11" s="121"/>
      <c r="D11" s="44">
        <f t="shared" si="0"/>
        <v>4000000</v>
      </c>
      <c r="E11" s="39" t="s">
        <v>101</v>
      </c>
    </row>
    <row r="12" spans="1:5" x14ac:dyDescent="0.3">
      <c r="A12" s="40">
        <v>44075</v>
      </c>
      <c r="B12" s="37">
        <v>10000000</v>
      </c>
      <c r="C12" s="122"/>
      <c r="D12" s="44">
        <f t="shared" si="0"/>
        <v>10000000</v>
      </c>
      <c r="E12" s="39" t="s">
        <v>101</v>
      </c>
    </row>
    <row r="13" spans="1:5" x14ac:dyDescent="0.3">
      <c r="A13" s="40">
        <v>44061</v>
      </c>
      <c r="B13" s="37">
        <v>4400000</v>
      </c>
      <c r="C13" s="122"/>
      <c r="D13" s="44">
        <f t="shared" si="0"/>
        <v>4400000</v>
      </c>
      <c r="E13" s="39" t="s">
        <v>102</v>
      </c>
    </row>
    <row r="14" spans="1:5" x14ac:dyDescent="0.3">
      <c r="A14" s="40">
        <v>44053</v>
      </c>
      <c r="B14" s="136"/>
      <c r="C14" s="37">
        <v>500000</v>
      </c>
      <c r="D14" s="44">
        <f t="shared" si="0"/>
        <v>-500000</v>
      </c>
      <c r="E14" s="39"/>
    </row>
    <row r="15" spans="1:5" x14ac:dyDescent="0.3">
      <c r="A15" s="40">
        <v>44046</v>
      </c>
      <c r="B15" s="136"/>
      <c r="C15" s="37">
        <v>85268</v>
      </c>
      <c r="D15" s="44">
        <f t="shared" si="0"/>
        <v>-85268</v>
      </c>
      <c r="E15" s="39" t="s">
        <v>105</v>
      </c>
    </row>
    <row r="16" spans="1:5" x14ac:dyDescent="0.3">
      <c r="A16" s="40">
        <v>44043</v>
      </c>
      <c r="B16" s="37">
        <v>90000</v>
      </c>
      <c r="C16" s="122"/>
      <c r="D16" s="44">
        <f t="shared" si="0"/>
        <v>90000</v>
      </c>
      <c r="E16" s="39"/>
    </row>
    <row r="17" spans="1:5" x14ac:dyDescent="0.3">
      <c r="A17" s="40">
        <v>44028</v>
      </c>
      <c r="B17" s="37">
        <v>600000</v>
      </c>
      <c r="C17" s="122"/>
      <c r="D17" s="44">
        <f t="shared" si="0"/>
        <v>600000</v>
      </c>
      <c r="E17" s="39"/>
    </row>
    <row r="18" spans="1:5" x14ac:dyDescent="0.3">
      <c r="A18" s="40">
        <v>44028</v>
      </c>
      <c r="B18" s="37">
        <v>2000000</v>
      </c>
      <c r="C18" s="122"/>
      <c r="D18" s="44">
        <f t="shared" si="0"/>
        <v>2000000</v>
      </c>
      <c r="E18" s="39"/>
    </row>
    <row r="19" spans="1:5" x14ac:dyDescent="0.3">
      <c r="A19" s="40">
        <v>44027</v>
      </c>
      <c r="B19" s="136"/>
      <c r="C19" s="37">
        <v>37694</v>
      </c>
      <c r="D19" s="44">
        <f t="shared" si="0"/>
        <v>-37694</v>
      </c>
      <c r="E19" s="39"/>
    </row>
    <row r="20" spans="1:5" x14ac:dyDescent="0.3">
      <c r="A20" s="40">
        <v>44027</v>
      </c>
      <c r="B20" s="136"/>
      <c r="C20" s="37">
        <v>500000</v>
      </c>
      <c r="D20" s="44">
        <f t="shared" si="0"/>
        <v>-500000</v>
      </c>
      <c r="E20" s="39"/>
    </row>
    <row r="21" spans="1:5" x14ac:dyDescent="0.3">
      <c r="A21" s="40">
        <v>44027</v>
      </c>
      <c r="B21" s="136"/>
      <c r="C21" s="37">
        <v>200000</v>
      </c>
      <c r="D21" s="44">
        <f t="shared" si="0"/>
        <v>-200000</v>
      </c>
      <c r="E21" s="39"/>
    </row>
    <row r="22" spans="1:5" x14ac:dyDescent="0.3">
      <c r="A22" s="40">
        <v>44027</v>
      </c>
      <c r="B22" s="136"/>
      <c r="C22" s="37">
        <v>2000000</v>
      </c>
      <c r="D22" s="44">
        <f t="shared" si="0"/>
        <v>-2000000</v>
      </c>
      <c r="E22" s="39"/>
    </row>
    <row r="23" spans="1:5" x14ac:dyDescent="0.3">
      <c r="A23" s="40">
        <v>44020</v>
      </c>
      <c r="B23" s="136"/>
      <c r="C23" s="37">
        <v>1000000</v>
      </c>
      <c r="D23" s="44">
        <f t="shared" si="0"/>
        <v>-1000000</v>
      </c>
      <c r="E23" s="39" t="s">
        <v>104</v>
      </c>
    </row>
    <row r="24" spans="1:5" x14ac:dyDescent="0.3">
      <c r="A24" s="40">
        <v>44015</v>
      </c>
      <c r="B24" s="136"/>
      <c r="C24" s="37">
        <v>82518</v>
      </c>
      <c r="D24" s="44">
        <f t="shared" si="0"/>
        <v>-82518</v>
      </c>
      <c r="E24" s="39" t="s">
        <v>105</v>
      </c>
    </row>
    <row r="25" spans="1:5" x14ac:dyDescent="0.3">
      <c r="A25" s="40">
        <v>44015</v>
      </c>
      <c r="B25" s="136"/>
      <c r="C25" s="37">
        <v>300000</v>
      </c>
      <c r="D25" s="44">
        <f t="shared" si="0"/>
        <v>-300000</v>
      </c>
      <c r="E25" s="39"/>
    </row>
    <row r="26" spans="1:5" x14ac:dyDescent="0.3">
      <c r="A26" s="40">
        <v>44013</v>
      </c>
      <c r="B26" s="136"/>
      <c r="C26" s="37">
        <v>20000</v>
      </c>
      <c r="D26" s="44">
        <f t="shared" si="0"/>
        <v>-20000</v>
      </c>
      <c r="E26" s="39" t="s">
        <v>104</v>
      </c>
    </row>
    <row r="27" spans="1:5" x14ac:dyDescent="0.3">
      <c r="A27" s="40">
        <v>44013</v>
      </c>
      <c r="B27" s="136"/>
      <c r="C27" s="37">
        <v>10000</v>
      </c>
      <c r="D27" s="44">
        <f t="shared" si="0"/>
        <v>-10000</v>
      </c>
      <c r="E27" s="39" t="s">
        <v>104</v>
      </c>
    </row>
    <row r="28" spans="1:5" x14ac:dyDescent="0.3">
      <c r="A28" s="40">
        <v>43998</v>
      </c>
      <c r="B28" s="37">
        <v>1000000</v>
      </c>
      <c r="C28" s="122"/>
      <c r="D28" s="44">
        <f t="shared" si="0"/>
        <v>1000000</v>
      </c>
      <c r="E28" s="39"/>
    </row>
    <row r="29" spans="1:5" x14ac:dyDescent="0.3">
      <c r="A29" s="40">
        <v>43990</v>
      </c>
      <c r="B29" s="136"/>
      <c r="C29" s="37">
        <v>500000</v>
      </c>
      <c r="D29" s="44">
        <f t="shared" si="0"/>
        <v>-500000</v>
      </c>
      <c r="E29" s="39" t="s">
        <v>104</v>
      </c>
    </row>
    <row r="30" spans="1:5" x14ac:dyDescent="0.3">
      <c r="A30" s="40">
        <v>43985</v>
      </c>
      <c r="B30" s="136"/>
      <c r="C30" s="37">
        <v>85268</v>
      </c>
      <c r="D30" s="44">
        <f t="shared" si="0"/>
        <v>-85268</v>
      </c>
      <c r="E30" s="39" t="s">
        <v>105</v>
      </c>
    </row>
    <row r="31" spans="1:5" x14ac:dyDescent="0.3">
      <c r="A31" s="130">
        <v>43983</v>
      </c>
      <c r="B31" s="133"/>
      <c r="C31" s="131">
        <v>200000</v>
      </c>
      <c r="D31" s="44">
        <f t="shared" si="0"/>
        <v>-200000</v>
      </c>
      <c r="E31" s="132"/>
    </row>
    <row r="32" spans="1:5" x14ac:dyDescent="0.3">
      <c r="A32" s="130">
        <v>44323</v>
      </c>
      <c r="B32" s="133"/>
      <c r="C32" s="131">
        <v>300000</v>
      </c>
      <c r="D32" s="44">
        <f t="shared" si="0"/>
        <v>-300000</v>
      </c>
      <c r="E32" s="132"/>
    </row>
    <row r="33" spans="1:5" x14ac:dyDescent="0.3">
      <c r="A33" s="130">
        <v>44320</v>
      </c>
      <c r="B33" s="133"/>
      <c r="C33" s="131">
        <v>82518</v>
      </c>
      <c r="D33" s="44">
        <f t="shared" si="0"/>
        <v>-82518</v>
      </c>
      <c r="E33" s="132" t="s">
        <v>105</v>
      </c>
    </row>
    <row r="34" spans="1:5" x14ac:dyDescent="0.3">
      <c r="A34" s="130">
        <v>44289</v>
      </c>
      <c r="B34" s="133"/>
      <c r="C34" s="131"/>
      <c r="D34" s="44"/>
      <c r="E34" s="132" t="s">
        <v>105</v>
      </c>
    </row>
    <row r="35" spans="1:5" x14ac:dyDescent="0.3">
      <c r="A35" s="130">
        <v>44288</v>
      </c>
      <c r="B35" s="133"/>
      <c r="C35" s="131"/>
      <c r="D35" s="44"/>
      <c r="E35" s="132"/>
    </row>
    <row r="36" spans="1:5" x14ac:dyDescent="0.3">
      <c r="A36" s="130">
        <v>44273</v>
      </c>
      <c r="B36" s="133">
        <v>2000000</v>
      </c>
      <c r="C36" s="131"/>
      <c r="D36" s="44"/>
      <c r="E36" s="132" t="s">
        <v>129</v>
      </c>
    </row>
    <row r="37" spans="1:5" x14ac:dyDescent="0.3">
      <c r="A37" s="91">
        <v>43906</v>
      </c>
      <c r="B37" s="133">
        <v>1300000</v>
      </c>
      <c r="C37" s="131"/>
      <c r="D37" s="44">
        <f t="shared" si="0"/>
        <v>1300000</v>
      </c>
      <c r="E37" s="132"/>
    </row>
    <row r="38" spans="1:5" x14ac:dyDescent="0.3">
      <c r="A38" s="91">
        <v>43903</v>
      </c>
      <c r="B38" s="133">
        <v>400000</v>
      </c>
      <c r="C38" s="131"/>
      <c r="D38" s="44">
        <f t="shared" si="0"/>
        <v>400000</v>
      </c>
      <c r="E38" s="132"/>
    </row>
    <row r="39" spans="1:5" ht="17.25" thickBot="1" x14ac:dyDescent="0.35">
      <c r="A39" s="130">
        <v>44258</v>
      </c>
      <c r="B39" s="133">
        <v>80000</v>
      </c>
      <c r="C39" s="131">
        <v>79767</v>
      </c>
      <c r="D39" s="44">
        <f t="shared" si="0"/>
        <v>233</v>
      </c>
      <c r="E39" s="132" t="s">
        <v>105</v>
      </c>
    </row>
    <row r="40" spans="1:5" ht="17.25" thickBot="1" x14ac:dyDescent="0.35">
      <c r="A40" s="41" t="s">
        <v>106</v>
      </c>
      <c r="B40" s="42"/>
      <c r="C40" s="123"/>
      <c r="D40" s="129">
        <f>SUM(D2:D39)</f>
        <v>29513850</v>
      </c>
      <c r="E40" s="4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F3D9D7F29683E4BA1026C186FF55024" ma:contentTypeVersion="2" ma:contentTypeDescription="새 문서를 만듭니다." ma:contentTypeScope="" ma:versionID="fd4a4797722e95fb32567a11654342ba">
  <xsd:schema xmlns:xsd="http://www.w3.org/2001/XMLSchema" xmlns:xs="http://www.w3.org/2001/XMLSchema" xmlns:p="http://schemas.microsoft.com/office/2006/metadata/properties" xmlns:ns3="49e5ea38-f172-4386-94c7-7f507cb66c18" targetNamespace="http://schemas.microsoft.com/office/2006/metadata/properties" ma:root="true" ma:fieldsID="44ca58ab211fc9e5ff544d0b495a377d" ns3:_="">
    <xsd:import namespace="49e5ea38-f172-4386-94c7-7f507cb66c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5ea38-f172-4386-94c7-7f507cb66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091036-0188-4AD6-A639-78BF2B4EA24A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49e5ea38-f172-4386-94c7-7f507cb66c1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F6BA075-0C59-4A99-A096-903E816D0B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5ea38-f172-4386-94c7-7f507cb66c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CCA2D5-5224-47F7-A414-16E4922015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종목매매현황</vt:lpstr>
      <vt:lpstr>일자별증감</vt:lpstr>
      <vt:lpstr>월별수익률</vt:lpstr>
      <vt:lpstr>입출금내역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2020-07-31T01:32:21Z</dcterms:created>
  <dcterms:modified xsi:type="dcterms:W3CDTF">2021-01-19T06:36:47Z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a39eb432-5cc3-4344-9c5b-4a2d2c5f75f5</vt:lpwstr>
  </property>
  <property fmtid="{D5CDD505-2E9C-101B-9397-08002B2CF9AE}" pid="3" name="ContentTypeId">
    <vt:lpwstr>0x0101005F3D9D7F29683E4BA1026C186FF55024</vt:lpwstr>
  </property>
</Properties>
</file>