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<sst xmlns="http://schemas.openxmlformats.org/spreadsheetml/2006/main" count="136" uniqueCount="100">
  <si>
    <t xml:space="preserve">Salary Breakup </t>
  </si>
  <si>
    <t>Name : Rani Kumari</t>
  </si>
  <si>
    <t>Designation : Hr Admin &amp; Executive</t>
  </si>
  <si>
    <t>Date of Joining ; 20-01-2025</t>
  </si>
  <si>
    <t>Gross</t>
  </si>
  <si>
    <t xml:space="preserve">Monthly </t>
  </si>
  <si>
    <t>Annually</t>
  </si>
  <si>
    <t>Basic salary (50% of ctc)</t>
  </si>
  <si>
    <t>1,92,000</t>
  </si>
  <si>
    <t>HRA (40% of Basic salary</t>
  </si>
  <si>
    <t>Special allowance</t>
  </si>
  <si>
    <t>Conveyance(Standard)</t>
  </si>
  <si>
    <t>GROSS SALARY</t>
  </si>
  <si>
    <t>3,84,000</t>
  </si>
  <si>
    <r>
      <rPr>
        <rFont val="Cambria"/>
        <color rgb="FF000000"/>
        <sz val="11.0"/>
      </rPr>
      <t xml:space="preserve"> </t>
    </r>
    <r>
      <rPr>
        <rFont val="Cambria"/>
        <b/>
        <color rgb="FF000000"/>
        <sz val="13.0"/>
      </rPr>
      <t>Deductions :-</t>
    </r>
  </si>
  <si>
    <t>EPF (Employer contribution + Employee contribution)</t>
  </si>
  <si>
    <t>Professional Tax (as applicable)</t>
  </si>
  <si>
    <t>Income Tax</t>
  </si>
  <si>
    <t>ESI(if applicable)</t>
  </si>
  <si>
    <t>Total Deductions</t>
  </si>
  <si>
    <t>NET SALARY</t>
  </si>
  <si>
    <t xml:space="preserve">No of Days </t>
  </si>
  <si>
    <t>Salary Sheet for the month of Oct &amp; Nov 2023</t>
  </si>
  <si>
    <t>Sl. No.</t>
  </si>
  <si>
    <t>EMP Code</t>
  </si>
  <si>
    <t>Name</t>
  </si>
  <si>
    <t>Designation</t>
  </si>
  <si>
    <t>Date of Joining</t>
  </si>
  <si>
    <t>Total No. of working days</t>
  </si>
  <si>
    <t>CTC(Fix)</t>
  </si>
  <si>
    <t>CTC</t>
  </si>
  <si>
    <t>Basic</t>
  </si>
  <si>
    <t>HRA</t>
  </si>
  <si>
    <t>Conveyance</t>
  </si>
  <si>
    <t>Food</t>
  </si>
  <si>
    <t>Special Allowance</t>
  </si>
  <si>
    <t>Other Allowance</t>
  </si>
  <si>
    <t>Gross Sal</t>
  </si>
  <si>
    <t>PT</t>
  </si>
  <si>
    <t>EPF</t>
  </si>
  <si>
    <t>ESI Employee</t>
  </si>
  <si>
    <t>Advance deduction</t>
  </si>
  <si>
    <t>Net Salary</t>
  </si>
  <si>
    <t>Samuel Talari</t>
  </si>
  <si>
    <t>Admin Manager</t>
  </si>
  <si>
    <t>14.08.2023</t>
  </si>
  <si>
    <t>-</t>
  </si>
  <si>
    <t>Ravi Singh</t>
  </si>
  <si>
    <t>Graphic Designer</t>
  </si>
  <si>
    <t xml:space="preserve">Mallikarjun Reddy </t>
  </si>
  <si>
    <t>Office Boy</t>
  </si>
  <si>
    <t>11.08.2023</t>
  </si>
  <si>
    <t>Naveen Chillale</t>
  </si>
  <si>
    <t>Digital Marketing Executive</t>
  </si>
  <si>
    <t>23.08.2023</t>
  </si>
  <si>
    <t>Jasneek Kaur</t>
  </si>
  <si>
    <t>Sr. HR Executive</t>
  </si>
  <si>
    <t>28.08.2023</t>
  </si>
  <si>
    <t>Ch. Keerthana</t>
  </si>
  <si>
    <t>14.09.2023</t>
  </si>
  <si>
    <t>Visweswara Reddy</t>
  </si>
  <si>
    <t>Android Developer</t>
  </si>
  <si>
    <t>Etikala Gnaneshwari</t>
  </si>
  <si>
    <t>HR Recruiter</t>
  </si>
  <si>
    <t>15.09.2023</t>
  </si>
  <si>
    <t>Bonkuri Himabindhu</t>
  </si>
  <si>
    <t>Wordpress Developer</t>
  </si>
  <si>
    <t>19.09.2023</t>
  </si>
  <si>
    <t>Saurav Kumar Pandey</t>
  </si>
  <si>
    <t>BDM - IT Sales</t>
  </si>
  <si>
    <t>25.09.2023</t>
  </si>
  <si>
    <t>Lingannagari Jhansi</t>
  </si>
  <si>
    <t>26.09.2023</t>
  </si>
  <si>
    <t>Dasari Harish</t>
  </si>
  <si>
    <t>03.10.2023</t>
  </si>
  <si>
    <t>Nedunuri Santhi</t>
  </si>
  <si>
    <t>Process Associate</t>
  </si>
  <si>
    <t>Kona Venkat Kalyan</t>
  </si>
  <si>
    <t>K Sravani</t>
  </si>
  <si>
    <t>BDE- IT Sales</t>
  </si>
  <si>
    <t>05.10.2023</t>
  </si>
  <si>
    <t>Gampala Siva Sandeep</t>
  </si>
  <si>
    <t>Php Developer</t>
  </si>
  <si>
    <t>09.10.2023</t>
  </si>
  <si>
    <t>HOLD</t>
  </si>
  <si>
    <t>Gadipelli Prashanth Chary</t>
  </si>
  <si>
    <t>UI/UX Developer</t>
  </si>
  <si>
    <t>Shaik Asif</t>
  </si>
  <si>
    <t>Sr. PhP Developer</t>
  </si>
  <si>
    <t>11.10.2023</t>
  </si>
  <si>
    <t>Sanjana Kshirsagar</t>
  </si>
  <si>
    <t>25.10.2023</t>
  </si>
  <si>
    <t>Samiksha K</t>
  </si>
  <si>
    <t>Nikhil Kawade</t>
  </si>
  <si>
    <t>Vamsi Pranay</t>
  </si>
  <si>
    <t>03.11.2023</t>
  </si>
  <si>
    <t>Yellamalli Sravan</t>
  </si>
  <si>
    <t>Frontened Developer</t>
  </si>
  <si>
    <t>02.11.2023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</si>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</sst>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 * #,##0_ ;_ * \-#,##0_ ;_ * &quot;-&quot;??_ ;_ @_ "/>
  </numFmts>
  <fonts count="12">
    <font>
      <sz val="10.0"/>
      <color rgb="FF000000"/>
      <name val="Arial"/>
      <scheme val="minor"/>
    </font>
    <font>
      <b/>
      <sz val="12.0"/>
      <color theme="1"/>
      <name val="Cambria"/>
    </font>
    <font>
      <color theme="1"/>
      <name val="Cambria"/>
    </font>
    <font>
      <b/>
      <sz val="11.0"/>
      <color theme="1"/>
      <name val="Cambria"/>
    </font>
    <font>
      <sz val="11.0"/>
      <color rgb="FF000000"/>
      <name val="Cambria"/>
    </font>
    <font>
      <b/>
      <sz val="11.0"/>
      <color rgb="FF000000"/>
      <name val="Cambria"/>
    </font>
    <font>
      <b/>
      <sz val="12.0"/>
      <color rgb="FF000000"/>
      <name val="Cambria"/>
    </font>
    <font>
      <sz val="11.0"/>
      <color theme="1"/>
      <name val="Calibri"/>
    </font>
    <font>
      <sz val="11.0"/>
      <color rgb="FFFFFFFF"/>
      <name val="Calibri"/>
    </font>
    <font/>
    <font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readingOrder="0"/>
    </xf>
    <xf borderId="10" fillId="0" fontId="4" numFmtId="0" xfId="0" applyAlignment="1" applyBorder="1" applyFont="1">
      <alignment horizontal="left" readingOrder="0" shrinkToFit="0" wrapText="1"/>
    </xf>
    <xf borderId="10" fillId="0" fontId="4" numFmtId="3" xfId="0" applyAlignment="1" applyBorder="1" applyFont="1" applyNumberFormat="1">
      <alignment horizontal="left" readingOrder="0" shrinkToFit="0" wrapText="1"/>
    </xf>
    <xf borderId="10" fillId="0" fontId="5" numFmtId="0" xfId="0" applyAlignment="1" applyBorder="1" applyFont="1">
      <alignment horizontal="left" readingOrder="0" shrinkToFit="0" wrapText="1"/>
    </xf>
    <xf borderId="11" fillId="0" fontId="6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left" readingOrder="0" shrinkToFit="0" wrapText="1"/>
    </xf>
    <xf borderId="8" fillId="0" fontId="4" numFmtId="3" xfId="0" applyAlignment="1" applyBorder="1" applyFont="1" applyNumberFormat="1">
      <alignment horizontal="left" readingOrder="0" shrinkToFit="0" wrapText="1"/>
    </xf>
    <xf borderId="9" fillId="0" fontId="4" numFmtId="0" xfId="0" applyAlignment="1" applyBorder="1" applyFont="1">
      <alignment horizontal="left" readingOrder="0" shrinkToFit="0" wrapText="1"/>
    </xf>
    <xf borderId="9" fillId="0" fontId="4" numFmtId="3" xfId="0" applyAlignment="1" applyBorder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7" numFmtId="0" xfId="0" applyFont="1"/>
    <xf borderId="10" fillId="2" fontId="7" numFmtId="0" xfId="0" applyAlignment="1" applyBorder="1" applyFill="1" applyFont="1">
      <alignment horizontal="center" shrinkToFit="0" wrapText="1"/>
    </xf>
    <xf borderId="10" fillId="2" fontId="7" numFmtId="0" xfId="0" applyAlignment="1" applyBorder="1" applyFont="1">
      <alignment horizontal="center"/>
    </xf>
    <xf borderId="0" fillId="0" fontId="8" numFmtId="0" xfId="0" applyAlignment="1" applyFont="1">
      <alignment horizontal="right"/>
    </xf>
    <xf borderId="12" fillId="3" fontId="8" numFmtId="0" xfId="0" applyAlignment="1" applyBorder="1" applyFill="1" applyFont="1">
      <alignment horizontal="right"/>
    </xf>
    <xf borderId="0" fillId="0" fontId="7" numFmtId="0" xfId="0" applyAlignment="1" applyFont="1">
      <alignment horizontal="right"/>
    </xf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7" fillId="0" fontId="9" numFmtId="0" xfId="0" applyBorder="1" applyFont="1"/>
    <xf borderId="8" fillId="0" fontId="9" numFmtId="0" xfId="0" applyBorder="1" applyFont="1"/>
    <xf borderId="11" fillId="0" fontId="7" numFmtId="0" xfId="0" applyBorder="1" applyFont="1"/>
    <xf borderId="10" fillId="4" fontId="7" numFmtId="0" xfId="0" applyAlignment="1" applyBorder="1" applyFill="1" applyFont="1">
      <alignment horizontal="center" shrinkToFit="0" wrapText="1"/>
    </xf>
    <xf borderId="10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0" fillId="5" fontId="10" numFmtId="0" xfId="0" applyAlignment="1" applyBorder="1" applyFill="1" applyFont="1">
      <alignment vertical="bottom"/>
    </xf>
    <xf borderId="10" fillId="0" fontId="10" numFmtId="0" xfId="0" applyAlignment="1" applyBorder="1" applyFont="1">
      <alignment vertical="bottom"/>
    </xf>
    <xf borderId="10" fillId="6" fontId="11" numFmtId="0" xfId="0" applyAlignment="1" applyBorder="1" applyFill="1" applyFont="1">
      <alignment horizontal="center"/>
    </xf>
    <xf borderId="10" fillId="0" fontId="7" numFmtId="164" xfId="0" applyAlignment="1" applyBorder="1" applyFont="1" applyNumberFormat="1">
      <alignment horizontal="center"/>
    </xf>
    <xf borderId="10" fillId="0" fontId="7" numFmtId="164" xfId="0" applyAlignment="1" applyBorder="1" applyFont="1" applyNumberFormat="1">
      <alignment horizontal="right"/>
    </xf>
    <xf borderId="10" fillId="0" fontId="7" numFmtId="164" xfId="0" applyBorder="1" applyFont="1" applyNumberFormat="1"/>
    <xf borderId="10" fillId="0" fontId="7" numFmtId="164" xfId="0" applyAlignment="1" applyBorder="1" applyFont="1" applyNumberFormat="1">
      <alignment horizontal="right" shrinkToFit="0" wrapText="1"/>
    </xf>
    <xf borderId="10" fillId="2" fontId="10" numFmtId="0" xfId="0" applyAlignment="1" applyBorder="1" applyFont="1">
      <alignment vertical="bottom"/>
    </xf>
    <xf borderId="10" fillId="7" fontId="7" numFmtId="164" xfId="0" applyAlignment="1" applyBorder="1" applyFill="1" applyFont="1" applyNumberFormat="1">
      <alignment horizontal="center"/>
    </xf>
    <xf borderId="10" fillId="6" fontId="11" numFmtId="0" xfId="0" applyAlignment="1" applyBorder="1" applyFont="1">
      <alignment horizontal="center" vertical="bottom"/>
    </xf>
    <xf borderId="8" fillId="0" fontId="7" numFmtId="164" xfId="0" applyAlignment="1" applyBorder="1" applyFont="1" applyNumberFormat="1">
      <alignment horizontal="center"/>
    </xf>
    <xf borderId="10" fillId="7" fontId="11" numFmtId="0" xfId="0" applyAlignment="1" applyBorder="1" applyFont="1">
      <alignment horizontal="center" vertical="bottom"/>
    </xf>
    <xf borderId="11" fillId="0" fontId="7" numFmtId="164" xfId="0" applyAlignment="1" applyBorder="1" applyFont="1" applyNumberFormat="1">
      <alignment horizontal="center"/>
    </xf>
    <xf borderId="11" fillId="0" fontId="7" numFmtId="164" xfId="0" applyAlignment="1" applyBorder="1" applyFont="1" applyNumberFormat="1">
      <alignment horizontal="right"/>
    </xf>
    <xf borderId="11" fillId="0" fontId="7" numFmtId="164" xfId="0" applyBorder="1" applyFont="1" applyNumberFormat="1"/>
    <xf borderId="11" fillId="0" fontId="7" numFmtId="164" xfId="0" applyAlignment="1" applyBorder="1" applyFont="1" applyNumberFormat="1">
      <alignment horizontal="right" shrinkToFit="0" wrapText="1"/>
    </xf>
    <xf borderId="13" fillId="0" fontId="11" numFmtId="164" xfId="0" applyAlignment="1" applyBorder="1" applyFont="1" applyNumberFormat="1">
      <alignment horizontal="center"/>
    </xf>
    <xf borderId="0" fillId="0" fontId="11" numFmtId="164" xfId="0" applyAlignment="1" applyFont="1" applyNumberFormat="1">
      <alignment horizontal="right"/>
    </xf>
    <xf borderId="10" fillId="0" fontId="7" numFmtId="165" xfId="0" applyBorder="1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  <col customWidth="1" min="3" max="3" width="18.13"/>
    <col customWidth="1" min="4" max="4" width="19.5"/>
  </cols>
  <sheetData>
    <row r="4">
      <c r="B4" s="1" t="s">
        <v>0</v>
      </c>
      <c r="C4" s="2"/>
      <c r="D4" s="3"/>
    </row>
    <row r="5">
      <c r="B5" s="4" t="s">
        <v>1</v>
      </c>
      <c r="C5" s="5"/>
      <c r="D5" s="6"/>
    </row>
    <row r="6">
      <c r="B6" s="4" t="s">
        <v>2</v>
      </c>
      <c r="C6" s="5"/>
      <c r="D6" s="6"/>
    </row>
    <row r="7">
      <c r="B7" s="4" t="s">
        <v>3</v>
      </c>
      <c r="C7" s="5"/>
      <c r="D7" s="6"/>
    </row>
    <row r="8">
      <c r="B8" s="7"/>
      <c r="C8" s="8"/>
      <c r="D8" s="9"/>
    </row>
    <row r="9">
      <c r="B9" s="10" t="s">
        <v>4</v>
      </c>
      <c r="C9" s="10" t="s">
        <v>5</v>
      </c>
      <c r="D9" s="10" t="s">
        <v>6</v>
      </c>
    </row>
    <row r="10">
      <c r="B10" s="11" t="s">
        <v>7</v>
      </c>
      <c r="C10" s="11">
        <v>16000.0</v>
      </c>
      <c r="D10" s="11" t="s">
        <v>8</v>
      </c>
    </row>
    <row r="11">
      <c r="B11" s="11" t="s">
        <v>9</v>
      </c>
      <c r="C11" s="11">
        <v>6400.0</v>
      </c>
      <c r="D11" s="12">
        <v>76800.0</v>
      </c>
    </row>
    <row r="12">
      <c r="B12" s="11" t="s">
        <v>10</v>
      </c>
      <c r="C12" s="11">
        <v>7947.0</v>
      </c>
      <c r="D12" s="12">
        <v>95364.0</v>
      </c>
    </row>
    <row r="13">
      <c r="B13" s="11" t="s">
        <v>11</v>
      </c>
      <c r="C13" s="11">
        <v>1653.0</v>
      </c>
      <c r="D13" s="12">
        <v>19836.0</v>
      </c>
    </row>
    <row r="14">
      <c r="B14" s="13"/>
      <c r="C14" s="13"/>
      <c r="D14" s="13"/>
    </row>
    <row r="15">
      <c r="B15" s="14" t="s">
        <v>12</v>
      </c>
      <c r="C15" s="14">
        <v>32000.0</v>
      </c>
      <c r="D15" s="14" t="s">
        <v>13</v>
      </c>
    </row>
    <row r="16">
      <c r="B16" s="15" t="s">
        <v>14</v>
      </c>
      <c r="C16" s="16"/>
      <c r="D16" s="17"/>
    </row>
    <row r="17">
      <c r="B17" s="18" t="s">
        <v>15</v>
      </c>
      <c r="C17" s="18">
        <v>3600.0</v>
      </c>
      <c r="D17" s="19">
        <v>43200.0</v>
      </c>
    </row>
    <row r="18">
      <c r="B18" s="11" t="s">
        <v>16</v>
      </c>
      <c r="C18" s="11">
        <v>200.0</v>
      </c>
      <c r="D18" s="12">
        <v>2400.0</v>
      </c>
    </row>
    <row r="19">
      <c r="B19" s="11" t="s">
        <v>17</v>
      </c>
      <c r="C19" s="13"/>
      <c r="D19" s="13"/>
    </row>
    <row r="20">
      <c r="B20" s="11" t="s">
        <v>18</v>
      </c>
      <c r="C20" s="13"/>
      <c r="D20" s="13"/>
    </row>
    <row r="21">
      <c r="B21" s="13" t="s">
        <v>19</v>
      </c>
      <c r="C21" s="13">
        <v>3800.0</v>
      </c>
      <c r="D21" s="13">
        <v>45600.0</v>
      </c>
    </row>
    <row r="22">
      <c r="B22" s="13" t="s">
        <v>20</v>
      </c>
      <c r="C22" s="13">
        <v>28200.0</v>
      </c>
      <c r="D22" s="13">
        <v>338400.0</v>
      </c>
    </row>
    <row r="23">
      <c r="B23" s="20"/>
      <c r="C23" s="20"/>
      <c r="D23" s="20"/>
    </row>
    <row r="24">
      <c r="B24" s="5"/>
      <c r="C24" s="5"/>
      <c r="D24" s="5"/>
    </row>
    <row r="25">
      <c r="B25" s="5"/>
      <c r="C25" s="5"/>
      <c r="D25" s="5"/>
    </row>
    <row r="26">
      <c r="B26" s="5"/>
      <c r="C26" s="5"/>
      <c r="D26" s="5"/>
    </row>
    <row r="27">
      <c r="B27" s="5"/>
      <c r="C27" s="5"/>
      <c r="D2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21</v>
      </c>
      <c r="B2" s="23">
        <v>31.0</v>
      </c>
      <c r="C2" s="21"/>
      <c r="D2" s="21"/>
      <c r="E2" s="21"/>
      <c r="F2" s="21"/>
      <c r="G2" s="21"/>
      <c r="H2" s="21"/>
      <c r="I2" s="21"/>
      <c r="J2" s="21"/>
      <c r="K2" s="24">
        <v>1600.0</v>
      </c>
      <c r="L2" s="24">
        <v>200.0</v>
      </c>
      <c r="M2" s="21"/>
      <c r="N2" s="21"/>
      <c r="O2" s="21"/>
      <c r="P2" s="21"/>
      <c r="Q2" s="25">
        <v>15000.0</v>
      </c>
      <c r="R2" s="26">
        <v>0.0075</v>
      </c>
      <c r="S2" s="21"/>
      <c r="T2" s="21"/>
      <c r="U2" s="21"/>
      <c r="V2" s="21"/>
      <c r="W2" s="21"/>
      <c r="X2" s="21"/>
      <c r="Y2" s="21"/>
      <c r="Z2" s="21"/>
    </row>
    <row r="3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  <c r="U3" s="21"/>
      <c r="V3" s="21"/>
      <c r="W3" s="21"/>
      <c r="X3" s="21"/>
      <c r="Y3" s="21"/>
      <c r="Z3" s="21"/>
    </row>
    <row r="4">
      <c r="A4" s="27" t="s">
        <v>22</v>
      </c>
      <c r="B4" s="30"/>
      <c r="C4" s="30"/>
      <c r="D4" s="3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21"/>
      <c r="V4" s="21"/>
      <c r="W4" s="21"/>
      <c r="X4" s="21"/>
      <c r="Y4" s="21"/>
      <c r="Z4" s="21"/>
    </row>
    <row r="5">
      <c r="A5" s="33" t="s">
        <v>23</v>
      </c>
      <c r="B5" s="33" t="s">
        <v>24</v>
      </c>
      <c r="C5" s="33" t="s">
        <v>25</v>
      </c>
      <c r="D5" s="33" t="s">
        <v>26</v>
      </c>
      <c r="E5" s="33" t="s">
        <v>27</v>
      </c>
      <c r="F5" s="33" t="s">
        <v>28</v>
      </c>
      <c r="G5" s="33" t="s">
        <v>29</v>
      </c>
      <c r="H5" s="33" t="s">
        <v>30</v>
      </c>
      <c r="I5" s="33" t="s">
        <v>31</v>
      </c>
      <c r="J5" s="33" t="s">
        <v>32</v>
      </c>
      <c r="K5" s="33" t="s">
        <v>33</v>
      </c>
      <c r="L5" s="33" t="s">
        <v>34</v>
      </c>
      <c r="M5" s="33" t="s">
        <v>35</v>
      </c>
      <c r="N5" s="33" t="s">
        <v>36</v>
      </c>
      <c r="O5" s="33" t="s">
        <v>37</v>
      </c>
      <c r="P5" s="33" t="s">
        <v>38</v>
      </c>
      <c r="Q5" s="33" t="s">
        <v>39</v>
      </c>
      <c r="R5" s="33" t="s">
        <v>40</v>
      </c>
      <c r="S5" s="33" t="s">
        <v>41</v>
      </c>
      <c r="T5" s="33" t="s">
        <v>42</v>
      </c>
      <c r="U5" s="21"/>
      <c r="V5" s="21"/>
      <c r="W5" s="21"/>
      <c r="X5" s="21"/>
      <c r="Y5" s="21"/>
      <c r="Z5" s="21"/>
    </row>
    <row r="6">
      <c r="A6" s="34">
        <v>1.0</v>
      </c>
      <c r="B6" s="35">
        <v>9040.0</v>
      </c>
      <c r="C6" s="36" t="s">
        <v>43</v>
      </c>
      <c r="D6" s="37" t="s">
        <v>44</v>
      </c>
      <c r="E6" s="37" t="s">
        <v>45</v>
      </c>
      <c r="F6" s="38">
        <v>20.0</v>
      </c>
      <c r="G6" s="39">
        <v>42000.0</v>
      </c>
      <c r="H6" s="40">
        <f t="shared" ref="H6:H28" si="1">+ROUND(G6/$B$2*F6,0)</f>
        <v>27097</v>
      </c>
      <c r="I6" s="40">
        <f t="shared" ref="I6:I28" si="2">+ROUND(H6*0.5,0)</f>
        <v>13549</v>
      </c>
      <c r="J6" s="40">
        <f t="shared" ref="J6:J28" si="3">+ROUND(I6*0.4,0)</f>
        <v>5420</v>
      </c>
      <c r="K6" s="40">
        <f t="shared" ref="K6:K28" si="4">+ROUND($K$2/$B$2*F6,0)</f>
        <v>1032</v>
      </c>
      <c r="L6" s="41"/>
      <c r="M6" s="42">
        <f t="shared" ref="M6:M28" si="5">+ROUND(H6-SUM(I6:L6),0)</f>
        <v>7096</v>
      </c>
      <c r="N6" s="41"/>
      <c r="O6" s="40">
        <f t="shared" ref="O6:O28" si="6">+SUM(I6:N6)</f>
        <v>27097</v>
      </c>
      <c r="P6" s="40">
        <f t="shared" ref="P6:P28" si="7">+ROUND(IF(O6&lt;15000,0,IF(O6&lt;=20000,150,IF(O6&gt;20000,200,0))),0)</f>
        <v>200</v>
      </c>
      <c r="Q6" s="40">
        <f t="shared" ref="Q6:Q28" si="8">+ROUND(IF(I6&lt;$Q$2,I6*24%,IF(I6&gt;=$Q$2,$Q$2*24%,0)),0)</f>
        <v>3252</v>
      </c>
      <c r="R6" s="40">
        <f t="shared" ref="R6:R28" si="9">+ROUND(IF(G6&gt;21000,0,IF(G6&lt;=21000,O6*$R$2,)),0)</f>
        <v>0</v>
      </c>
      <c r="S6" s="40" t="s">
        <v>46</v>
      </c>
      <c r="T6" s="40">
        <f t="shared" ref="T6:T7" si="10">+ROUND(O6-SUM(P6:S6),0)</f>
        <v>23645</v>
      </c>
      <c r="U6" s="21"/>
      <c r="V6" s="21"/>
      <c r="W6" s="21"/>
      <c r="X6" s="21"/>
      <c r="Y6" s="21"/>
      <c r="Z6" s="21"/>
    </row>
    <row r="7">
      <c r="A7" s="34">
        <v>2.0</v>
      </c>
      <c r="B7" s="35">
        <v>9041.0</v>
      </c>
      <c r="C7" s="43" t="s">
        <v>47</v>
      </c>
      <c r="D7" s="37" t="s">
        <v>48</v>
      </c>
      <c r="E7" s="37" t="s">
        <v>45</v>
      </c>
      <c r="F7" s="38">
        <v>31.0</v>
      </c>
      <c r="G7" s="39">
        <v>34000.0</v>
      </c>
      <c r="H7" s="40">
        <f t="shared" si="1"/>
        <v>34000</v>
      </c>
      <c r="I7" s="40">
        <f t="shared" si="2"/>
        <v>17000</v>
      </c>
      <c r="J7" s="40">
        <f t="shared" si="3"/>
        <v>6800</v>
      </c>
      <c r="K7" s="40">
        <f t="shared" si="4"/>
        <v>1600</v>
      </c>
      <c r="L7" s="41"/>
      <c r="M7" s="42">
        <f t="shared" si="5"/>
        <v>8600</v>
      </c>
      <c r="N7" s="41"/>
      <c r="O7" s="40">
        <f t="shared" si="6"/>
        <v>34000</v>
      </c>
      <c r="P7" s="40">
        <f t="shared" si="7"/>
        <v>200</v>
      </c>
      <c r="Q7" s="40">
        <f t="shared" si="8"/>
        <v>3600</v>
      </c>
      <c r="R7" s="40">
        <f t="shared" si="9"/>
        <v>0</v>
      </c>
      <c r="S7" s="40" t="s">
        <v>46</v>
      </c>
      <c r="T7" s="40">
        <f t="shared" si="10"/>
        <v>30200</v>
      </c>
      <c r="U7" s="21"/>
      <c r="V7" s="21"/>
      <c r="W7" s="21"/>
      <c r="X7" s="21"/>
      <c r="Y7" s="21"/>
      <c r="Z7" s="21"/>
    </row>
    <row r="8">
      <c r="A8" s="34">
        <v>3.0</v>
      </c>
      <c r="B8" s="35">
        <v>9042.0</v>
      </c>
      <c r="C8" s="43" t="s">
        <v>49</v>
      </c>
      <c r="D8" s="37" t="s">
        <v>50</v>
      </c>
      <c r="E8" s="37" t="s">
        <v>51</v>
      </c>
      <c r="F8" s="38">
        <v>31.0</v>
      </c>
      <c r="G8" s="44">
        <v>15000.0</v>
      </c>
      <c r="H8" s="40">
        <f t="shared" si="1"/>
        <v>15000</v>
      </c>
      <c r="I8" s="40">
        <f t="shared" si="2"/>
        <v>7500</v>
      </c>
      <c r="J8" s="40">
        <f t="shared" si="3"/>
        <v>3000</v>
      </c>
      <c r="K8" s="40">
        <f t="shared" si="4"/>
        <v>1600</v>
      </c>
      <c r="L8" s="41"/>
      <c r="M8" s="42">
        <f t="shared" si="5"/>
        <v>2900</v>
      </c>
      <c r="N8" s="41"/>
      <c r="O8" s="40">
        <f t="shared" si="6"/>
        <v>15000</v>
      </c>
      <c r="P8" s="40">
        <f t="shared" si="7"/>
        <v>150</v>
      </c>
      <c r="Q8" s="40">
        <f t="shared" si="8"/>
        <v>1800</v>
      </c>
      <c r="R8" s="40">
        <f t="shared" si="9"/>
        <v>113</v>
      </c>
      <c r="S8" s="40" t="s">
        <v>46</v>
      </c>
      <c r="T8" s="40">
        <v>15000.0</v>
      </c>
      <c r="U8" s="21"/>
      <c r="V8" s="21"/>
      <c r="W8" s="21"/>
      <c r="X8" s="21"/>
      <c r="Y8" s="21"/>
      <c r="Z8" s="21"/>
    </row>
    <row r="9">
      <c r="A9" s="34">
        <v>4.0</v>
      </c>
      <c r="B9" s="35">
        <v>9043.0</v>
      </c>
      <c r="C9" s="43" t="s">
        <v>52</v>
      </c>
      <c r="D9" s="37" t="s">
        <v>53</v>
      </c>
      <c r="E9" s="37" t="s">
        <v>54</v>
      </c>
      <c r="F9" s="38">
        <v>30.5</v>
      </c>
      <c r="G9" s="44">
        <v>28000.0</v>
      </c>
      <c r="H9" s="40">
        <f t="shared" si="1"/>
        <v>27548</v>
      </c>
      <c r="I9" s="40">
        <f t="shared" si="2"/>
        <v>13774</v>
      </c>
      <c r="J9" s="40">
        <f t="shared" si="3"/>
        <v>5510</v>
      </c>
      <c r="K9" s="40">
        <f t="shared" si="4"/>
        <v>1574</v>
      </c>
      <c r="L9" s="41"/>
      <c r="M9" s="42">
        <f t="shared" si="5"/>
        <v>6690</v>
      </c>
      <c r="N9" s="41"/>
      <c r="O9" s="40">
        <f t="shared" si="6"/>
        <v>27548</v>
      </c>
      <c r="P9" s="40">
        <f t="shared" si="7"/>
        <v>200</v>
      </c>
      <c r="Q9" s="40">
        <f t="shared" si="8"/>
        <v>3306</v>
      </c>
      <c r="R9" s="40">
        <f t="shared" si="9"/>
        <v>0</v>
      </c>
      <c r="S9" s="40" t="s">
        <v>46</v>
      </c>
      <c r="T9" s="40">
        <f t="shared" ref="T9:T20" si="11">+ROUND(O9-SUM(P9:S9),0)</f>
        <v>24042</v>
      </c>
      <c r="U9" s="21"/>
      <c r="V9" s="21"/>
      <c r="W9" s="21"/>
      <c r="X9" s="21"/>
      <c r="Y9" s="21"/>
      <c r="Z9" s="21"/>
    </row>
    <row r="10">
      <c r="A10" s="34">
        <v>5.0</v>
      </c>
      <c r="B10" s="35">
        <v>9044.0</v>
      </c>
      <c r="C10" s="43" t="s">
        <v>55</v>
      </c>
      <c r="D10" s="37" t="s">
        <v>56</v>
      </c>
      <c r="E10" s="37" t="s">
        <v>57</v>
      </c>
      <c r="F10" s="38">
        <v>31.0</v>
      </c>
      <c r="G10" s="39">
        <v>32000.0</v>
      </c>
      <c r="H10" s="40">
        <f t="shared" si="1"/>
        <v>32000</v>
      </c>
      <c r="I10" s="40">
        <f t="shared" si="2"/>
        <v>16000</v>
      </c>
      <c r="J10" s="40">
        <f t="shared" si="3"/>
        <v>6400</v>
      </c>
      <c r="K10" s="40">
        <f t="shared" si="4"/>
        <v>1600</v>
      </c>
      <c r="L10" s="41"/>
      <c r="M10" s="42">
        <f t="shared" si="5"/>
        <v>8000</v>
      </c>
      <c r="N10" s="41"/>
      <c r="O10" s="40">
        <f t="shared" si="6"/>
        <v>32000</v>
      </c>
      <c r="P10" s="40">
        <f t="shared" si="7"/>
        <v>200</v>
      </c>
      <c r="Q10" s="40">
        <f t="shared" si="8"/>
        <v>3600</v>
      </c>
      <c r="R10" s="40">
        <f t="shared" si="9"/>
        <v>0</v>
      </c>
      <c r="S10" s="40" t="s">
        <v>46</v>
      </c>
      <c r="T10" s="40">
        <f t="shared" si="11"/>
        <v>28200</v>
      </c>
      <c r="U10" s="21"/>
      <c r="V10" s="21"/>
      <c r="W10" s="21"/>
      <c r="X10" s="21"/>
      <c r="Y10" s="21"/>
      <c r="Z10" s="21"/>
    </row>
    <row r="11">
      <c r="A11" s="34">
        <v>6.0</v>
      </c>
      <c r="B11" s="35">
        <v>9045.0</v>
      </c>
      <c r="C11" s="43" t="s">
        <v>58</v>
      </c>
      <c r="D11" s="37" t="s">
        <v>53</v>
      </c>
      <c r="E11" s="37" t="s">
        <v>59</v>
      </c>
      <c r="F11" s="38">
        <v>28.5</v>
      </c>
      <c r="G11" s="39">
        <v>16666.6</v>
      </c>
      <c r="H11" s="40">
        <f t="shared" si="1"/>
        <v>15323</v>
      </c>
      <c r="I11" s="40">
        <f t="shared" si="2"/>
        <v>7662</v>
      </c>
      <c r="J11" s="40">
        <f t="shared" si="3"/>
        <v>3065</v>
      </c>
      <c r="K11" s="40">
        <f t="shared" si="4"/>
        <v>1471</v>
      </c>
      <c r="L11" s="41"/>
      <c r="M11" s="42">
        <f t="shared" si="5"/>
        <v>3125</v>
      </c>
      <c r="N11" s="41"/>
      <c r="O11" s="40">
        <f t="shared" si="6"/>
        <v>15323</v>
      </c>
      <c r="P11" s="40">
        <f t="shared" si="7"/>
        <v>150</v>
      </c>
      <c r="Q11" s="40">
        <f t="shared" si="8"/>
        <v>1839</v>
      </c>
      <c r="R11" s="40">
        <f t="shared" si="9"/>
        <v>115</v>
      </c>
      <c r="S11" s="40" t="s">
        <v>46</v>
      </c>
      <c r="T11" s="40">
        <f t="shared" si="11"/>
        <v>13219</v>
      </c>
      <c r="U11" s="21"/>
      <c r="V11" s="21"/>
      <c r="W11" s="21"/>
      <c r="X11" s="21"/>
      <c r="Y11" s="21"/>
      <c r="Z11" s="21"/>
    </row>
    <row r="12">
      <c r="A12" s="34">
        <v>7.0</v>
      </c>
      <c r="B12" s="35">
        <v>9046.0</v>
      </c>
      <c r="C12" s="43" t="s">
        <v>60</v>
      </c>
      <c r="D12" s="37" t="s">
        <v>61</v>
      </c>
      <c r="E12" s="37" t="s">
        <v>59</v>
      </c>
      <c r="F12" s="38">
        <v>31.0</v>
      </c>
      <c r="G12" s="39">
        <v>25000.0</v>
      </c>
      <c r="H12" s="40">
        <f t="shared" si="1"/>
        <v>25000</v>
      </c>
      <c r="I12" s="40">
        <f t="shared" si="2"/>
        <v>12500</v>
      </c>
      <c r="J12" s="40">
        <f t="shared" si="3"/>
        <v>5000</v>
      </c>
      <c r="K12" s="40">
        <f t="shared" si="4"/>
        <v>1600</v>
      </c>
      <c r="L12" s="41"/>
      <c r="M12" s="42">
        <f t="shared" si="5"/>
        <v>5900</v>
      </c>
      <c r="N12" s="41"/>
      <c r="O12" s="40">
        <f t="shared" si="6"/>
        <v>25000</v>
      </c>
      <c r="P12" s="40">
        <f t="shared" si="7"/>
        <v>200</v>
      </c>
      <c r="Q12" s="40">
        <f t="shared" si="8"/>
        <v>3000</v>
      </c>
      <c r="R12" s="40">
        <f t="shared" si="9"/>
        <v>0</v>
      </c>
      <c r="S12" s="40" t="s">
        <v>46</v>
      </c>
      <c r="T12" s="40">
        <f t="shared" si="11"/>
        <v>21800</v>
      </c>
      <c r="U12" s="21"/>
      <c r="V12" s="21"/>
      <c r="W12" s="21"/>
      <c r="X12" s="21"/>
      <c r="Y12" s="21"/>
      <c r="Z12" s="21"/>
    </row>
    <row r="13">
      <c r="A13" s="34">
        <v>8.0</v>
      </c>
      <c r="B13" s="35">
        <v>9047.0</v>
      </c>
      <c r="C13" s="43" t="s">
        <v>62</v>
      </c>
      <c r="D13" s="37" t="s">
        <v>63</v>
      </c>
      <c r="E13" s="37" t="s">
        <v>64</v>
      </c>
      <c r="F13" s="45">
        <v>31.0</v>
      </c>
      <c r="G13" s="46">
        <v>15800.0</v>
      </c>
      <c r="H13" s="40">
        <f t="shared" si="1"/>
        <v>15800</v>
      </c>
      <c r="I13" s="40">
        <f t="shared" si="2"/>
        <v>7900</v>
      </c>
      <c r="J13" s="40">
        <f t="shared" si="3"/>
        <v>3160</v>
      </c>
      <c r="K13" s="40">
        <f t="shared" si="4"/>
        <v>1600</v>
      </c>
      <c r="L13" s="41"/>
      <c r="M13" s="42">
        <f t="shared" si="5"/>
        <v>3140</v>
      </c>
      <c r="N13" s="41"/>
      <c r="O13" s="40">
        <f t="shared" si="6"/>
        <v>15800</v>
      </c>
      <c r="P13" s="40">
        <f t="shared" si="7"/>
        <v>150</v>
      </c>
      <c r="Q13" s="40">
        <f t="shared" si="8"/>
        <v>1896</v>
      </c>
      <c r="R13" s="40">
        <f t="shared" si="9"/>
        <v>119</v>
      </c>
      <c r="S13" s="40" t="s">
        <v>46</v>
      </c>
      <c r="T13" s="40">
        <f t="shared" si="11"/>
        <v>13635</v>
      </c>
      <c r="U13" s="21"/>
      <c r="V13" s="21"/>
      <c r="W13" s="21"/>
      <c r="X13" s="21"/>
      <c r="Y13" s="21"/>
      <c r="Z13" s="21"/>
    </row>
    <row r="14">
      <c r="A14" s="34">
        <v>9.0</v>
      </c>
      <c r="B14" s="35">
        <v>9048.0</v>
      </c>
      <c r="C14" s="43" t="s">
        <v>65</v>
      </c>
      <c r="D14" s="37" t="s">
        <v>66</v>
      </c>
      <c r="E14" s="37" t="s">
        <v>67</v>
      </c>
      <c r="F14" s="45">
        <v>31.0</v>
      </c>
      <c r="G14" s="46">
        <v>22000.0</v>
      </c>
      <c r="H14" s="40">
        <f t="shared" si="1"/>
        <v>22000</v>
      </c>
      <c r="I14" s="40">
        <f t="shared" si="2"/>
        <v>11000</v>
      </c>
      <c r="J14" s="40">
        <f t="shared" si="3"/>
        <v>4400</v>
      </c>
      <c r="K14" s="40">
        <f t="shared" si="4"/>
        <v>1600</v>
      </c>
      <c r="L14" s="41"/>
      <c r="M14" s="42">
        <f t="shared" si="5"/>
        <v>5000</v>
      </c>
      <c r="N14" s="41"/>
      <c r="O14" s="40">
        <f t="shared" si="6"/>
        <v>22000</v>
      </c>
      <c r="P14" s="40">
        <f t="shared" si="7"/>
        <v>200</v>
      </c>
      <c r="Q14" s="40">
        <f t="shared" si="8"/>
        <v>2640</v>
      </c>
      <c r="R14" s="40">
        <f t="shared" si="9"/>
        <v>0</v>
      </c>
      <c r="S14" s="41"/>
      <c r="T14" s="40">
        <f t="shared" si="11"/>
        <v>19160</v>
      </c>
      <c r="U14" s="21"/>
      <c r="V14" s="21"/>
      <c r="W14" s="21"/>
      <c r="X14" s="21"/>
      <c r="Y14" s="21"/>
      <c r="Z14" s="21"/>
    </row>
    <row r="15">
      <c r="A15" s="34">
        <v>10.0</v>
      </c>
      <c r="B15" s="35">
        <v>9049.0</v>
      </c>
      <c r="C15" s="43" t="s">
        <v>68</v>
      </c>
      <c r="D15" s="37" t="s">
        <v>69</v>
      </c>
      <c r="E15" s="37" t="s">
        <v>70</v>
      </c>
      <c r="F15" s="45">
        <v>31.0</v>
      </c>
      <c r="G15" s="46">
        <v>54166.6</v>
      </c>
      <c r="H15" s="40">
        <f t="shared" si="1"/>
        <v>54167</v>
      </c>
      <c r="I15" s="40">
        <f t="shared" si="2"/>
        <v>27084</v>
      </c>
      <c r="J15" s="40">
        <f t="shared" si="3"/>
        <v>10834</v>
      </c>
      <c r="K15" s="40">
        <f t="shared" si="4"/>
        <v>1600</v>
      </c>
      <c r="L15" s="41"/>
      <c r="M15" s="42">
        <f t="shared" si="5"/>
        <v>14649</v>
      </c>
      <c r="N15" s="41"/>
      <c r="O15" s="40">
        <f t="shared" si="6"/>
        <v>54167</v>
      </c>
      <c r="P15" s="40">
        <f t="shared" si="7"/>
        <v>200</v>
      </c>
      <c r="Q15" s="40">
        <f t="shared" si="8"/>
        <v>3600</v>
      </c>
      <c r="R15" s="40">
        <f t="shared" si="9"/>
        <v>0</v>
      </c>
      <c r="S15" s="40" t="s">
        <v>46</v>
      </c>
      <c r="T15" s="40">
        <f t="shared" si="11"/>
        <v>50367</v>
      </c>
      <c r="U15" s="21"/>
      <c r="V15" s="21"/>
      <c r="W15" s="21"/>
      <c r="X15" s="21"/>
      <c r="Y15" s="21"/>
      <c r="Z15" s="21"/>
    </row>
    <row r="16">
      <c r="A16" s="34">
        <v>11.0</v>
      </c>
      <c r="B16" s="35">
        <v>9050.0</v>
      </c>
      <c r="C16" s="43" t="s">
        <v>71</v>
      </c>
      <c r="D16" s="37" t="s">
        <v>53</v>
      </c>
      <c r="E16" s="37" t="s">
        <v>72</v>
      </c>
      <c r="F16" s="45">
        <v>31.0</v>
      </c>
      <c r="G16" s="46">
        <v>30000.0</v>
      </c>
      <c r="H16" s="40">
        <f t="shared" si="1"/>
        <v>30000</v>
      </c>
      <c r="I16" s="40">
        <f t="shared" si="2"/>
        <v>15000</v>
      </c>
      <c r="J16" s="40">
        <f t="shared" si="3"/>
        <v>6000</v>
      </c>
      <c r="K16" s="40">
        <f t="shared" si="4"/>
        <v>1600</v>
      </c>
      <c r="L16" s="41"/>
      <c r="M16" s="42">
        <f t="shared" si="5"/>
        <v>7400</v>
      </c>
      <c r="N16" s="41"/>
      <c r="O16" s="40">
        <f t="shared" si="6"/>
        <v>30000</v>
      </c>
      <c r="P16" s="40">
        <f t="shared" si="7"/>
        <v>200</v>
      </c>
      <c r="Q16" s="40">
        <f t="shared" si="8"/>
        <v>3600</v>
      </c>
      <c r="R16" s="40">
        <f t="shared" si="9"/>
        <v>0</v>
      </c>
      <c r="S16" s="40" t="s">
        <v>46</v>
      </c>
      <c r="T16" s="40">
        <f t="shared" si="11"/>
        <v>26200</v>
      </c>
      <c r="U16" s="21"/>
      <c r="V16" s="21"/>
      <c r="W16" s="21"/>
      <c r="X16" s="21"/>
      <c r="Y16" s="21"/>
      <c r="Z16" s="21"/>
    </row>
    <row r="17">
      <c r="A17" s="34">
        <v>14.0</v>
      </c>
      <c r="B17" s="35">
        <v>9053.0</v>
      </c>
      <c r="C17" s="43" t="s">
        <v>73</v>
      </c>
      <c r="D17" s="37" t="s">
        <v>53</v>
      </c>
      <c r="E17" s="37" t="s">
        <v>74</v>
      </c>
      <c r="F17" s="45">
        <v>31.0</v>
      </c>
      <c r="G17" s="46">
        <v>20000.0</v>
      </c>
      <c r="H17" s="40">
        <f t="shared" si="1"/>
        <v>20000</v>
      </c>
      <c r="I17" s="40">
        <f t="shared" si="2"/>
        <v>10000</v>
      </c>
      <c r="J17" s="40">
        <f t="shared" si="3"/>
        <v>4000</v>
      </c>
      <c r="K17" s="40">
        <f t="shared" si="4"/>
        <v>1600</v>
      </c>
      <c r="L17" s="41"/>
      <c r="M17" s="42">
        <f t="shared" si="5"/>
        <v>4400</v>
      </c>
      <c r="N17" s="41"/>
      <c r="O17" s="40">
        <f t="shared" si="6"/>
        <v>20000</v>
      </c>
      <c r="P17" s="40">
        <f t="shared" si="7"/>
        <v>150</v>
      </c>
      <c r="Q17" s="40">
        <f t="shared" si="8"/>
        <v>2400</v>
      </c>
      <c r="R17" s="40">
        <f t="shared" si="9"/>
        <v>150</v>
      </c>
      <c r="S17" s="40" t="s">
        <v>46</v>
      </c>
      <c r="T17" s="40">
        <f t="shared" si="11"/>
        <v>17300</v>
      </c>
      <c r="U17" s="21"/>
      <c r="V17" s="21"/>
      <c r="W17" s="21"/>
      <c r="X17" s="21"/>
      <c r="Y17" s="21"/>
      <c r="Z17" s="21"/>
    </row>
    <row r="18">
      <c r="A18" s="34">
        <v>15.0</v>
      </c>
      <c r="B18" s="35">
        <v>9054.0</v>
      </c>
      <c r="C18" s="43" t="s">
        <v>75</v>
      </c>
      <c r="D18" s="37" t="s">
        <v>76</v>
      </c>
      <c r="E18" s="37" t="s">
        <v>74</v>
      </c>
      <c r="F18" s="45">
        <v>28.0</v>
      </c>
      <c r="G18" s="46">
        <v>16500.0</v>
      </c>
      <c r="H18" s="40">
        <f t="shared" si="1"/>
        <v>14903</v>
      </c>
      <c r="I18" s="40">
        <f t="shared" si="2"/>
        <v>7452</v>
      </c>
      <c r="J18" s="40">
        <f t="shared" si="3"/>
        <v>2981</v>
      </c>
      <c r="K18" s="40">
        <f t="shared" si="4"/>
        <v>1445</v>
      </c>
      <c r="L18" s="41"/>
      <c r="M18" s="42">
        <f t="shared" si="5"/>
        <v>3025</v>
      </c>
      <c r="N18" s="41"/>
      <c r="O18" s="40">
        <f t="shared" si="6"/>
        <v>14903</v>
      </c>
      <c r="P18" s="40">
        <f t="shared" si="7"/>
        <v>0</v>
      </c>
      <c r="Q18" s="40">
        <f t="shared" si="8"/>
        <v>1788</v>
      </c>
      <c r="R18" s="40">
        <f t="shared" si="9"/>
        <v>112</v>
      </c>
      <c r="S18" s="40" t="s">
        <v>46</v>
      </c>
      <c r="T18" s="40">
        <f t="shared" si="11"/>
        <v>13003</v>
      </c>
      <c r="U18" s="21"/>
      <c r="V18" s="21"/>
      <c r="W18" s="21"/>
      <c r="X18" s="21"/>
      <c r="Y18" s="21"/>
      <c r="Z18" s="21"/>
    </row>
    <row r="19">
      <c r="A19" s="34">
        <v>16.0</v>
      </c>
      <c r="B19" s="35">
        <v>9055.0</v>
      </c>
      <c r="C19" s="43" t="s">
        <v>77</v>
      </c>
      <c r="D19" s="37" t="s">
        <v>76</v>
      </c>
      <c r="E19" s="37" t="s">
        <v>74</v>
      </c>
      <c r="F19" s="45">
        <v>30.5</v>
      </c>
      <c r="G19" s="46">
        <v>16500.0</v>
      </c>
      <c r="H19" s="40">
        <f t="shared" si="1"/>
        <v>16234</v>
      </c>
      <c r="I19" s="40">
        <f t="shared" si="2"/>
        <v>8117</v>
      </c>
      <c r="J19" s="40">
        <f t="shared" si="3"/>
        <v>3247</v>
      </c>
      <c r="K19" s="40">
        <f t="shared" si="4"/>
        <v>1574</v>
      </c>
      <c r="L19" s="41"/>
      <c r="M19" s="42">
        <f t="shared" si="5"/>
        <v>3296</v>
      </c>
      <c r="N19" s="41"/>
      <c r="O19" s="40">
        <f t="shared" si="6"/>
        <v>16234</v>
      </c>
      <c r="P19" s="40">
        <f t="shared" si="7"/>
        <v>150</v>
      </c>
      <c r="Q19" s="40">
        <f t="shared" si="8"/>
        <v>1948</v>
      </c>
      <c r="R19" s="40">
        <f t="shared" si="9"/>
        <v>122</v>
      </c>
      <c r="S19" s="40" t="s">
        <v>46</v>
      </c>
      <c r="T19" s="40">
        <f t="shared" si="11"/>
        <v>14014</v>
      </c>
      <c r="U19" s="21"/>
      <c r="V19" s="21"/>
      <c r="W19" s="21"/>
      <c r="X19" s="21"/>
      <c r="Y19" s="21"/>
      <c r="Z19" s="21"/>
    </row>
    <row r="20">
      <c r="A20" s="34">
        <v>17.0</v>
      </c>
      <c r="B20" s="35">
        <v>9056.0</v>
      </c>
      <c r="C20" s="43" t="s">
        <v>78</v>
      </c>
      <c r="D20" s="37" t="s">
        <v>79</v>
      </c>
      <c r="E20" s="37" t="s">
        <v>80</v>
      </c>
      <c r="F20" s="45">
        <v>31.0</v>
      </c>
      <c r="G20" s="46">
        <v>25000.0</v>
      </c>
      <c r="H20" s="40">
        <f t="shared" si="1"/>
        <v>25000</v>
      </c>
      <c r="I20" s="40">
        <f t="shared" si="2"/>
        <v>12500</v>
      </c>
      <c r="J20" s="40">
        <f t="shared" si="3"/>
        <v>5000</v>
      </c>
      <c r="K20" s="40">
        <f t="shared" si="4"/>
        <v>1600</v>
      </c>
      <c r="L20" s="41"/>
      <c r="M20" s="42">
        <f t="shared" si="5"/>
        <v>5900</v>
      </c>
      <c r="N20" s="41"/>
      <c r="O20" s="40">
        <f t="shared" si="6"/>
        <v>25000</v>
      </c>
      <c r="P20" s="40">
        <f t="shared" si="7"/>
        <v>200</v>
      </c>
      <c r="Q20" s="40">
        <f t="shared" si="8"/>
        <v>3000</v>
      </c>
      <c r="R20" s="40">
        <f t="shared" si="9"/>
        <v>0</v>
      </c>
      <c r="S20" s="40" t="s">
        <v>46</v>
      </c>
      <c r="T20" s="40">
        <f t="shared" si="11"/>
        <v>21800</v>
      </c>
      <c r="U20" s="21"/>
      <c r="V20" s="21"/>
      <c r="W20" s="21"/>
      <c r="X20" s="21"/>
      <c r="Y20" s="21"/>
      <c r="Z20" s="21"/>
    </row>
    <row r="21">
      <c r="A21" s="34">
        <v>18.0</v>
      </c>
      <c r="B21" s="35">
        <v>9057.0</v>
      </c>
      <c r="C21" s="36" t="s">
        <v>81</v>
      </c>
      <c r="D21" s="37" t="s">
        <v>82</v>
      </c>
      <c r="E21" s="37" t="s">
        <v>83</v>
      </c>
      <c r="F21" s="45">
        <v>14.0</v>
      </c>
      <c r="G21" s="46">
        <v>30000.0</v>
      </c>
      <c r="H21" s="40">
        <f t="shared" si="1"/>
        <v>13548</v>
      </c>
      <c r="I21" s="40">
        <f t="shared" si="2"/>
        <v>6774</v>
      </c>
      <c r="J21" s="40">
        <f t="shared" si="3"/>
        <v>2710</v>
      </c>
      <c r="K21" s="40">
        <f t="shared" si="4"/>
        <v>723</v>
      </c>
      <c r="L21" s="41"/>
      <c r="M21" s="42">
        <f t="shared" si="5"/>
        <v>3341</v>
      </c>
      <c r="N21" s="41"/>
      <c r="O21" s="40">
        <f t="shared" si="6"/>
        <v>13548</v>
      </c>
      <c r="P21" s="40">
        <f t="shared" si="7"/>
        <v>0</v>
      </c>
      <c r="Q21" s="40">
        <f t="shared" si="8"/>
        <v>1626</v>
      </c>
      <c r="R21" s="40">
        <f t="shared" si="9"/>
        <v>0</v>
      </c>
      <c r="S21" s="40" t="s">
        <v>46</v>
      </c>
      <c r="T21" s="40" t="s">
        <v>84</v>
      </c>
      <c r="U21" s="21"/>
      <c r="V21" s="21"/>
      <c r="W21" s="21"/>
      <c r="X21" s="21"/>
      <c r="Y21" s="21"/>
      <c r="Z21" s="21"/>
    </row>
    <row r="22">
      <c r="A22" s="34">
        <v>19.0</v>
      </c>
      <c r="B22" s="35">
        <v>9058.0</v>
      </c>
      <c r="C22" s="43" t="s">
        <v>85</v>
      </c>
      <c r="D22" s="37" t="s">
        <v>86</v>
      </c>
      <c r="E22" s="37" t="s">
        <v>83</v>
      </c>
      <c r="F22" s="45">
        <v>31.0</v>
      </c>
      <c r="G22" s="46">
        <v>56333.3</v>
      </c>
      <c r="H22" s="40">
        <f t="shared" si="1"/>
        <v>56333</v>
      </c>
      <c r="I22" s="40">
        <f t="shared" si="2"/>
        <v>28167</v>
      </c>
      <c r="J22" s="40">
        <f t="shared" si="3"/>
        <v>11267</v>
      </c>
      <c r="K22" s="40">
        <f t="shared" si="4"/>
        <v>1600</v>
      </c>
      <c r="L22" s="41"/>
      <c r="M22" s="42">
        <f t="shared" si="5"/>
        <v>15299</v>
      </c>
      <c r="N22" s="41"/>
      <c r="O22" s="40">
        <f t="shared" si="6"/>
        <v>56333</v>
      </c>
      <c r="P22" s="40">
        <f t="shared" si="7"/>
        <v>200</v>
      </c>
      <c r="Q22" s="40">
        <f t="shared" si="8"/>
        <v>3600</v>
      </c>
      <c r="R22" s="40">
        <f t="shared" si="9"/>
        <v>0</v>
      </c>
      <c r="S22" s="40" t="s">
        <v>46</v>
      </c>
      <c r="T22" s="40">
        <f t="shared" ref="T22:T28" si="12">+ROUND(O22-SUM(P22:S22),0)</f>
        <v>52533</v>
      </c>
      <c r="U22" s="21"/>
      <c r="V22" s="21"/>
      <c r="W22" s="21"/>
      <c r="X22" s="21"/>
      <c r="Y22" s="21"/>
      <c r="Z22" s="21"/>
    </row>
    <row r="23">
      <c r="A23" s="34">
        <v>20.0</v>
      </c>
      <c r="B23" s="35">
        <v>9059.0</v>
      </c>
      <c r="C23" s="43" t="s">
        <v>87</v>
      </c>
      <c r="D23" s="37" t="s">
        <v>88</v>
      </c>
      <c r="E23" s="37" t="s">
        <v>89</v>
      </c>
      <c r="F23" s="45">
        <v>31.0</v>
      </c>
      <c r="G23" s="46">
        <v>91667.0</v>
      </c>
      <c r="H23" s="40">
        <f t="shared" si="1"/>
        <v>91667</v>
      </c>
      <c r="I23" s="40">
        <f t="shared" si="2"/>
        <v>45834</v>
      </c>
      <c r="J23" s="40">
        <f t="shared" si="3"/>
        <v>18334</v>
      </c>
      <c r="K23" s="40">
        <f t="shared" si="4"/>
        <v>1600</v>
      </c>
      <c r="L23" s="41"/>
      <c r="M23" s="42">
        <f t="shared" si="5"/>
        <v>25899</v>
      </c>
      <c r="N23" s="41"/>
      <c r="O23" s="40">
        <f t="shared" si="6"/>
        <v>91667</v>
      </c>
      <c r="P23" s="40">
        <f t="shared" si="7"/>
        <v>200</v>
      </c>
      <c r="Q23" s="40">
        <f t="shared" si="8"/>
        <v>3600</v>
      </c>
      <c r="R23" s="40">
        <f t="shared" si="9"/>
        <v>0</v>
      </c>
      <c r="S23" s="40" t="s">
        <v>46</v>
      </c>
      <c r="T23" s="40">
        <f t="shared" si="12"/>
        <v>87867</v>
      </c>
      <c r="U23" s="21"/>
      <c r="V23" s="21"/>
      <c r="W23" s="21"/>
      <c r="X23" s="21"/>
      <c r="Y23" s="21"/>
      <c r="Z23" s="21"/>
    </row>
    <row r="24">
      <c r="A24" s="34">
        <v>21.0</v>
      </c>
      <c r="B24" s="35">
        <v>9060.0</v>
      </c>
      <c r="C24" s="43" t="s">
        <v>90</v>
      </c>
      <c r="D24" s="37" t="s">
        <v>66</v>
      </c>
      <c r="E24" s="37" t="s">
        <v>91</v>
      </c>
      <c r="F24" s="45">
        <v>26.0</v>
      </c>
      <c r="G24" s="39">
        <v>8000.0</v>
      </c>
      <c r="H24" s="40">
        <f t="shared" si="1"/>
        <v>6710</v>
      </c>
      <c r="I24" s="40">
        <f t="shared" si="2"/>
        <v>3355</v>
      </c>
      <c r="J24" s="40">
        <f t="shared" si="3"/>
        <v>1342</v>
      </c>
      <c r="K24" s="40">
        <f t="shared" si="4"/>
        <v>1342</v>
      </c>
      <c r="L24" s="41"/>
      <c r="M24" s="42">
        <f t="shared" si="5"/>
        <v>671</v>
      </c>
      <c r="N24" s="41"/>
      <c r="O24" s="40">
        <f t="shared" si="6"/>
        <v>6710</v>
      </c>
      <c r="P24" s="40">
        <f t="shared" si="7"/>
        <v>0</v>
      </c>
      <c r="Q24" s="40">
        <f t="shared" si="8"/>
        <v>805</v>
      </c>
      <c r="R24" s="40">
        <f t="shared" si="9"/>
        <v>50</v>
      </c>
      <c r="S24" s="40" t="s">
        <v>46</v>
      </c>
      <c r="T24" s="40">
        <f t="shared" si="12"/>
        <v>5855</v>
      </c>
      <c r="U24" s="21"/>
      <c r="V24" s="21"/>
      <c r="W24" s="21"/>
      <c r="X24" s="21"/>
      <c r="Y24" s="21"/>
      <c r="Z24" s="21"/>
    </row>
    <row r="25">
      <c r="A25" s="34">
        <v>22.0</v>
      </c>
      <c r="B25" s="35">
        <v>9061.0</v>
      </c>
      <c r="C25" s="43" t="s">
        <v>92</v>
      </c>
      <c r="D25" s="37" t="s">
        <v>66</v>
      </c>
      <c r="E25" s="37" t="s">
        <v>91</v>
      </c>
      <c r="F25" s="45">
        <v>26.0</v>
      </c>
      <c r="G25" s="39">
        <v>8000.0</v>
      </c>
      <c r="H25" s="40">
        <f t="shared" si="1"/>
        <v>6710</v>
      </c>
      <c r="I25" s="40">
        <f t="shared" si="2"/>
        <v>3355</v>
      </c>
      <c r="J25" s="40">
        <f t="shared" si="3"/>
        <v>1342</v>
      </c>
      <c r="K25" s="40">
        <f t="shared" si="4"/>
        <v>1342</v>
      </c>
      <c r="L25" s="41"/>
      <c r="M25" s="42">
        <f t="shared" si="5"/>
        <v>671</v>
      </c>
      <c r="N25" s="41"/>
      <c r="O25" s="40">
        <f t="shared" si="6"/>
        <v>6710</v>
      </c>
      <c r="P25" s="40">
        <f t="shared" si="7"/>
        <v>0</v>
      </c>
      <c r="Q25" s="40">
        <f t="shared" si="8"/>
        <v>805</v>
      </c>
      <c r="R25" s="40">
        <f t="shared" si="9"/>
        <v>50</v>
      </c>
      <c r="S25" s="40" t="s">
        <v>46</v>
      </c>
      <c r="T25" s="40">
        <f t="shared" si="12"/>
        <v>5855</v>
      </c>
      <c r="U25" s="21"/>
      <c r="V25" s="21"/>
      <c r="W25" s="21"/>
      <c r="X25" s="21"/>
      <c r="Y25" s="21"/>
      <c r="Z25" s="21"/>
    </row>
    <row r="26">
      <c r="A26" s="34">
        <v>23.0</v>
      </c>
      <c r="B26" s="35">
        <v>9062.0</v>
      </c>
      <c r="C26" s="43" t="s">
        <v>93</v>
      </c>
      <c r="D26" s="37" t="s">
        <v>66</v>
      </c>
      <c r="E26" s="37" t="s">
        <v>91</v>
      </c>
      <c r="F26" s="45">
        <v>26.0</v>
      </c>
      <c r="G26" s="39">
        <v>8000.0</v>
      </c>
      <c r="H26" s="40">
        <f t="shared" si="1"/>
        <v>6710</v>
      </c>
      <c r="I26" s="40">
        <f t="shared" si="2"/>
        <v>3355</v>
      </c>
      <c r="J26" s="40">
        <f t="shared" si="3"/>
        <v>1342</v>
      </c>
      <c r="K26" s="40">
        <f t="shared" si="4"/>
        <v>1342</v>
      </c>
      <c r="L26" s="41"/>
      <c r="M26" s="42">
        <f t="shared" si="5"/>
        <v>671</v>
      </c>
      <c r="N26" s="41"/>
      <c r="O26" s="40">
        <f t="shared" si="6"/>
        <v>6710</v>
      </c>
      <c r="P26" s="40">
        <f t="shared" si="7"/>
        <v>0</v>
      </c>
      <c r="Q26" s="40">
        <f t="shared" si="8"/>
        <v>805</v>
      </c>
      <c r="R26" s="40">
        <f t="shared" si="9"/>
        <v>50</v>
      </c>
      <c r="S26" s="40" t="s">
        <v>46</v>
      </c>
      <c r="T26" s="40">
        <f t="shared" si="12"/>
        <v>5855</v>
      </c>
      <c r="U26" s="21"/>
      <c r="V26" s="21"/>
      <c r="W26" s="21"/>
      <c r="X26" s="21"/>
      <c r="Y26" s="21"/>
      <c r="Z26" s="21"/>
    </row>
    <row r="27">
      <c r="A27" s="34">
        <v>24.0</v>
      </c>
      <c r="B27" s="35">
        <v>9063.0</v>
      </c>
      <c r="C27" s="36" t="s">
        <v>94</v>
      </c>
      <c r="D27" s="37" t="s">
        <v>79</v>
      </c>
      <c r="E27" s="37" t="s">
        <v>95</v>
      </c>
      <c r="F27" s="47">
        <f>12+3</f>
        <v>15</v>
      </c>
      <c r="G27" s="39">
        <v>16500.0</v>
      </c>
      <c r="H27" s="40">
        <f t="shared" si="1"/>
        <v>7984</v>
      </c>
      <c r="I27" s="40">
        <f t="shared" si="2"/>
        <v>3992</v>
      </c>
      <c r="J27" s="40">
        <f t="shared" si="3"/>
        <v>1597</v>
      </c>
      <c r="K27" s="40">
        <f t="shared" si="4"/>
        <v>774</v>
      </c>
      <c r="L27" s="41"/>
      <c r="M27" s="42">
        <f t="shared" si="5"/>
        <v>1621</v>
      </c>
      <c r="N27" s="41"/>
      <c r="O27" s="40">
        <f t="shared" si="6"/>
        <v>7984</v>
      </c>
      <c r="P27" s="40">
        <f t="shared" si="7"/>
        <v>0</v>
      </c>
      <c r="Q27" s="40">
        <f t="shared" si="8"/>
        <v>958</v>
      </c>
      <c r="R27" s="40">
        <f t="shared" si="9"/>
        <v>60</v>
      </c>
      <c r="S27" s="40" t="s">
        <v>46</v>
      </c>
      <c r="T27" s="40">
        <f t="shared" si="12"/>
        <v>6966</v>
      </c>
      <c r="U27" s="21"/>
      <c r="V27" s="21"/>
      <c r="W27" s="21"/>
      <c r="X27" s="21"/>
      <c r="Y27" s="21"/>
      <c r="Z27" s="21"/>
    </row>
    <row r="28">
      <c r="A28" s="34">
        <v>25.0</v>
      </c>
      <c r="B28" s="35">
        <v>9064.0</v>
      </c>
      <c r="C28" s="43" t="s">
        <v>96</v>
      </c>
      <c r="D28" s="37" t="s">
        <v>97</v>
      </c>
      <c r="E28" s="37" t="s">
        <v>98</v>
      </c>
      <c r="F28" s="45">
        <v>18.0</v>
      </c>
      <c r="G28" s="48">
        <v>35000.0</v>
      </c>
      <c r="H28" s="49">
        <f t="shared" si="1"/>
        <v>20323</v>
      </c>
      <c r="I28" s="49">
        <f t="shared" si="2"/>
        <v>10162</v>
      </c>
      <c r="J28" s="49">
        <f t="shared" si="3"/>
        <v>4065</v>
      </c>
      <c r="K28" s="49">
        <f t="shared" si="4"/>
        <v>929</v>
      </c>
      <c r="L28" s="50"/>
      <c r="M28" s="51">
        <f t="shared" si="5"/>
        <v>5167</v>
      </c>
      <c r="N28" s="50"/>
      <c r="O28" s="49">
        <f t="shared" si="6"/>
        <v>20323</v>
      </c>
      <c r="P28" s="49">
        <f t="shared" si="7"/>
        <v>200</v>
      </c>
      <c r="Q28" s="40">
        <f t="shared" si="8"/>
        <v>2439</v>
      </c>
      <c r="R28" s="49">
        <f t="shared" si="9"/>
        <v>0</v>
      </c>
      <c r="S28" s="49" t="s">
        <v>46</v>
      </c>
      <c r="T28" s="49">
        <f t="shared" si="12"/>
        <v>17684</v>
      </c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52">
        <f t="shared" ref="G29:T29" si="13">SUM(G6:G28)</f>
        <v>646133.5</v>
      </c>
      <c r="H29" s="52">
        <f t="shared" si="13"/>
        <v>584057</v>
      </c>
      <c r="I29" s="52">
        <f t="shared" si="13"/>
        <v>292032</v>
      </c>
      <c r="J29" s="52">
        <f t="shared" si="13"/>
        <v>116816</v>
      </c>
      <c r="K29" s="52">
        <f t="shared" si="13"/>
        <v>32748</v>
      </c>
      <c r="L29" s="52">
        <f t="shared" si="13"/>
        <v>0</v>
      </c>
      <c r="M29" s="52">
        <f t="shared" si="13"/>
        <v>142461</v>
      </c>
      <c r="N29" s="52">
        <f t="shared" si="13"/>
        <v>0</v>
      </c>
      <c r="O29" s="52">
        <f t="shared" si="13"/>
        <v>584057</v>
      </c>
      <c r="P29" s="52">
        <f t="shared" si="13"/>
        <v>3150</v>
      </c>
      <c r="Q29" s="52">
        <f t="shared" si="13"/>
        <v>55907</v>
      </c>
      <c r="R29" s="52">
        <f t="shared" si="13"/>
        <v>941</v>
      </c>
      <c r="S29" s="52">
        <f t="shared" si="13"/>
        <v>0</v>
      </c>
      <c r="T29" s="52">
        <f t="shared" si="13"/>
        <v>514200</v>
      </c>
      <c r="U29" s="21"/>
      <c r="V29" s="21"/>
      <c r="W29" s="21"/>
      <c r="X29" s="21"/>
      <c r="Y29" s="21"/>
      <c r="Z29" s="21"/>
    </row>
    <row r="30">
      <c r="A30" s="21"/>
      <c r="B30" s="21"/>
      <c r="C30" s="21" t="s">
        <v>99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53">
        <f>T8+T11+T16+T17+T18+T25</f>
        <v>90577</v>
      </c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5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5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Q49" s="21"/>
      <c r="R49" s="55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5">
    <mergeCell ref="A4:D4"/>
    <mergeCell ref="O46:P46"/>
    <mergeCell ref="O47:P47"/>
    <mergeCell ref="O48:P48"/>
    <mergeCell ref="O49:P49"/>
  </mergeCells>
  <drawing r:id="rId1"/>
</worksheet>
</file>