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660E7B92-610B-4C49-AC7B-B370523FFC8D}" xr6:coauthVersionLast="47" xr6:coauthVersionMax="47" xr10:uidLastSave="{00000000-0000-0000-0000-000000000000}"/>
  <bookViews>
    <workbookView xWindow="-110" yWindow="-110" windowWidth="19420" windowHeight="10420" firstSheet="5" activeTab="8" xr2:uid="{00000000-000D-0000-FFFF-FFFF00000000}"/>
  </bookViews>
  <sheets>
    <sheet name="Domain-template" sheetId="1" r:id="rId1"/>
    <sheet name="Domain-QA" sheetId="2" r:id="rId2"/>
    <sheet name="Type-domain" sheetId="3" r:id="rId3"/>
    <sheet name="type&amp;domaine" sheetId="5" r:id="rId4"/>
    <sheet name="type-template" sheetId="4" r:id="rId5"/>
    <sheet name="type&amp;template" sheetId="6" r:id="rId6"/>
    <sheet name="intention&amp;template" sheetId="7" r:id="rId7"/>
    <sheet name="intention&amp;language" sheetId="8" r:id="rId8"/>
    <sheet name="intention&amp;strategy" sheetId="9" r:id="rId9"/>
    <sheet name="intention&amp;validati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8" l="1"/>
  <c r="N13" i="6" l="1"/>
  <c r="N14" i="6"/>
  <c r="N15" i="6"/>
  <c r="N16" i="6"/>
  <c r="N17" i="6"/>
  <c r="N12" i="6"/>
  <c r="M12" i="6"/>
  <c r="L12" i="6"/>
  <c r="K13" i="6"/>
  <c r="K14" i="6"/>
  <c r="K15" i="6"/>
  <c r="K16" i="6"/>
  <c r="K17" i="6"/>
  <c r="J12" i="6"/>
  <c r="M11" i="5"/>
  <c r="D11" i="5" l="1"/>
  <c r="C11" i="5"/>
  <c r="G12" i="8"/>
  <c r="G16" i="8"/>
  <c r="F13" i="8"/>
  <c r="F14" i="8"/>
  <c r="F15" i="8"/>
  <c r="F16" i="8"/>
  <c r="E14" i="8"/>
  <c r="E15" i="8"/>
  <c r="E16" i="8"/>
  <c r="G2" i="8" l="1"/>
  <c r="G11" i="8" s="1"/>
  <c r="E2" i="8"/>
  <c r="E11" i="8" s="1"/>
  <c r="G5" i="8"/>
  <c r="G14" i="8" s="1"/>
  <c r="D3" i="8"/>
  <c r="D12" i="8" s="1"/>
  <c r="D2" i="8"/>
  <c r="D11" i="8" s="1"/>
  <c r="F2" i="8"/>
  <c r="F11" i="8" s="1"/>
  <c r="G4" i="8"/>
  <c r="G13" i="8" s="1"/>
  <c r="D4" i="8"/>
  <c r="D13" i="8" s="1"/>
  <c r="D6" i="8"/>
  <c r="D15" i="8" s="1"/>
  <c r="E3" i="8"/>
  <c r="E12" i="8" s="1"/>
  <c r="D7" i="8"/>
  <c r="D16" i="8" s="1"/>
  <c r="F3" i="8"/>
  <c r="F12" i="8" s="1"/>
  <c r="D5" i="8"/>
  <c r="D14" i="8" s="1"/>
  <c r="G6" i="8"/>
  <c r="G15" i="8" s="1"/>
  <c r="E4" i="8"/>
  <c r="E13" i="8" s="1"/>
  <c r="F12" i="7"/>
  <c r="F13" i="7"/>
  <c r="F15" i="7"/>
  <c r="F16" i="7"/>
  <c r="E13" i="7"/>
  <c r="E15" i="7"/>
  <c r="E16" i="7"/>
  <c r="D13" i="7"/>
  <c r="D14" i="7"/>
  <c r="D15" i="7"/>
  <c r="D16" i="7"/>
  <c r="F11" i="7"/>
  <c r="C11" i="7"/>
  <c r="B8" i="7"/>
  <c r="F8" i="7"/>
  <c r="E8" i="7"/>
  <c r="D8" i="7"/>
  <c r="E5" i="7"/>
  <c r="E14" i="7" s="1"/>
  <c r="E2" i="7"/>
  <c r="E11" i="7" s="1"/>
  <c r="F2" i="7"/>
  <c r="F5" i="7"/>
  <c r="F14" i="7" s="1"/>
  <c r="D5" i="7"/>
  <c r="D2" i="7"/>
  <c r="D11" i="7" s="1"/>
  <c r="D3" i="7"/>
  <c r="D12" i="7" s="1"/>
  <c r="F3" i="7"/>
  <c r="E3" i="7"/>
  <c r="E12" i="7" s="1"/>
  <c r="H14" i="10" l="1"/>
  <c r="H15" i="10"/>
  <c r="H16" i="10"/>
  <c r="H17" i="10"/>
  <c r="H18" i="10"/>
  <c r="G14" i="10"/>
  <c r="G15" i="10"/>
  <c r="G16" i="10"/>
  <c r="G17" i="10"/>
  <c r="G18" i="10"/>
  <c r="F14" i="10"/>
  <c r="F15" i="10"/>
  <c r="F16" i="10"/>
  <c r="F17" i="10"/>
  <c r="F18" i="10"/>
  <c r="E14" i="10"/>
  <c r="E15" i="10"/>
  <c r="E16" i="10"/>
  <c r="E17" i="10"/>
  <c r="E18" i="10"/>
  <c r="D14" i="10"/>
  <c r="D15" i="10"/>
  <c r="D16" i="10"/>
  <c r="D17" i="10"/>
  <c r="D18" i="10"/>
  <c r="C14" i="10"/>
  <c r="C15" i="10"/>
  <c r="C16" i="10"/>
  <c r="C17" i="10"/>
  <c r="C18" i="10"/>
  <c r="H13" i="10"/>
  <c r="G13" i="10"/>
  <c r="F13" i="10"/>
  <c r="E13" i="10"/>
  <c r="D13" i="10"/>
  <c r="C13" i="10"/>
  <c r="K13" i="9"/>
  <c r="K14" i="9"/>
  <c r="K15" i="9"/>
  <c r="K16" i="9"/>
  <c r="K17" i="9"/>
  <c r="J13" i="9"/>
  <c r="J14" i="9"/>
  <c r="J15" i="9"/>
  <c r="J16" i="9"/>
  <c r="J17" i="9"/>
  <c r="I13" i="9"/>
  <c r="I14" i="9"/>
  <c r="I15" i="9"/>
  <c r="I16" i="9"/>
  <c r="I17" i="9"/>
  <c r="E13" i="9"/>
  <c r="E14" i="9"/>
  <c r="E15" i="9"/>
  <c r="E16" i="9"/>
  <c r="E17" i="9"/>
  <c r="G13" i="9"/>
  <c r="G14" i="9"/>
  <c r="G15" i="9"/>
  <c r="G16" i="9"/>
  <c r="G17" i="9"/>
  <c r="H17" i="9"/>
  <c r="H13" i="9"/>
  <c r="H14" i="9"/>
  <c r="H15" i="9"/>
  <c r="H16" i="9"/>
  <c r="F13" i="9"/>
  <c r="F14" i="9"/>
  <c r="F15" i="9"/>
  <c r="F16" i="9"/>
  <c r="F17" i="9"/>
  <c r="D13" i="9"/>
  <c r="D14" i="9"/>
  <c r="D15" i="9"/>
  <c r="D16" i="9"/>
  <c r="D17" i="9"/>
  <c r="C13" i="9"/>
  <c r="C14" i="9"/>
  <c r="C15" i="9"/>
  <c r="C16" i="9"/>
  <c r="C17" i="9"/>
  <c r="K12" i="9"/>
  <c r="J12" i="9"/>
  <c r="I12" i="9"/>
  <c r="E12" i="9"/>
  <c r="G12" i="9"/>
  <c r="H12" i="9"/>
  <c r="F12" i="9"/>
  <c r="D12" i="9"/>
  <c r="C12" i="9"/>
  <c r="C13" i="8"/>
  <c r="C15" i="8"/>
  <c r="C16" i="8"/>
  <c r="B3" i="8"/>
  <c r="C12" i="8" s="1"/>
  <c r="C12" i="7"/>
  <c r="C13" i="7"/>
  <c r="C14" i="7"/>
  <c r="C15" i="7"/>
  <c r="C16" i="7"/>
  <c r="M13" i="6"/>
  <c r="M14" i="6"/>
  <c r="M15" i="6"/>
  <c r="M16" i="6"/>
  <c r="M17" i="6"/>
  <c r="G14" i="6"/>
  <c r="G15" i="6"/>
  <c r="G16" i="6"/>
  <c r="G17" i="6"/>
  <c r="F13" i="6"/>
  <c r="F14" i="6"/>
  <c r="F15" i="6"/>
  <c r="F16" i="6"/>
  <c r="F17" i="6"/>
  <c r="J13" i="6"/>
  <c r="J14" i="6"/>
  <c r="J15" i="6"/>
  <c r="J16" i="6"/>
  <c r="J17" i="6"/>
  <c r="I13" i="6"/>
  <c r="I14" i="6"/>
  <c r="I15" i="6"/>
  <c r="I16" i="6"/>
  <c r="I17" i="6"/>
  <c r="L13" i="6"/>
  <c r="L14" i="6"/>
  <c r="L15" i="6"/>
  <c r="L16" i="6"/>
  <c r="L17" i="6"/>
  <c r="H13" i="6"/>
  <c r="H14" i="6"/>
  <c r="H15" i="6"/>
  <c r="H16" i="6"/>
  <c r="H17" i="6"/>
  <c r="E13" i="6"/>
  <c r="E14" i="6"/>
  <c r="E15" i="6"/>
  <c r="E16" i="6"/>
  <c r="E17" i="6"/>
  <c r="D14" i="6"/>
  <c r="D16" i="6"/>
  <c r="D17" i="6"/>
  <c r="C14" i="6"/>
  <c r="C16" i="6"/>
  <c r="C17" i="6"/>
  <c r="B3" i="6"/>
  <c r="C13" i="6" s="1"/>
  <c r="B5" i="6"/>
  <c r="C15" i="6" s="1"/>
  <c r="B2" i="6"/>
  <c r="C12" i="6" s="1"/>
  <c r="L2" i="6"/>
  <c r="G12" i="6" s="1"/>
  <c r="L5" i="6"/>
  <c r="L3" i="6"/>
  <c r="G13" i="6" s="1"/>
  <c r="K2" i="6"/>
  <c r="F12" i="6" s="1"/>
  <c r="I2" i="6"/>
  <c r="I12" i="6" s="1"/>
  <c r="G2" i="6"/>
  <c r="H12" i="6" s="1"/>
  <c r="F2" i="6"/>
  <c r="K12" i="6" s="1"/>
  <c r="D2" i="6"/>
  <c r="E12" i="6" s="1"/>
  <c r="D3" i="6"/>
  <c r="C2" i="6"/>
  <c r="D12" i="6" s="1"/>
  <c r="C5" i="6"/>
  <c r="D15" i="6" s="1"/>
  <c r="C3" i="6"/>
  <c r="D13" i="6" s="1"/>
  <c r="C13" i="5" l="1"/>
  <c r="K12" i="5"/>
  <c r="K13" i="5"/>
  <c r="K14" i="5"/>
  <c r="K15" i="5"/>
  <c r="K16" i="5"/>
  <c r="J12" i="5"/>
  <c r="J13" i="5"/>
  <c r="J14" i="5"/>
  <c r="J15" i="5"/>
  <c r="J16" i="5"/>
  <c r="M12" i="5"/>
  <c r="M13" i="5"/>
  <c r="M14" i="5"/>
  <c r="M15" i="5"/>
  <c r="M16" i="5"/>
  <c r="L12" i="5"/>
  <c r="L13" i="5"/>
  <c r="L14" i="5"/>
  <c r="L15" i="5"/>
  <c r="L16" i="5"/>
  <c r="I12" i="5"/>
  <c r="I13" i="5"/>
  <c r="I14" i="5"/>
  <c r="I15" i="5"/>
  <c r="I16" i="5"/>
  <c r="H12" i="5"/>
  <c r="H13" i="5"/>
  <c r="H14" i="5"/>
  <c r="H15" i="5"/>
  <c r="H16" i="5"/>
  <c r="G12" i="5"/>
  <c r="G13" i="5"/>
  <c r="G14" i="5"/>
  <c r="G15" i="5"/>
  <c r="G16" i="5"/>
  <c r="F12" i="5"/>
  <c r="F13" i="5"/>
  <c r="F14" i="5"/>
  <c r="F15" i="5"/>
  <c r="F16" i="5"/>
  <c r="E12" i="5"/>
  <c r="E13" i="5"/>
  <c r="E14" i="5"/>
  <c r="E15" i="5"/>
  <c r="E16" i="5"/>
  <c r="D12" i="5"/>
  <c r="D13" i="5"/>
  <c r="D14" i="5"/>
  <c r="D15" i="5"/>
  <c r="D16" i="5"/>
  <c r="C12" i="5"/>
  <c r="C14" i="5"/>
  <c r="C15" i="5"/>
  <c r="C16" i="5"/>
  <c r="K11" i="5"/>
  <c r="J11" i="5"/>
  <c r="L11" i="5"/>
  <c r="I11" i="5"/>
  <c r="H11" i="5"/>
  <c r="G11" i="5"/>
  <c r="F11" i="5"/>
  <c r="E11" i="5"/>
  <c r="N2" i="5"/>
  <c r="R20" i="2" l="1"/>
  <c r="R21" i="2"/>
  <c r="R22" i="2"/>
  <c r="R23" i="2"/>
  <c r="R24" i="2"/>
  <c r="R25" i="2"/>
  <c r="R26" i="2"/>
  <c r="R27" i="2"/>
  <c r="R28" i="2"/>
  <c r="R29" i="2"/>
  <c r="Q20" i="2"/>
  <c r="Q21" i="2"/>
  <c r="Q22" i="2"/>
  <c r="Q23" i="2"/>
  <c r="Q24" i="2"/>
  <c r="Q25" i="2"/>
  <c r="Q26" i="2"/>
  <c r="Q27" i="2"/>
  <c r="Q28" i="2"/>
  <c r="Q29" i="2"/>
  <c r="P20" i="2"/>
  <c r="P21" i="2"/>
  <c r="P22" i="2"/>
  <c r="P23" i="2"/>
  <c r="P24" i="2"/>
  <c r="P25" i="2"/>
  <c r="P26" i="2"/>
  <c r="P27" i="2"/>
  <c r="P28" i="2"/>
  <c r="P29" i="2"/>
  <c r="O20" i="2"/>
  <c r="O21" i="2"/>
  <c r="O22" i="2"/>
  <c r="O23" i="2"/>
  <c r="O24" i="2"/>
  <c r="O25" i="2"/>
  <c r="O26" i="2"/>
  <c r="O27" i="2"/>
  <c r="O28" i="2"/>
  <c r="O29" i="2"/>
  <c r="N20" i="2"/>
  <c r="N21" i="2"/>
  <c r="N22" i="2"/>
  <c r="N23" i="2"/>
  <c r="N24" i="2"/>
  <c r="N25" i="2"/>
  <c r="N26" i="2"/>
  <c r="N27" i="2"/>
  <c r="N28" i="2"/>
  <c r="N29" i="2"/>
  <c r="M20" i="2"/>
  <c r="M21" i="2"/>
  <c r="M22" i="2"/>
  <c r="M23" i="2"/>
  <c r="M24" i="2"/>
  <c r="M25" i="2"/>
  <c r="M26" i="2"/>
  <c r="M27" i="2"/>
  <c r="M28" i="2"/>
  <c r="M29" i="2"/>
  <c r="L20" i="2"/>
  <c r="L21" i="2"/>
  <c r="L22" i="2"/>
  <c r="L23" i="2"/>
  <c r="L24" i="2"/>
  <c r="L25" i="2"/>
  <c r="L26" i="2"/>
  <c r="L27" i="2"/>
  <c r="L28" i="2"/>
  <c r="L29" i="2"/>
  <c r="K20" i="2"/>
  <c r="K21" i="2"/>
  <c r="K22" i="2"/>
  <c r="K23" i="2"/>
  <c r="K24" i="2"/>
  <c r="K25" i="2"/>
  <c r="K26" i="2"/>
  <c r="K27" i="2"/>
  <c r="K28" i="2"/>
  <c r="K29" i="2"/>
  <c r="J20" i="2"/>
  <c r="J21" i="2"/>
  <c r="J22" i="2"/>
  <c r="J23" i="2"/>
  <c r="J24" i="2"/>
  <c r="J25" i="2"/>
  <c r="J26" i="2"/>
  <c r="J27" i="2"/>
  <c r="J28" i="2"/>
  <c r="J29" i="2"/>
  <c r="I20" i="2"/>
  <c r="I21" i="2"/>
  <c r="I22" i="2"/>
  <c r="I23" i="2"/>
  <c r="I24" i="2"/>
  <c r="I25" i="2"/>
  <c r="I26" i="2"/>
  <c r="I27" i="2"/>
  <c r="I28" i="2"/>
  <c r="I29" i="2"/>
  <c r="H20" i="2"/>
  <c r="H21" i="2"/>
  <c r="H22" i="2"/>
  <c r="H23" i="2"/>
  <c r="H24" i="2"/>
  <c r="H25" i="2"/>
  <c r="H26" i="2"/>
  <c r="H27" i="2"/>
  <c r="H28" i="2"/>
  <c r="H29" i="2"/>
  <c r="G20" i="2"/>
  <c r="G21" i="2"/>
  <c r="G22" i="2"/>
  <c r="G23" i="2"/>
  <c r="G24" i="2"/>
  <c r="G25" i="2"/>
  <c r="G26" i="2"/>
  <c r="G27" i="2"/>
  <c r="G28" i="2"/>
  <c r="G29" i="2"/>
  <c r="F20" i="2"/>
  <c r="F21" i="2"/>
  <c r="F22" i="2"/>
  <c r="F23" i="2"/>
  <c r="F24" i="2"/>
  <c r="F25" i="2"/>
  <c r="F26" i="2"/>
  <c r="F27" i="2"/>
  <c r="F28" i="2"/>
  <c r="F29" i="2"/>
  <c r="E20" i="2"/>
  <c r="E21" i="2"/>
  <c r="E22" i="2"/>
  <c r="E23" i="2"/>
  <c r="E24" i="2"/>
  <c r="E25" i="2"/>
  <c r="E26" i="2"/>
  <c r="E27" i="2"/>
  <c r="E28" i="2"/>
  <c r="E29" i="2"/>
  <c r="D20" i="2"/>
  <c r="D21" i="2"/>
  <c r="D22" i="2"/>
  <c r="D23" i="2"/>
  <c r="D24" i="2"/>
  <c r="D25" i="2"/>
  <c r="D26" i="2"/>
  <c r="D27" i="2"/>
  <c r="D28" i="2"/>
  <c r="D29" i="2"/>
  <c r="R19" i="2"/>
  <c r="Q19" i="2"/>
  <c r="P19" i="2"/>
  <c r="O19" i="2"/>
  <c r="N19" i="2"/>
  <c r="M19" i="2"/>
  <c r="L19" i="2"/>
  <c r="K19" i="2"/>
  <c r="J19" i="2"/>
  <c r="I19" i="2"/>
  <c r="H19" i="2"/>
  <c r="F19" i="2"/>
  <c r="G19" i="2"/>
  <c r="E19" i="2"/>
  <c r="D19" i="2"/>
  <c r="C20" i="2"/>
  <c r="C21" i="2"/>
  <c r="C22" i="2"/>
  <c r="C23" i="2"/>
  <c r="C24" i="2"/>
  <c r="C25" i="2"/>
  <c r="C26" i="2"/>
  <c r="C27" i="2"/>
  <c r="C28" i="2"/>
  <c r="C29" i="2"/>
  <c r="C19" i="2"/>
  <c r="G17" i="1" l="1"/>
  <c r="G18" i="1"/>
  <c r="G19" i="1"/>
  <c r="G20" i="1"/>
  <c r="G21" i="1"/>
  <c r="G22" i="1"/>
  <c r="G23" i="1"/>
  <c r="G24" i="1"/>
  <c r="G25" i="1"/>
  <c r="G26" i="1"/>
  <c r="G16" i="1"/>
  <c r="H17" i="1"/>
  <c r="H18" i="1"/>
  <c r="H19" i="1"/>
  <c r="H20" i="1"/>
  <c r="H21" i="1"/>
  <c r="H22" i="1"/>
  <c r="H23" i="1"/>
  <c r="H24" i="1"/>
  <c r="H25" i="1"/>
  <c r="H26" i="1"/>
  <c r="H16" i="1"/>
  <c r="L17" i="1"/>
  <c r="L18" i="1"/>
  <c r="L19" i="1"/>
  <c r="L20" i="1"/>
  <c r="L21" i="1"/>
  <c r="L22" i="1"/>
  <c r="L23" i="1"/>
  <c r="L24" i="1"/>
  <c r="L25" i="1"/>
  <c r="L26" i="1"/>
  <c r="L16" i="1"/>
  <c r="N17" i="1"/>
  <c r="N18" i="1"/>
  <c r="N19" i="1"/>
  <c r="N20" i="1"/>
  <c r="N21" i="1"/>
  <c r="N22" i="1"/>
  <c r="N23" i="1"/>
  <c r="N24" i="1"/>
  <c r="N25" i="1"/>
  <c r="N26" i="1"/>
  <c r="N16" i="1"/>
  <c r="J17" i="1"/>
  <c r="J18" i="1"/>
  <c r="J19" i="1"/>
  <c r="J20" i="1"/>
  <c r="J21" i="1"/>
  <c r="J22" i="1"/>
  <c r="J23" i="1"/>
  <c r="J24" i="1"/>
  <c r="J25" i="1"/>
  <c r="J26" i="1"/>
  <c r="J16" i="1"/>
  <c r="M17" i="1"/>
  <c r="M18" i="1"/>
  <c r="M19" i="1"/>
  <c r="M20" i="1"/>
  <c r="M21" i="1"/>
  <c r="M22" i="1"/>
  <c r="M23" i="1"/>
  <c r="M24" i="1"/>
  <c r="M25" i="1"/>
  <c r="M26" i="1"/>
  <c r="M16" i="1"/>
  <c r="I17" i="1"/>
  <c r="I18" i="1"/>
  <c r="I19" i="1"/>
  <c r="I20" i="1"/>
  <c r="I21" i="1"/>
  <c r="I22" i="1"/>
  <c r="I23" i="1"/>
  <c r="I24" i="1"/>
  <c r="I25" i="1"/>
  <c r="I26" i="1"/>
  <c r="I16" i="1"/>
  <c r="K17" i="1"/>
  <c r="K18" i="1"/>
  <c r="K19" i="1"/>
  <c r="K20" i="1"/>
  <c r="K21" i="1"/>
  <c r="K22" i="1"/>
  <c r="K23" i="1"/>
  <c r="K24" i="1"/>
  <c r="K25" i="1"/>
  <c r="K26" i="1"/>
  <c r="K16" i="1"/>
  <c r="F17" i="1"/>
  <c r="F18" i="1"/>
  <c r="F19" i="1"/>
  <c r="F20" i="1"/>
  <c r="F21" i="1"/>
  <c r="F22" i="1"/>
  <c r="F23" i="1"/>
  <c r="F24" i="1"/>
  <c r="F25" i="1"/>
  <c r="F26" i="1"/>
  <c r="F16" i="1"/>
  <c r="E18" i="1"/>
  <c r="E17" i="1"/>
  <c r="E19" i="1"/>
  <c r="E20" i="1"/>
  <c r="E21" i="1"/>
  <c r="E22" i="1"/>
  <c r="E23" i="1"/>
  <c r="E24" i="1"/>
  <c r="E25" i="1"/>
  <c r="E26" i="1"/>
  <c r="D17" i="1"/>
  <c r="D18" i="1"/>
  <c r="D19" i="1"/>
  <c r="D20" i="1"/>
  <c r="D21" i="1"/>
  <c r="D22" i="1"/>
  <c r="D23" i="1"/>
  <c r="D24" i="1"/>
  <c r="D25" i="1"/>
  <c r="D26" i="1"/>
  <c r="D16" i="1"/>
  <c r="E16" i="1"/>
  <c r="C23" i="1"/>
  <c r="C17" i="1"/>
  <c r="C18" i="1"/>
  <c r="C19" i="1"/>
  <c r="C20" i="1"/>
  <c r="C21" i="1"/>
  <c r="C22" i="1"/>
  <c r="C24" i="1"/>
  <c r="C25" i="1"/>
  <c r="C26" i="1"/>
  <c r="C16" i="1"/>
</calcChain>
</file>

<file path=xl/sharedStrings.xml><?xml version="1.0" encoding="utf-8"?>
<sst xmlns="http://schemas.openxmlformats.org/spreadsheetml/2006/main" count="359" uniqueCount="172">
  <si>
    <t>Domain</t>
  </si>
  <si>
    <t>Not Presented</t>
  </si>
  <si>
    <t>Gamma</t>
  </si>
  <si>
    <t>Alexander</t>
  </si>
  <si>
    <t>Buschmann</t>
  </si>
  <si>
    <t>Coplien</t>
  </si>
  <si>
    <t>W&amp;F</t>
  </si>
  <si>
    <t>Douglass</t>
  </si>
  <si>
    <t>Meszaros</t>
  </si>
  <si>
    <t>Borchers</t>
  </si>
  <si>
    <t>Dwyer</t>
  </si>
  <si>
    <t>General</t>
  </si>
  <si>
    <t>IoT</t>
  </si>
  <si>
    <t>Object-oriented systems</t>
  </si>
  <si>
    <t>Distributed systems</t>
  </si>
  <si>
    <t>Information systems</t>
  </si>
  <si>
    <t>Embedded systems</t>
  </si>
  <si>
    <t xml:space="preserve">Intelligent Systems </t>
  </si>
  <si>
    <t xml:space="preserve">Sevrive-oriented systems </t>
  </si>
  <si>
    <t>cloud-based systems</t>
  </si>
  <si>
    <t xml:space="preserve">Parallel programming </t>
  </si>
  <si>
    <t xml:space="preserve">Gaming </t>
  </si>
  <si>
    <t>Ambler</t>
  </si>
  <si>
    <t>Specific</t>
  </si>
  <si>
    <t>Not Present</t>
  </si>
  <si>
    <t>Dependability</t>
  </si>
  <si>
    <t>Performance</t>
  </si>
  <si>
    <t>Reusability</t>
  </si>
  <si>
    <t>Security</t>
  </si>
  <si>
    <t>Understand</t>
  </si>
  <si>
    <t>Scalability</t>
  </si>
  <si>
    <t>testability</t>
  </si>
  <si>
    <t>modularity</t>
  </si>
  <si>
    <t>rubustness</t>
  </si>
  <si>
    <t>correctness</t>
  </si>
  <si>
    <t>extensibili</t>
  </si>
  <si>
    <t>adaptability</t>
  </si>
  <si>
    <t>Flexibility</t>
  </si>
  <si>
    <t>general</t>
  </si>
  <si>
    <t>IHM</t>
  </si>
  <si>
    <t>OO</t>
  </si>
  <si>
    <t>embed sys</t>
  </si>
  <si>
    <t>distrib sys</t>
  </si>
  <si>
    <t>SOA</t>
  </si>
  <si>
    <t>Cloud</t>
  </si>
  <si>
    <t>paralllel</t>
  </si>
  <si>
    <t>game</t>
  </si>
  <si>
    <t>Intellig sys</t>
  </si>
  <si>
    <t>inform sys</t>
  </si>
  <si>
    <t>TYPE</t>
  </si>
  <si>
    <t>DP</t>
  </si>
  <si>
    <t>archite</t>
  </si>
  <si>
    <t>Analysis</t>
  </si>
  <si>
    <t>process</t>
  </si>
  <si>
    <t>security</t>
  </si>
  <si>
    <t>implem</t>
  </si>
  <si>
    <t>pattern</t>
  </si>
  <si>
    <t>Test pat</t>
  </si>
  <si>
    <t>refactor</t>
  </si>
  <si>
    <t>softwa</t>
  </si>
  <si>
    <t>inject</t>
  </si>
  <si>
    <t>Co Inter</t>
  </si>
  <si>
    <t>Req Pat</t>
  </si>
  <si>
    <t>Ada pat</t>
  </si>
  <si>
    <t>Asset</t>
  </si>
  <si>
    <t>idioms</t>
  </si>
  <si>
    <t>dao</t>
  </si>
  <si>
    <t>verific</t>
  </si>
  <si>
    <t>specif</t>
  </si>
  <si>
    <t>Type</t>
  </si>
  <si>
    <t>Not presented</t>
  </si>
  <si>
    <t>alex</t>
  </si>
  <si>
    <t>busch</t>
  </si>
  <si>
    <t>ambler</t>
  </si>
  <si>
    <t>coplien</t>
  </si>
  <si>
    <t>Douglas</t>
  </si>
  <si>
    <t>Mezsr</t>
  </si>
  <si>
    <t>Speci</t>
  </si>
  <si>
    <t>Borch</t>
  </si>
  <si>
    <t>static dyna</t>
  </si>
  <si>
    <t xml:space="preserve">general security et reuse </t>
  </si>
  <si>
    <t>total</t>
  </si>
  <si>
    <t>NP</t>
  </si>
  <si>
    <t>type</t>
  </si>
  <si>
    <t>Quality attributes-based type (QA-based)</t>
  </si>
  <si>
    <t>Not presented  (they said pattern tout court)</t>
  </si>
  <si>
    <t xml:space="preserve">Domain-based type </t>
  </si>
  <si>
    <t xml:space="preserve">software pattern </t>
  </si>
  <si>
    <t xml:space="preserve">process pattern </t>
  </si>
  <si>
    <t xml:space="preserve"> phase -based type </t>
  </si>
  <si>
    <t>Quality attributes-base</t>
  </si>
  <si>
    <t>Not presented  (they s</t>
  </si>
  <si>
    <t>intention</t>
  </si>
  <si>
    <t>proposal</t>
  </si>
  <si>
    <t>integration</t>
  </si>
  <si>
    <t>detection</t>
  </si>
  <si>
    <t>selection</t>
  </si>
  <si>
    <t>quality impact</t>
  </si>
  <si>
    <t>application</t>
  </si>
  <si>
    <t>language</t>
  </si>
  <si>
    <t>MDE</t>
  </si>
  <si>
    <t>CB</t>
  </si>
  <si>
    <t>SPL</t>
  </si>
  <si>
    <t>AOP</t>
  </si>
  <si>
    <t>pattern language</t>
  </si>
  <si>
    <t>Pattern mining</t>
  </si>
  <si>
    <t>recommen</t>
  </si>
  <si>
    <t>example</t>
  </si>
  <si>
    <t>experiment</t>
  </si>
  <si>
    <t>tool</t>
  </si>
  <si>
    <t xml:space="preserve">case study </t>
  </si>
  <si>
    <t>compar eval</t>
  </si>
  <si>
    <t xml:space="preserve">referenced </t>
  </si>
  <si>
    <t>implicit</t>
  </si>
  <si>
    <t>specific</t>
  </si>
  <si>
    <t>Referenced Template</t>
  </si>
  <si>
    <t>Implicit Template</t>
  </si>
  <si>
    <t>Specific Template</t>
  </si>
  <si>
    <t>UML</t>
  </si>
  <si>
    <t>DSL</t>
  </si>
  <si>
    <t>UML Profile</t>
  </si>
  <si>
    <t>Formal</t>
  </si>
  <si>
    <t>Formal Language</t>
  </si>
  <si>
    <t>Meszaros and Doble</t>
  </si>
  <si>
    <t>Dweyer</t>
  </si>
  <si>
    <t>NotPresented</t>
  </si>
  <si>
    <t xml:space="preserve">Wellhausen and Fiesser </t>
  </si>
  <si>
    <t>General (41)</t>
  </si>
  <si>
    <t>Object-oriented systems (17)</t>
  </si>
  <si>
    <t>IoT ( 4)</t>
  </si>
  <si>
    <t>Distributed systems (23)</t>
  </si>
  <si>
    <t>Information systems (11)</t>
  </si>
  <si>
    <t>Embedded systems (28)</t>
  </si>
  <si>
    <t>Intelligent Systems (5)</t>
  </si>
  <si>
    <t>Sevrive-oriented systems (9)</t>
  </si>
  <si>
    <t>cloud-based systems (4)</t>
  </si>
  <si>
    <t>Parallel programming (6)</t>
  </si>
  <si>
    <t>Gaming  (1)</t>
  </si>
  <si>
    <t>Object Oriented systems</t>
  </si>
  <si>
    <t>Embedded Systems</t>
  </si>
  <si>
    <t>Distributed Systems</t>
  </si>
  <si>
    <t>Parallel Programming</t>
  </si>
  <si>
    <t>Gaming</t>
  </si>
  <si>
    <t>Intelligent systems</t>
  </si>
  <si>
    <t xml:space="preserve"> Phase -based type (104)</t>
  </si>
  <si>
    <t>Quality attributes-based type (19)</t>
  </si>
  <si>
    <t>Not declared type (3)</t>
  </si>
  <si>
    <t>Domain-based type (13)</t>
  </si>
  <si>
    <t>Software pattern (11)</t>
  </si>
  <si>
    <t>Process pattern (5)</t>
  </si>
  <si>
    <t>IoT (4)</t>
  </si>
  <si>
    <t>Gaming (1)</t>
  </si>
  <si>
    <t>Cloud-based systems</t>
  </si>
  <si>
    <t>Domain-based type  (13)</t>
  </si>
  <si>
    <t>Proposal</t>
  </si>
  <si>
    <t>Integration</t>
  </si>
  <si>
    <t>Detection</t>
  </si>
  <si>
    <t>Selection</t>
  </si>
  <si>
    <t>Application</t>
  </si>
  <si>
    <t>Quality Impact</t>
  </si>
  <si>
    <t>Component-Based Approach</t>
  </si>
  <si>
    <t>Specific Approach</t>
  </si>
  <si>
    <t>Pattern Language</t>
  </si>
  <si>
    <t>Pattern Mining</t>
  </si>
  <si>
    <t>Recommendation</t>
  </si>
  <si>
    <t>Example</t>
  </si>
  <si>
    <t>Experiment</t>
  </si>
  <si>
    <t>Tool</t>
  </si>
  <si>
    <t xml:space="preserve">Case Study </t>
  </si>
  <si>
    <t xml:space="preserve">Comparative Evaluation </t>
  </si>
  <si>
    <t>u</t>
  </si>
  <si>
    <t>phase -based type (P-based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</si>
</sst>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 Light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0" fillId="30" borderId="1" xfId="0" applyFill="1" applyBorder="1"/>
    <xf numFmtId="0" fontId="0" fillId="31" borderId="1" xfId="0" applyFill="1" applyBorder="1"/>
    <xf numFmtId="0" fontId="0" fillId="31" borderId="0" xfId="0" applyFill="1"/>
    <xf numFmtId="0" fontId="2" fillId="32" borderId="1" xfId="0" applyFont="1" applyFill="1" applyBorder="1" applyAlignment="1">
      <alignment vertical="center"/>
    </xf>
    <xf numFmtId="0" fontId="3" fillId="32" borderId="1" xfId="0" applyFont="1" applyFill="1" applyBorder="1" applyAlignment="1">
      <alignment vertical="center"/>
    </xf>
    <xf numFmtId="0" fontId="0" fillId="33" borderId="1" xfId="0" applyFill="1" applyBorder="1"/>
    <xf numFmtId="0" fontId="0" fillId="34" borderId="1" xfId="0" applyFill="1" applyBorder="1"/>
    <xf numFmtId="0" fontId="0" fillId="35" borderId="1" xfId="0" applyFill="1" applyBorder="1"/>
    <xf numFmtId="0" fontId="0" fillId="36" borderId="1" xfId="0" applyFill="1" applyBorder="1"/>
    <xf numFmtId="0" fontId="0" fillId="37" borderId="1" xfId="0" applyFill="1" applyBorder="1"/>
    <xf numFmtId="0" fontId="0" fillId="38" borderId="1" xfId="0" applyFill="1" applyBorder="1"/>
    <xf numFmtId="0" fontId="0" fillId="39" borderId="1" xfId="0" applyFill="1" applyBorder="1"/>
    <xf numFmtId="0" fontId="0" fillId="40" borderId="1" xfId="0" applyFill="1" applyBorder="1"/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1" fillId="6" borderId="1" xfId="0" applyFont="1" applyFill="1" applyBorder="1"/>
    <xf numFmtId="0" fontId="0" fillId="41" borderId="1" xfId="0" applyFill="1" applyBorder="1"/>
    <xf numFmtId="0" fontId="0" fillId="0" borderId="5" xfId="0" applyBorder="1"/>
    <xf numFmtId="0" fontId="0" fillId="42" borderId="1" xfId="0" applyFill="1" applyBorder="1"/>
    <xf numFmtId="0" fontId="0" fillId="43" borderId="1" xfId="0" applyFill="1" applyBorder="1"/>
    <xf numFmtId="0" fontId="0" fillId="2" borderId="5" xfId="0" applyFill="1" applyBorder="1"/>
    <xf numFmtId="0" fontId="0" fillId="10" borderId="5" xfId="0" applyFill="1" applyBorder="1"/>
    <xf numFmtId="0" fontId="0" fillId="8" borderId="5" xfId="0" applyFill="1" applyBorder="1"/>
    <xf numFmtId="0" fontId="0" fillId="42" borderId="5" xfId="0" applyFill="1" applyBorder="1"/>
    <xf numFmtId="0" fontId="0" fillId="43" borderId="5" xfId="0" applyFill="1" applyBorder="1"/>
    <xf numFmtId="0" fontId="0" fillId="33" borderId="5" xfId="0" applyFill="1" applyBorder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0099CC"/>
      <color rgb="FF993366"/>
      <color rgb="FF66FF33"/>
      <color rgb="FF66FFFF"/>
      <color rgb="FFCC99FF"/>
      <color rgb="FF6600FF"/>
      <color rgb="FFCC9900"/>
      <color rgb="FFFF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Domain</a:t>
            </a:r>
            <a:r>
              <a:rPr lang="fr-FR" baseline="0"/>
              <a:t> VS Template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'Domain-template'!$C$15</c:f>
              <c:strCache>
                <c:ptCount val="1"/>
                <c:pt idx="0">
                  <c:v>NotPresented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'Domain-template'!$A$16:$A$26</c15:sqref>
                  </c15:fullRef>
                </c:ext>
              </c:extLst>
              <c:f>'Domain-template'!$A$16:$A$24</c:f>
              <c:strCache>
                <c:ptCount val="9"/>
                <c:pt idx="0">
                  <c:v>General (41)</c:v>
                </c:pt>
                <c:pt idx="1">
                  <c:v>Object-oriented systems (17)</c:v>
                </c:pt>
                <c:pt idx="2">
                  <c:v>IoT ( 4)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'Domain-template'!$C$16:$C$26</c15:sqref>
                  </c15:fullRef>
                </c:ext>
              </c:extLst>
              <c:f>'Domain-template'!$C$16:$C$24</c:f>
              <c:numCache>
                <c:formatCode>General</c:formatCode>
                <c:ptCount val="9"/>
                <c:pt idx="0">
                  <c:v>63.414634146341463</c:v>
                </c:pt>
                <c:pt idx="1">
                  <c:v>88.235294117647058</c:v>
                </c:pt>
                <c:pt idx="2">
                  <c:v>75</c:v>
                </c:pt>
                <c:pt idx="3">
                  <c:v>43.478260869565219</c:v>
                </c:pt>
                <c:pt idx="4">
                  <c:v>27.27272727272727</c:v>
                </c:pt>
                <c:pt idx="5">
                  <c:v>42.857142857142854</c:v>
                </c:pt>
                <c:pt idx="6">
                  <c:v>40</c:v>
                </c:pt>
                <c:pt idx="7">
                  <c:v>55.555555555555557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E-4DA3-B7AB-A43F5F698A1E}"/>
            </c:ext>
          </c:extLst>
        </c:ser>
        <c:ser>
          <c:idx val="1"/>
          <c:order val="1"/>
          <c:tx>
            <c:strRef>
              <c:f>'Domain-template'!$D$15</c:f>
              <c:strCache>
                <c:ptCount val="1"/>
                <c:pt idx="0">
                  <c:v>Gamma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'Domain-template'!$A$16:$A$26</c15:sqref>
                  </c15:fullRef>
                </c:ext>
              </c:extLst>
              <c:f>'Domain-template'!$A$16:$A$24</c:f>
              <c:strCache>
                <c:ptCount val="9"/>
                <c:pt idx="0">
                  <c:v>General (41)</c:v>
                </c:pt>
                <c:pt idx="1">
                  <c:v>Object-oriented systems (17)</c:v>
                </c:pt>
                <c:pt idx="2">
                  <c:v>IoT ( 4)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'Domain-template'!$D$16:$D$26</c15:sqref>
                  </c15:fullRef>
                </c:ext>
              </c:extLst>
              <c:f>'Domain-template'!$D$16:$D$24</c:f>
              <c:numCache>
                <c:formatCode>General</c:formatCode>
                <c:ptCount val="9"/>
                <c:pt idx="0">
                  <c:v>17.073170731707318</c:v>
                </c:pt>
                <c:pt idx="1">
                  <c:v>11.76470588235294</c:v>
                </c:pt>
                <c:pt idx="2">
                  <c:v>25</c:v>
                </c:pt>
                <c:pt idx="3">
                  <c:v>26.086956521739129</c:v>
                </c:pt>
                <c:pt idx="4">
                  <c:v>9.0909090909090917</c:v>
                </c:pt>
                <c:pt idx="5">
                  <c:v>14.285714285714285</c:v>
                </c:pt>
                <c:pt idx="6">
                  <c:v>20</c:v>
                </c:pt>
                <c:pt idx="7">
                  <c:v>0</c:v>
                </c:pt>
                <c:pt idx="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E-4DA3-B7AB-A43F5F698A1E}"/>
            </c:ext>
          </c:extLst>
        </c:ser>
        <c:ser>
          <c:idx val="2"/>
          <c:order val="2"/>
          <c:tx>
            <c:strRef>
              <c:f>'Domain-template'!$E$15</c:f>
              <c:strCache>
                <c:ptCount val="1"/>
                <c:pt idx="0">
                  <c:v>Alexander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'Domain-template'!$A$16:$A$26</c15:sqref>
                  </c15:fullRef>
                </c:ext>
              </c:extLst>
              <c:f>'Domain-template'!$A$16:$A$24</c:f>
              <c:strCache>
                <c:ptCount val="9"/>
                <c:pt idx="0">
                  <c:v>General (41)</c:v>
                </c:pt>
                <c:pt idx="1">
                  <c:v>Object-oriented systems (17)</c:v>
                </c:pt>
                <c:pt idx="2">
                  <c:v>IoT ( 4)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'Domain-template'!$E$16:$E$26</c15:sqref>
                  </c15:fullRef>
                </c:ext>
              </c:extLst>
              <c:f>'Domain-template'!$E$16:$E$24</c:f>
              <c:numCache>
                <c:formatCode>General</c:formatCode>
                <c:ptCount val="9"/>
                <c:pt idx="0">
                  <c:v>9.7560975609756095</c:v>
                </c:pt>
                <c:pt idx="1">
                  <c:v>5.8823529411764701</c:v>
                </c:pt>
                <c:pt idx="2">
                  <c:v>25</c:v>
                </c:pt>
                <c:pt idx="3">
                  <c:v>13.043478260869565</c:v>
                </c:pt>
                <c:pt idx="4">
                  <c:v>18.181818181818183</c:v>
                </c:pt>
                <c:pt idx="5">
                  <c:v>17.857142857142858</c:v>
                </c:pt>
                <c:pt idx="6">
                  <c:v>20</c:v>
                </c:pt>
                <c:pt idx="7">
                  <c:v>0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E-4DA3-B7AB-A43F5F698A1E}"/>
            </c:ext>
          </c:extLst>
        </c:ser>
        <c:ser>
          <c:idx val="3"/>
          <c:order val="3"/>
          <c:tx>
            <c:strRef>
              <c:f>'Domain-template'!$F$15</c:f>
              <c:strCache>
                <c:ptCount val="1"/>
                <c:pt idx="0">
                  <c:v>Buschmann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'Domain-template'!$A$16:$A$26</c15:sqref>
                  </c15:fullRef>
                </c:ext>
              </c:extLst>
              <c:f>'Domain-template'!$A$16:$A$24</c:f>
              <c:strCache>
                <c:ptCount val="9"/>
                <c:pt idx="0">
                  <c:v>General (41)</c:v>
                </c:pt>
                <c:pt idx="1">
                  <c:v>Object-oriented systems (17)</c:v>
                </c:pt>
                <c:pt idx="2">
                  <c:v>IoT ( 4)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'Domain-template'!$F$16:$F$26</c15:sqref>
                  </c15:fullRef>
                </c:ext>
              </c:extLst>
              <c:f>'Domain-template'!$F$16:$F$24</c:f>
              <c:numCache>
                <c:formatCode>General</c:formatCode>
                <c:ptCount val="9"/>
                <c:pt idx="0">
                  <c:v>9.7560975609756095</c:v>
                </c:pt>
                <c:pt idx="1">
                  <c:v>5.8823529411764701</c:v>
                </c:pt>
                <c:pt idx="2">
                  <c:v>0</c:v>
                </c:pt>
                <c:pt idx="3">
                  <c:v>21.739130434782609</c:v>
                </c:pt>
                <c:pt idx="4">
                  <c:v>27.27272727272727</c:v>
                </c:pt>
                <c:pt idx="5">
                  <c:v>7.1428571428571423</c:v>
                </c:pt>
                <c:pt idx="6">
                  <c:v>0</c:v>
                </c:pt>
                <c:pt idx="7">
                  <c:v>11.111111111111111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E-4DA3-B7AB-A43F5F698A1E}"/>
            </c:ext>
          </c:extLst>
        </c:ser>
        <c:ser>
          <c:idx val="4"/>
          <c:order val="4"/>
          <c:tx>
            <c:strRef>
              <c:f>'Domain-template'!$G$15</c:f>
              <c:strCache>
                <c:ptCount val="1"/>
                <c:pt idx="0">
                  <c:v>Specific Template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'Domain-template'!$A$16:$A$26</c15:sqref>
                  </c15:fullRef>
                </c:ext>
              </c:extLst>
              <c:f>'Domain-template'!$A$16:$A$24</c:f>
              <c:strCache>
                <c:ptCount val="9"/>
                <c:pt idx="0">
                  <c:v>General (41)</c:v>
                </c:pt>
                <c:pt idx="1">
                  <c:v>Object-oriented systems (17)</c:v>
                </c:pt>
                <c:pt idx="2">
                  <c:v>IoT ( 4)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'Domain-template'!$G$16:$G$26</c15:sqref>
                  </c15:fullRef>
                </c:ext>
              </c:extLst>
              <c:f>'Domain-template'!$G$16:$G$24</c:f>
              <c:numCache>
                <c:formatCode>General</c:formatCode>
                <c:ptCount val="9"/>
                <c:pt idx="0">
                  <c:v>12.195121951219512</c:v>
                </c:pt>
                <c:pt idx="1">
                  <c:v>5.8823529411764701</c:v>
                </c:pt>
                <c:pt idx="2">
                  <c:v>0</c:v>
                </c:pt>
                <c:pt idx="3">
                  <c:v>8.695652173913043</c:v>
                </c:pt>
                <c:pt idx="4">
                  <c:v>18.181818181818183</c:v>
                </c:pt>
                <c:pt idx="5">
                  <c:v>25</c:v>
                </c:pt>
                <c:pt idx="6">
                  <c:v>40</c:v>
                </c:pt>
                <c:pt idx="7">
                  <c:v>22.222222222222221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E-4DA3-B7AB-A43F5F698A1E}"/>
            </c:ext>
          </c:extLst>
        </c:ser>
        <c:ser>
          <c:idx val="5"/>
          <c:order val="5"/>
          <c:tx>
            <c:strRef>
              <c:f>'Domain-template'!$H$15</c:f>
              <c:strCache>
                <c:ptCount val="1"/>
                <c:pt idx="0">
                  <c:v>Ambler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'Domain-template'!$A$16:$A$26</c15:sqref>
                  </c15:fullRef>
                </c:ext>
              </c:extLst>
              <c:f>'Domain-template'!$A$16:$A$24</c:f>
              <c:strCache>
                <c:ptCount val="9"/>
                <c:pt idx="0">
                  <c:v>General (41)</c:v>
                </c:pt>
                <c:pt idx="1">
                  <c:v>Object-oriented systems (17)</c:v>
                </c:pt>
                <c:pt idx="2">
                  <c:v>IoT ( 4)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'Domain-template'!$H$16:$H$26</c15:sqref>
                  </c15:fullRef>
                </c:ext>
              </c:extLst>
              <c:f>'Domain-template'!$H$16:$H$24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4.3478260869565215</c:v>
                </c:pt>
                <c:pt idx="4">
                  <c:v>9.0909090909090917</c:v>
                </c:pt>
                <c:pt idx="5">
                  <c:v>0</c:v>
                </c:pt>
                <c:pt idx="6">
                  <c:v>0</c:v>
                </c:pt>
                <c:pt idx="7">
                  <c:v>11.111111111111111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FE-4DA3-B7AB-A43F5F698A1E}"/>
            </c:ext>
          </c:extLst>
        </c:ser>
        <c:ser>
          <c:idx val="6"/>
          <c:order val="6"/>
          <c:tx>
            <c:strRef>
              <c:f>'Domain-template'!$I$15</c:f>
              <c:strCache>
                <c:ptCount val="1"/>
                <c:pt idx="0">
                  <c:v>Wellhausen and Fiesser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'Domain-template'!$A$16:$A$26</c15:sqref>
                  </c15:fullRef>
                </c:ext>
              </c:extLst>
              <c:f>'Domain-template'!$A$16:$A$24</c:f>
              <c:strCache>
                <c:ptCount val="9"/>
                <c:pt idx="0">
                  <c:v>General (41)</c:v>
                </c:pt>
                <c:pt idx="1">
                  <c:v>Object-oriented systems (17)</c:v>
                </c:pt>
                <c:pt idx="2">
                  <c:v>IoT ( 4)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'Domain-template'!$I$16:$I$26</c15:sqref>
                  </c15:fullRef>
                </c:ext>
              </c:extLst>
              <c:f>'Domain-template'!$I$16:$I$24</c:f>
              <c:numCache>
                <c:formatCode>General</c:formatCode>
                <c:ptCount val="9"/>
                <c:pt idx="0">
                  <c:v>2.4390243902439024</c:v>
                </c:pt>
                <c:pt idx="1">
                  <c:v>0</c:v>
                </c:pt>
                <c:pt idx="2">
                  <c:v>0</c:v>
                </c:pt>
                <c:pt idx="3">
                  <c:v>4.3478260869565215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FE-4DA3-B7AB-A43F5F698A1E}"/>
            </c:ext>
          </c:extLst>
        </c:ser>
        <c:ser>
          <c:idx val="7"/>
          <c:order val="7"/>
          <c:tx>
            <c:strRef>
              <c:f>'Domain-template'!$J$15</c:f>
              <c:strCache>
                <c:ptCount val="1"/>
                <c:pt idx="0">
                  <c:v>Meszaros and Doble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'Domain-template'!$A$16:$A$26</c15:sqref>
                  </c15:fullRef>
                </c:ext>
              </c:extLst>
              <c:f>'Domain-template'!$A$16:$A$24</c:f>
              <c:strCache>
                <c:ptCount val="9"/>
                <c:pt idx="0">
                  <c:v>General (41)</c:v>
                </c:pt>
                <c:pt idx="1">
                  <c:v>Object-oriented systems (17)</c:v>
                </c:pt>
                <c:pt idx="2">
                  <c:v>IoT ( 4)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'Domain-template'!$J$16:$J$26</c15:sqref>
                  </c15:fullRef>
                </c:ext>
              </c:extLst>
              <c:f>'Domain-template'!$J$16:$J$24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4.3478260869565215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FE-4DA3-B7AB-A43F5F698A1E}"/>
            </c:ext>
          </c:extLst>
        </c:ser>
        <c:ser>
          <c:idx val="8"/>
          <c:order val="8"/>
          <c:tx>
            <c:strRef>
              <c:f>'Domain-template'!$K$15</c:f>
              <c:strCache>
                <c:ptCount val="1"/>
                <c:pt idx="0">
                  <c:v>Coplien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'Domain-template'!$A$16:$A$26</c15:sqref>
                  </c15:fullRef>
                </c:ext>
              </c:extLst>
              <c:f>'Domain-template'!$A$16:$A$24</c:f>
              <c:strCache>
                <c:ptCount val="9"/>
                <c:pt idx="0">
                  <c:v>General (41)</c:v>
                </c:pt>
                <c:pt idx="1">
                  <c:v>Object-oriented systems (17)</c:v>
                </c:pt>
                <c:pt idx="2">
                  <c:v>IoT ( 4)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'Domain-template'!$K$16:$K$26</c15:sqref>
                  </c15:fullRef>
                </c:ext>
              </c:extLst>
              <c:f>'Domain-template'!$K$16:$K$24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13.043478260869565</c:v>
                </c:pt>
                <c:pt idx="4">
                  <c:v>9.0909090909090917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FE-4DA3-B7AB-A43F5F698A1E}"/>
            </c:ext>
          </c:extLst>
        </c:ser>
        <c:ser>
          <c:idx val="9"/>
          <c:order val="9"/>
          <c:tx>
            <c:strRef>
              <c:f>'Domain-template'!$L$15</c:f>
              <c:strCache>
                <c:ptCount val="1"/>
                <c:pt idx="0">
                  <c:v>Dweyer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'Domain-template'!$A$16:$A$26</c15:sqref>
                  </c15:fullRef>
                </c:ext>
              </c:extLst>
              <c:f>'Domain-template'!$A$16:$A$24</c:f>
              <c:strCache>
                <c:ptCount val="9"/>
                <c:pt idx="0">
                  <c:v>General (41)</c:v>
                </c:pt>
                <c:pt idx="1">
                  <c:v>Object-oriented systems (17)</c:v>
                </c:pt>
                <c:pt idx="2">
                  <c:v>IoT ( 4)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'Domain-template'!$L$16:$L$26</c15:sqref>
                  </c15:fullRef>
                </c:ext>
              </c:extLst>
              <c:f>'Domain-template'!$L$16:$L$24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3.5714285714285712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FE-4DA3-B7AB-A43F5F698A1E}"/>
            </c:ext>
          </c:extLst>
        </c:ser>
        <c:ser>
          <c:idx val="10"/>
          <c:order val="10"/>
          <c:tx>
            <c:strRef>
              <c:f>'Domain-template'!$M$15</c:f>
              <c:strCache>
                <c:ptCount val="1"/>
                <c:pt idx="0">
                  <c:v>Douglass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'Domain-template'!$A$16:$A$26</c15:sqref>
                  </c15:fullRef>
                </c:ext>
              </c:extLst>
              <c:f>'Domain-template'!$A$16:$A$24</c:f>
              <c:strCache>
                <c:ptCount val="9"/>
                <c:pt idx="0">
                  <c:v>General (41)</c:v>
                </c:pt>
                <c:pt idx="1">
                  <c:v>Object-oriented systems (17)</c:v>
                </c:pt>
                <c:pt idx="2">
                  <c:v>IoT ( 4)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'Domain-template'!$M$16:$M$26</c15:sqref>
                  </c15:fullRef>
                </c:ext>
              </c:extLst>
              <c:f>'Domain-template'!$M$16:$M$24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FE-4DA3-B7AB-A43F5F698A1E}"/>
            </c:ext>
          </c:extLst>
        </c:ser>
        <c:ser>
          <c:idx val="11"/>
          <c:order val="11"/>
          <c:tx>
            <c:strRef>
              <c:f>'Domain-template'!$N$15</c:f>
              <c:strCache>
                <c:ptCount val="1"/>
                <c:pt idx="0">
                  <c:v>Borchers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'Domain-template'!$A$16:$A$26</c15:sqref>
                  </c15:fullRef>
                </c:ext>
              </c:extLst>
              <c:f>'Domain-template'!$A$16:$A$24</c:f>
              <c:strCache>
                <c:ptCount val="9"/>
                <c:pt idx="0">
                  <c:v>General (41)</c:v>
                </c:pt>
                <c:pt idx="1">
                  <c:v>Object-oriented systems (17)</c:v>
                </c:pt>
                <c:pt idx="2">
                  <c:v>IoT ( 4)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'Domain-template'!$N$16:$N$26</c15:sqref>
                  </c15:fullRef>
                </c:ext>
              </c:extLst>
              <c:f>'Domain-template'!$N$16:$N$24</c:f>
              <c:numCache>
                <c:formatCode>General</c:formatCode>
                <c:ptCount val="9"/>
                <c:pt idx="0">
                  <c:v>2.4390243902439024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FE-4DA3-B7AB-A43F5F69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73024"/>
        <c:axId val="116176352"/>
      </c:barChart>
      <c:catAx>
        <c:axId val="11617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Domain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176352"/>
        <c:crosses val="autoZero"/>
        <c:auto val="1"/>
        <c:lblAlgn val="ctr"/>
        <c:lblOffset val="100"/>
        <c:noMultiLvlLbl val="0"/>
      </c:catAx>
      <c:valAx>
        <c:axId val="116176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Template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1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41678112391815"/>
          <c:y val="0.1330968244354071"/>
          <c:w val="0.1613888704630056"/>
          <c:h val="0.5934107467335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Domain</a:t>
            </a:r>
            <a:r>
              <a:rPr lang="fr-FR" baseline="0"/>
              <a:t> VS Quality Attribute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'Domain-QA'!$C$18</c:f>
              <c:strCache>
                <c:ptCount val="1"/>
                <c:pt idx="0">
                  <c:v>Not 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'Domain-QA'!$A$19:$A$29</c:f>
              <c:strCache>
                <c:ptCount val="11"/>
                <c:pt idx="0">
                  <c:v>General (41)</c:v>
                </c:pt>
                <c:pt idx="1">
                  <c:v>Object-oriented systems (17)</c:v>
                </c:pt>
                <c:pt idx="2">
                  <c:v>IoT (4)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  <c:pt idx="9">
                  <c:v>Parallel programming (6)</c:v>
                </c:pt>
                <c:pt idx="10">
                  <c:v>Gaming (1)</c:v>
                </c:pt>
              </c:strCache>
            </c:strRef>
          </c:cat>
          <c:val>
            <c:numRef>
              <c:f>'Domain-QA'!$C$19:$C$29</c:f>
              <c:numCache>
                <c:formatCode>General</c:formatCode>
                <c:ptCount val="11"/>
                <c:pt idx="0">
                  <c:v>31.707317073170731</c:v>
                </c:pt>
                <c:pt idx="1">
                  <c:v>58.82352941176471</c:v>
                </c:pt>
                <c:pt idx="2">
                  <c:v>0</c:v>
                </c:pt>
                <c:pt idx="3">
                  <c:v>17.391304347826086</c:v>
                </c:pt>
                <c:pt idx="4">
                  <c:v>54.54545454545454</c:v>
                </c:pt>
                <c:pt idx="5">
                  <c:v>17.857142857142858</c:v>
                </c:pt>
                <c:pt idx="6">
                  <c:v>100</c:v>
                </c:pt>
                <c:pt idx="7">
                  <c:v>33.333333333333329</c:v>
                </c:pt>
                <c:pt idx="8">
                  <c:v>25</c:v>
                </c:pt>
                <c:pt idx="9">
                  <c:v>83.333333333333343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7-4F32-8D8F-62B517232DDE}"/>
            </c:ext>
          </c:extLst>
        </c:ser>
        <c:ser>
          <c:idx val="1"/>
          <c:order val="1"/>
          <c:tx>
            <c:strRef>
              <c:f>'Domain-QA'!$D$18</c:f>
              <c:strCache>
                <c:ptCount val="1"/>
                <c:pt idx="0">
                  <c:v>Dependability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'Domain-QA'!$A$19:$A$29</c:f>
              <c:strCache>
                <c:ptCount val="11"/>
                <c:pt idx="0">
                  <c:v>General (41)</c:v>
                </c:pt>
                <c:pt idx="1">
                  <c:v>Object-oriented systems (17)</c:v>
                </c:pt>
                <c:pt idx="2">
                  <c:v>IoT (4)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  <c:pt idx="9">
                  <c:v>Parallel programming (6)</c:v>
                </c:pt>
                <c:pt idx="10">
                  <c:v>Gaming (1)</c:v>
                </c:pt>
              </c:strCache>
            </c:strRef>
          </c:cat>
          <c:val>
            <c:numRef>
              <c:f>'Domain-QA'!$D$19:$D$29</c:f>
              <c:numCache>
                <c:formatCode>General</c:formatCode>
                <c:ptCount val="11"/>
                <c:pt idx="0">
                  <c:v>14.634146341463413</c:v>
                </c:pt>
                <c:pt idx="1">
                  <c:v>23.52941176470588</c:v>
                </c:pt>
                <c:pt idx="2">
                  <c:v>0</c:v>
                </c:pt>
                <c:pt idx="3">
                  <c:v>13.043478260869565</c:v>
                </c:pt>
                <c:pt idx="4">
                  <c:v>9.0909090909090917</c:v>
                </c:pt>
                <c:pt idx="5">
                  <c:v>14.285714285714285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7-4F32-8D8F-62B517232DDE}"/>
            </c:ext>
          </c:extLst>
        </c:ser>
        <c:ser>
          <c:idx val="2"/>
          <c:order val="2"/>
          <c:tx>
            <c:strRef>
              <c:f>'Domain-QA'!$E$18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'Domain-QA'!$A$19:$A$29</c:f>
              <c:strCache>
                <c:ptCount val="11"/>
                <c:pt idx="0">
                  <c:v>General (41)</c:v>
                </c:pt>
                <c:pt idx="1">
                  <c:v>Object-oriented systems (17)</c:v>
                </c:pt>
                <c:pt idx="2">
                  <c:v>IoT (4)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  <c:pt idx="9">
                  <c:v>Parallel programming (6)</c:v>
                </c:pt>
                <c:pt idx="10">
                  <c:v>Gaming (1)</c:v>
                </c:pt>
              </c:strCache>
            </c:strRef>
          </c:cat>
          <c:val>
            <c:numRef>
              <c:f>'Domain-QA'!$E$19:$E$29</c:f>
              <c:numCache>
                <c:formatCode>General</c:formatCode>
                <c:ptCount val="11"/>
                <c:pt idx="0">
                  <c:v>7.3170731707317067</c:v>
                </c:pt>
                <c:pt idx="1">
                  <c:v>0</c:v>
                </c:pt>
                <c:pt idx="2">
                  <c:v>0</c:v>
                </c:pt>
                <c:pt idx="3">
                  <c:v>13.043478260869565</c:v>
                </c:pt>
                <c:pt idx="4">
                  <c:v>0</c:v>
                </c:pt>
                <c:pt idx="5">
                  <c:v>53.571428571428569</c:v>
                </c:pt>
                <c:pt idx="6">
                  <c:v>0</c:v>
                </c:pt>
                <c:pt idx="7">
                  <c:v>22.222222222222221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7-4F32-8D8F-62B517232DDE}"/>
            </c:ext>
          </c:extLst>
        </c:ser>
        <c:ser>
          <c:idx val="3"/>
          <c:order val="3"/>
          <c:tx>
            <c:strRef>
              <c:f>'Domain-QA'!$F$18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'Domain-QA'!$A$19:$A$29</c:f>
              <c:strCache>
                <c:ptCount val="11"/>
                <c:pt idx="0">
                  <c:v>General (41)</c:v>
                </c:pt>
                <c:pt idx="1">
                  <c:v>Object-oriented systems (17)</c:v>
                </c:pt>
                <c:pt idx="2">
                  <c:v>IoT (4)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  <c:pt idx="9">
                  <c:v>Parallel programming (6)</c:v>
                </c:pt>
                <c:pt idx="10">
                  <c:v>Gaming (1)</c:v>
                </c:pt>
              </c:strCache>
            </c:strRef>
          </c:cat>
          <c:val>
            <c:numRef>
              <c:f>'Domain-QA'!$F$19:$F$29</c:f>
              <c:numCache>
                <c:formatCode>General</c:formatCode>
                <c:ptCount val="11"/>
                <c:pt idx="0">
                  <c:v>17.073170731707318</c:v>
                </c:pt>
                <c:pt idx="1">
                  <c:v>23.52941176470588</c:v>
                </c:pt>
                <c:pt idx="2">
                  <c:v>25</c:v>
                </c:pt>
                <c:pt idx="3">
                  <c:v>26.086956521739129</c:v>
                </c:pt>
                <c:pt idx="4">
                  <c:v>0</c:v>
                </c:pt>
                <c:pt idx="5">
                  <c:v>17.857142857142858</c:v>
                </c:pt>
                <c:pt idx="6">
                  <c:v>20</c:v>
                </c:pt>
                <c:pt idx="7">
                  <c:v>11.111111111111111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7-4F32-8D8F-62B517232DDE}"/>
            </c:ext>
          </c:extLst>
        </c:ser>
        <c:ser>
          <c:idx val="4"/>
          <c:order val="4"/>
          <c:tx>
            <c:strRef>
              <c:f>'Domain-QA'!$G$18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'Domain-QA'!$A$19:$A$29</c:f>
              <c:strCache>
                <c:ptCount val="11"/>
                <c:pt idx="0">
                  <c:v>General (41)</c:v>
                </c:pt>
                <c:pt idx="1">
                  <c:v>Object-oriented systems (17)</c:v>
                </c:pt>
                <c:pt idx="2">
                  <c:v>IoT (4)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  <c:pt idx="9">
                  <c:v>Parallel programming (6)</c:v>
                </c:pt>
                <c:pt idx="10">
                  <c:v>Gaming (1)</c:v>
                </c:pt>
              </c:strCache>
            </c:strRef>
          </c:cat>
          <c:val>
            <c:numRef>
              <c:f>'Domain-QA'!$G$19:$G$29</c:f>
              <c:numCache>
                <c:formatCode>General</c:formatCode>
                <c:ptCount val="11"/>
                <c:pt idx="0">
                  <c:v>31.707317073170731</c:v>
                </c:pt>
                <c:pt idx="1">
                  <c:v>0</c:v>
                </c:pt>
                <c:pt idx="2">
                  <c:v>75</c:v>
                </c:pt>
                <c:pt idx="3">
                  <c:v>30.434782608695656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7-4F32-8D8F-62B517232DDE}"/>
            </c:ext>
          </c:extLst>
        </c:ser>
        <c:ser>
          <c:idx val="5"/>
          <c:order val="5"/>
          <c:tx>
            <c:strRef>
              <c:f>'Domain-QA'!$H$18</c:f>
              <c:strCache>
                <c:ptCount val="1"/>
                <c:pt idx="0">
                  <c:v>Flexibility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'Domain-QA'!$A$19:$A$29</c:f>
              <c:strCache>
                <c:ptCount val="11"/>
                <c:pt idx="0">
                  <c:v>General (41)</c:v>
                </c:pt>
                <c:pt idx="1">
                  <c:v>Object-oriented systems (17)</c:v>
                </c:pt>
                <c:pt idx="2">
                  <c:v>IoT (4)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  <c:pt idx="9">
                  <c:v>Parallel programming (6)</c:v>
                </c:pt>
                <c:pt idx="10">
                  <c:v>Gaming (1)</c:v>
                </c:pt>
              </c:strCache>
            </c:strRef>
          </c:cat>
          <c:val>
            <c:numRef>
              <c:f>'Domain-QA'!$H$19:$H$29</c:f>
              <c:numCache>
                <c:formatCode>General</c:formatCode>
                <c:ptCount val="11"/>
                <c:pt idx="0">
                  <c:v>4.8780487804878048</c:v>
                </c:pt>
                <c:pt idx="1">
                  <c:v>5.8823529411764701</c:v>
                </c:pt>
                <c:pt idx="2">
                  <c:v>25</c:v>
                </c:pt>
                <c:pt idx="3">
                  <c:v>8.695652173913043</c:v>
                </c:pt>
                <c:pt idx="4">
                  <c:v>0</c:v>
                </c:pt>
                <c:pt idx="5">
                  <c:v>3.5714285714285712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67-4F32-8D8F-62B517232DDE}"/>
            </c:ext>
          </c:extLst>
        </c:ser>
        <c:ser>
          <c:idx val="6"/>
          <c:order val="6"/>
          <c:tx>
            <c:strRef>
              <c:f>'Domain-QA'!$I$18</c:f>
              <c:strCache>
                <c:ptCount val="1"/>
                <c:pt idx="0">
                  <c:v>Understand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'Domain-QA'!$A$19:$A$29</c:f>
              <c:strCache>
                <c:ptCount val="11"/>
                <c:pt idx="0">
                  <c:v>General (41)</c:v>
                </c:pt>
                <c:pt idx="1">
                  <c:v>Object-oriented systems (17)</c:v>
                </c:pt>
                <c:pt idx="2">
                  <c:v>IoT (4)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  <c:pt idx="9">
                  <c:v>Parallel programming (6)</c:v>
                </c:pt>
                <c:pt idx="10">
                  <c:v>Gaming (1)</c:v>
                </c:pt>
              </c:strCache>
            </c:strRef>
          </c:cat>
          <c:val>
            <c:numRef>
              <c:f>'Domain-QA'!$I$19:$I$29</c:f>
              <c:numCache>
                <c:formatCode>General</c:formatCode>
                <c:ptCount val="11"/>
                <c:pt idx="0">
                  <c:v>4.8780487804878048</c:v>
                </c:pt>
                <c:pt idx="1">
                  <c:v>5.8823529411764701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67-4F32-8D8F-62B517232DDE}"/>
            </c:ext>
          </c:extLst>
        </c:ser>
        <c:ser>
          <c:idx val="7"/>
          <c:order val="7"/>
          <c:tx>
            <c:strRef>
              <c:f>'Domain-QA'!$J$18</c:f>
              <c:strCache>
                <c:ptCount val="1"/>
                <c:pt idx="0">
                  <c:v>Scalability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'Domain-QA'!$A$19:$A$29</c:f>
              <c:strCache>
                <c:ptCount val="11"/>
                <c:pt idx="0">
                  <c:v>General (41)</c:v>
                </c:pt>
                <c:pt idx="1">
                  <c:v>Object-oriented systems (17)</c:v>
                </c:pt>
                <c:pt idx="2">
                  <c:v>IoT (4)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  <c:pt idx="9">
                  <c:v>Parallel programming (6)</c:v>
                </c:pt>
                <c:pt idx="10">
                  <c:v>Gaming (1)</c:v>
                </c:pt>
              </c:strCache>
            </c:strRef>
          </c:cat>
          <c:val>
            <c:numRef>
              <c:f>'Domain-QA'!$J$19:$J$29</c:f>
              <c:numCache>
                <c:formatCode>General</c:formatCode>
                <c:ptCount val="11"/>
                <c:pt idx="0">
                  <c:v>7.3170731707317067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9.0909090909090917</c:v>
                </c:pt>
                <c:pt idx="5">
                  <c:v>3.5714285714285712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16.666666666666664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67-4F32-8D8F-62B517232DDE}"/>
            </c:ext>
          </c:extLst>
        </c:ser>
        <c:ser>
          <c:idx val="8"/>
          <c:order val="8"/>
          <c:tx>
            <c:strRef>
              <c:f>'Domain-QA'!$K$18</c:f>
              <c:strCache>
                <c:ptCount val="1"/>
                <c:pt idx="0">
                  <c:v>testability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'Domain-QA'!$A$19:$A$29</c:f>
              <c:strCache>
                <c:ptCount val="11"/>
                <c:pt idx="0">
                  <c:v>General (41)</c:v>
                </c:pt>
                <c:pt idx="1">
                  <c:v>Object-oriented systems (17)</c:v>
                </c:pt>
                <c:pt idx="2">
                  <c:v>IoT (4)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  <c:pt idx="9">
                  <c:v>Parallel programming (6)</c:v>
                </c:pt>
                <c:pt idx="10">
                  <c:v>Gaming (1)</c:v>
                </c:pt>
              </c:strCache>
            </c:strRef>
          </c:cat>
          <c:val>
            <c:numRef>
              <c:f>'Domain-QA'!$K$19:$K$29</c:f>
              <c:numCache>
                <c:formatCode>General</c:formatCode>
                <c:ptCount val="11"/>
                <c:pt idx="0">
                  <c:v>2.4390243902439024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67-4F32-8D8F-62B517232DDE}"/>
            </c:ext>
          </c:extLst>
        </c:ser>
        <c:ser>
          <c:idx val="9"/>
          <c:order val="9"/>
          <c:tx>
            <c:strRef>
              <c:f>'Domain-QA'!$L$18</c:f>
              <c:strCache>
                <c:ptCount val="1"/>
                <c:pt idx="0">
                  <c:v>modularity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'Domain-QA'!$A$19:$A$29</c:f>
              <c:strCache>
                <c:ptCount val="11"/>
                <c:pt idx="0">
                  <c:v>General (41)</c:v>
                </c:pt>
                <c:pt idx="1">
                  <c:v>Object-oriented systems (17)</c:v>
                </c:pt>
                <c:pt idx="2">
                  <c:v>IoT (4)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  <c:pt idx="9">
                  <c:v>Parallel programming (6)</c:v>
                </c:pt>
                <c:pt idx="10">
                  <c:v>Gaming (1)</c:v>
                </c:pt>
              </c:strCache>
            </c:strRef>
          </c:cat>
          <c:val>
            <c:numRef>
              <c:f>'Domain-QA'!$L$19:$L$29</c:f>
              <c:numCache>
                <c:formatCode>General</c:formatCode>
                <c:ptCount val="11"/>
                <c:pt idx="0">
                  <c:v>4.878048780487805E-2</c:v>
                </c:pt>
                <c:pt idx="1">
                  <c:v>5.8823529411764705E-2</c:v>
                </c:pt>
                <c:pt idx="2">
                  <c:v>0</c:v>
                </c:pt>
                <c:pt idx="3">
                  <c:v>4.3478260869565216E-2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67-4F32-8D8F-62B517232DDE}"/>
            </c:ext>
          </c:extLst>
        </c:ser>
        <c:ser>
          <c:idx val="10"/>
          <c:order val="10"/>
          <c:tx>
            <c:strRef>
              <c:f>'Domain-QA'!$M$18</c:f>
              <c:strCache>
                <c:ptCount val="1"/>
                <c:pt idx="0">
                  <c:v>rubustness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'Domain-QA'!$A$19:$A$29</c:f>
              <c:strCache>
                <c:ptCount val="11"/>
                <c:pt idx="0">
                  <c:v>General (41)</c:v>
                </c:pt>
                <c:pt idx="1">
                  <c:v>Object-oriented systems (17)</c:v>
                </c:pt>
                <c:pt idx="2">
                  <c:v>IoT (4)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  <c:pt idx="9">
                  <c:v>Parallel programming (6)</c:v>
                </c:pt>
                <c:pt idx="10">
                  <c:v>Gaming (1)</c:v>
                </c:pt>
              </c:strCache>
            </c:strRef>
          </c:cat>
          <c:val>
            <c:numRef>
              <c:f>'Domain-QA'!$M$19:$M$29</c:f>
              <c:numCache>
                <c:formatCode>General</c:formatCode>
                <c:ptCount val="11"/>
                <c:pt idx="0">
                  <c:v>2.4390243902439025E-2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3.5714285714285712E-2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67-4F32-8D8F-62B517232DDE}"/>
            </c:ext>
          </c:extLst>
        </c:ser>
        <c:ser>
          <c:idx val="11"/>
          <c:order val="11"/>
          <c:tx>
            <c:strRef>
              <c:f>'Domain-QA'!$N$18</c:f>
              <c:strCache>
                <c:ptCount val="1"/>
                <c:pt idx="0">
                  <c:v>correctness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'Domain-QA'!$A$19:$A$29</c:f>
              <c:strCache>
                <c:ptCount val="11"/>
                <c:pt idx="0">
                  <c:v>General (41)</c:v>
                </c:pt>
                <c:pt idx="1">
                  <c:v>Object-oriented systems (17)</c:v>
                </c:pt>
                <c:pt idx="2">
                  <c:v>IoT (4)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  <c:pt idx="9">
                  <c:v>Parallel programming (6)</c:v>
                </c:pt>
                <c:pt idx="10">
                  <c:v>Gaming (1)</c:v>
                </c:pt>
              </c:strCache>
            </c:strRef>
          </c:cat>
          <c:val>
            <c:numRef>
              <c:f>'Domain-QA'!$N$19:$N$29</c:f>
              <c:numCache>
                <c:formatCode>General</c:formatCode>
                <c:ptCount val="11"/>
                <c:pt idx="0">
                  <c:v>2.4390243902439024</c:v>
                </c:pt>
                <c:pt idx="1">
                  <c:v>0</c:v>
                </c:pt>
                <c:pt idx="2">
                  <c:v>0</c:v>
                </c:pt>
                <c:pt idx="3">
                  <c:v>4.3478260869565215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A-40FE-B330-E38CE54B8BA9}"/>
            </c:ext>
          </c:extLst>
        </c:ser>
        <c:ser>
          <c:idx val="12"/>
          <c:order val="12"/>
          <c:tx>
            <c:strRef>
              <c:f>'Domain-QA'!$O$18</c:f>
              <c:strCache>
                <c:ptCount val="1"/>
                <c:pt idx="0">
                  <c:v>extensibili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'Domain-QA'!$A$19:$A$29</c:f>
              <c:strCache>
                <c:ptCount val="11"/>
                <c:pt idx="0">
                  <c:v>General (41)</c:v>
                </c:pt>
                <c:pt idx="1">
                  <c:v>Object-oriented systems (17)</c:v>
                </c:pt>
                <c:pt idx="2">
                  <c:v>IoT (4)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  <c:pt idx="9">
                  <c:v>Parallel programming (6)</c:v>
                </c:pt>
                <c:pt idx="10">
                  <c:v>Gaming (1)</c:v>
                </c:pt>
              </c:strCache>
            </c:strRef>
          </c:cat>
          <c:val>
            <c:numRef>
              <c:f>'Domain-QA'!$O$19:$O$29</c:f>
              <c:numCache>
                <c:formatCode>General</c:formatCode>
                <c:ptCount val="11"/>
                <c:pt idx="0">
                  <c:v>2.4390243902439024</c:v>
                </c:pt>
                <c:pt idx="1">
                  <c:v>5.8823529411764701</c:v>
                </c:pt>
                <c:pt idx="2">
                  <c:v>25</c:v>
                </c:pt>
                <c:pt idx="3">
                  <c:v>8.695652173913043</c:v>
                </c:pt>
                <c:pt idx="4">
                  <c:v>0</c:v>
                </c:pt>
                <c:pt idx="5">
                  <c:v>7.1428571428571423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A-40FE-B330-E38CE54B8BA9}"/>
            </c:ext>
          </c:extLst>
        </c:ser>
        <c:ser>
          <c:idx val="13"/>
          <c:order val="13"/>
          <c:tx>
            <c:strRef>
              <c:f>'Domain-QA'!$P$18</c:f>
              <c:strCache>
                <c:ptCount val="1"/>
                <c:pt idx="0">
                  <c:v>adaptability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'Domain-QA'!$A$19:$A$29</c:f>
              <c:strCache>
                <c:ptCount val="11"/>
                <c:pt idx="0">
                  <c:v>General (41)</c:v>
                </c:pt>
                <c:pt idx="1">
                  <c:v>Object-oriented systems (17)</c:v>
                </c:pt>
                <c:pt idx="2">
                  <c:v>IoT (4)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  <c:pt idx="9">
                  <c:v>Parallel programming (6)</c:v>
                </c:pt>
                <c:pt idx="10">
                  <c:v>Gaming (1)</c:v>
                </c:pt>
              </c:strCache>
            </c:strRef>
          </c:cat>
          <c:val>
            <c:numRef>
              <c:f>'Domain-QA'!$P$19:$P$29</c:f>
              <c:numCache>
                <c:formatCode>General</c:formatCode>
                <c:ptCount val="11"/>
                <c:pt idx="0">
                  <c:v>2.4390243902439024</c:v>
                </c:pt>
                <c:pt idx="1">
                  <c:v>5.8823529411764701</c:v>
                </c:pt>
                <c:pt idx="2">
                  <c:v>0</c:v>
                </c:pt>
                <c:pt idx="3">
                  <c:v>17.391304347826086</c:v>
                </c:pt>
                <c:pt idx="4">
                  <c:v>0</c:v>
                </c:pt>
                <c:pt idx="5">
                  <c:v>14.285714285714285</c:v>
                </c:pt>
                <c:pt idx="6">
                  <c:v>0</c:v>
                </c:pt>
                <c:pt idx="7">
                  <c:v>44.444444444444443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A-40FE-B330-E38CE54B8BA9}"/>
            </c:ext>
          </c:extLst>
        </c:ser>
        <c:ser>
          <c:idx val="14"/>
          <c:order val="14"/>
          <c:tx>
            <c:strRef>
              <c:f>'Domain-QA'!$Q$18</c:f>
              <c:strCache>
                <c:ptCount val="1"/>
                <c:pt idx="0">
                  <c:v>general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'Domain-QA'!$A$19:$A$29</c:f>
              <c:strCache>
                <c:ptCount val="11"/>
                <c:pt idx="0">
                  <c:v>General (41)</c:v>
                </c:pt>
                <c:pt idx="1">
                  <c:v>Object-oriented systems (17)</c:v>
                </c:pt>
                <c:pt idx="2">
                  <c:v>IoT (4)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  <c:pt idx="9">
                  <c:v>Parallel programming (6)</c:v>
                </c:pt>
                <c:pt idx="10">
                  <c:v>Gaming (1)</c:v>
                </c:pt>
              </c:strCache>
            </c:strRef>
          </c:cat>
          <c:val>
            <c:numRef>
              <c:f>'Domain-QA'!$Q$19:$Q$29</c:f>
              <c:numCache>
                <c:formatCode>General</c:formatCode>
                <c:ptCount val="11"/>
                <c:pt idx="0">
                  <c:v>2.4390243902439024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9.0909090909090917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A-40FE-B330-E38CE54B8BA9}"/>
            </c:ext>
          </c:extLst>
        </c:ser>
        <c:ser>
          <c:idx val="15"/>
          <c:order val="15"/>
          <c:tx>
            <c:strRef>
              <c:f>'Domain-QA'!$R$18</c:f>
              <c:strCache>
                <c:ptCount val="1"/>
                <c:pt idx="0">
                  <c:v>IHM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'Domain-QA'!$A$19:$A$29</c:f>
              <c:strCache>
                <c:ptCount val="11"/>
                <c:pt idx="0">
                  <c:v>General (41)</c:v>
                </c:pt>
                <c:pt idx="1">
                  <c:v>Object-oriented systems (17)</c:v>
                </c:pt>
                <c:pt idx="2">
                  <c:v>IoT (4)</c:v>
                </c:pt>
                <c:pt idx="3">
                  <c:v>Distributed systems (23)</c:v>
                </c:pt>
                <c:pt idx="4">
                  <c:v>Information systems (11)</c:v>
                </c:pt>
                <c:pt idx="5">
                  <c:v>Embedded systems (28)</c:v>
                </c:pt>
                <c:pt idx="6">
                  <c:v>Intelligent Systems (5)</c:v>
                </c:pt>
                <c:pt idx="7">
                  <c:v>Sevrive-oriented systems (9)</c:v>
                </c:pt>
                <c:pt idx="8">
                  <c:v>cloud-based systems (4)</c:v>
                </c:pt>
                <c:pt idx="9">
                  <c:v>Parallel programming (6)</c:v>
                </c:pt>
                <c:pt idx="10">
                  <c:v>Gaming (1)</c:v>
                </c:pt>
              </c:strCache>
            </c:strRef>
          </c:cat>
          <c:val>
            <c:numRef>
              <c:f>'Domain-QA'!$R$19:$R$29</c:f>
              <c:numCache>
                <c:formatCode>General</c:formatCode>
                <c:ptCount val="11"/>
                <c:pt idx="0">
                  <c:v>7.3170731707317067</c:v>
                </c:pt>
                <c:pt idx="1">
                  <c:v>0</c:v>
                </c:pt>
                <c:pt idx="2">
                  <c:v>25</c:v>
                </c:pt>
                <c:pt idx="3">
                  <c:v>8.695652173913043</c:v>
                </c:pt>
                <c:pt idx="4">
                  <c:v>0</c:v>
                </c:pt>
                <c:pt idx="5">
                  <c:v>3.5714285714285712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A-40FE-B330-E38CE54B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370224"/>
        <c:axId val="956373968"/>
      </c:barChart>
      <c:catAx>
        <c:axId val="95637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Domain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6373968"/>
        <c:crosses val="autoZero"/>
        <c:auto val="1"/>
        <c:lblAlgn val="ctr"/>
        <c:lblOffset val="100"/>
        <c:noMultiLvlLbl val="0"/>
      </c:catAx>
      <c:valAx>
        <c:axId val="956373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Quality Attributes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63702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Type</a:t>
            </a:r>
            <a:r>
              <a:rPr lang="fr-FR" baseline="0"/>
              <a:t> VS Domain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'type&amp;domaine'!$C$10</c:f>
              <c:strCache>
                <c:ptCount val="1"/>
                <c:pt idx="0">
                  <c:v>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'type&amp;domaine'!$A$11:$A$16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'type&amp;domaine'!$C$11:$C$16</c:f>
              <c:numCache>
                <c:formatCode>General</c:formatCode>
                <c:ptCount val="6"/>
                <c:pt idx="0">
                  <c:v>25</c:v>
                </c:pt>
                <c:pt idx="1">
                  <c:v>52.631578947368418</c:v>
                </c:pt>
                <c:pt idx="2">
                  <c:v>100</c:v>
                </c:pt>
                <c:pt idx="3">
                  <c:v>0</c:v>
                </c:pt>
                <c:pt idx="4">
                  <c:v>9.0909090909090917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8-4524-9660-BBDBA367CBF6}"/>
            </c:ext>
          </c:extLst>
        </c:ser>
        <c:ser>
          <c:idx val="1"/>
          <c:order val="1"/>
          <c:tx>
            <c:strRef>
              <c:f>'type&amp;domaine'!$D$10</c:f>
              <c:strCache>
                <c:ptCount val="1"/>
                <c:pt idx="0">
                  <c:v>Object Oriented systems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'type&amp;domaine'!$A$11:$A$16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'type&amp;domaine'!$D$11:$D$16</c:f>
              <c:numCache>
                <c:formatCode>General</c:formatCode>
                <c:ptCount val="6"/>
                <c:pt idx="0">
                  <c:v>16.346153846153847</c:v>
                </c:pt>
                <c:pt idx="1">
                  <c:v>5.2631578947368416</c:v>
                </c:pt>
                <c:pt idx="2">
                  <c:v>0</c:v>
                </c:pt>
                <c:pt idx="3">
                  <c:v>7.6923076923076925</c:v>
                </c:pt>
                <c:pt idx="4">
                  <c:v>9.0909090909090917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8-4524-9660-BBDBA367CBF6}"/>
            </c:ext>
          </c:extLst>
        </c:ser>
        <c:ser>
          <c:idx val="2"/>
          <c:order val="2"/>
          <c:tx>
            <c:strRef>
              <c:f>'type&amp;domaine'!$E$10</c:f>
              <c:strCache>
                <c:ptCount val="1"/>
                <c:pt idx="0">
                  <c:v>Embedded Systems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'type&amp;domaine'!$A$11:$A$16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'type&amp;domaine'!$E$11:$E$16</c:f>
              <c:numCache>
                <c:formatCode>General</c:formatCode>
                <c:ptCount val="6"/>
                <c:pt idx="0">
                  <c:v>25</c:v>
                </c:pt>
                <c:pt idx="1">
                  <c:v>5.2631578947368416</c:v>
                </c:pt>
                <c:pt idx="2">
                  <c:v>0</c:v>
                </c:pt>
                <c:pt idx="3">
                  <c:v>38.461538461538467</c:v>
                </c:pt>
                <c:pt idx="4">
                  <c:v>45.454545454545453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8-4524-9660-BBDBA367CBF6}"/>
            </c:ext>
          </c:extLst>
        </c:ser>
        <c:ser>
          <c:idx val="3"/>
          <c:order val="3"/>
          <c:tx>
            <c:strRef>
              <c:f>'type&amp;domaine'!$F$10</c:f>
              <c:strCache>
                <c:ptCount val="1"/>
                <c:pt idx="0">
                  <c:v>Distributed Systems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'type&amp;domaine'!$A$11:$A$16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'type&amp;domaine'!$F$11:$F$16</c:f>
              <c:numCache>
                <c:formatCode>General</c:formatCode>
                <c:ptCount val="6"/>
                <c:pt idx="0">
                  <c:v>13.461538461538462</c:v>
                </c:pt>
                <c:pt idx="1">
                  <c:v>36.84210526315789</c:v>
                </c:pt>
                <c:pt idx="2">
                  <c:v>0</c:v>
                </c:pt>
                <c:pt idx="3">
                  <c:v>30.76923076923077</c:v>
                </c:pt>
                <c:pt idx="4">
                  <c:v>27.27272727272727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8-4524-9660-BBDBA367CBF6}"/>
            </c:ext>
          </c:extLst>
        </c:ser>
        <c:ser>
          <c:idx val="4"/>
          <c:order val="4"/>
          <c:tx>
            <c:strRef>
              <c:f>'type&amp;domaine'!$G$10</c:f>
              <c:strCache>
                <c:ptCount val="1"/>
                <c:pt idx="0">
                  <c:v>IoT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'type&amp;domaine'!$A$11:$A$16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'type&amp;domaine'!$G$11:$G$16</c:f>
              <c:numCache>
                <c:formatCode>General</c:formatCode>
                <c:ptCount val="6"/>
                <c:pt idx="0">
                  <c:v>3.8461538461538463</c:v>
                </c:pt>
                <c:pt idx="1">
                  <c:v>5.2631578947368416</c:v>
                </c:pt>
                <c:pt idx="2">
                  <c:v>0</c:v>
                </c:pt>
                <c:pt idx="3">
                  <c:v>7.6923076923076925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8-4524-9660-BBDBA367CBF6}"/>
            </c:ext>
          </c:extLst>
        </c:ser>
        <c:ser>
          <c:idx val="5"/>
          <c:order val="5"/>
          <c:tx>
            <c:strRef>
              <c:f>'type&amp;domaine'!$H$10</c:f>
              <c:strCache>
                <c:ptCount val="1"/>
                <c:pt idx="0">
                  <c:v>SOA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'type&amp;domaine'!$A$11:$A$16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'type&amp;domaine'!$H$11:$H$16</c:f>
              <c:numCache>
                <c:formatCode>General</c:formatCode>
                <c:ptCount val="6"/>
                <c:pt idx="0">
                  <c:v>15.384615384615385</c:v>
                </c:pt>
                <c:pt idx="1">
                  <c:v>63.157894736842103</c:v>
                </c:pt>
                <c:pt idx="2">
                  <c:v>0</c:v>
                </c:pt>
                <c:pt idx="3">
                  <c:v>92.307692307692307</c:v>
                </c:pt>
                <c:pt idx="4">
                  <c:v>109.09090909090908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8-4524-9660-BBDBA367CBF6}"/>
            </c:ext>
          </c:extLst>
        </c:ser>
        <c:ser>
          <c:idx val="6"/>
          <c:order val="6"/>
          <c:tx>
            <c:strRef>
              <c:f>'type&amp;domaine'!$I$10</c:f>
              <c:strCache>
                <c:ptCount val="1"/>
                <c:pt idx="0">
                  <c:v>Cloud-based systems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'type&amp;domaine'!$A$11:$A$16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'type&amp;domaine'!$I$11:$I$16</c:f>
              <c:numCache>
                <c:formatCode>General</c:formatCode>
                <c:ptCount val="6"/>
                <c:pt idx="0">
                  <c:v>2.8846153846153846</c:v>
                </c:pt>
                <c:pt idx="1">
                  <c:v>5.2631578947368416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85-490A-991C-E3524B6127FA}"/>
            </c:ext>
          </c:extLst>
        </c:ser>
        <c:ser>
          <c:idx val="7"/>
          <c:order val="7"/>
          <c:tx>
            <c:strRef>
              <c:f>'type&amp;domaine'!$J$10</c:f>
              <c:strCache>
                <c:ptCount val="1"/>
                <c:pt idx="0">
                  <c:v>Intelligent systems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'type&amp;domaine'!$A$11:$A$16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'type&amp;domaine'!$J$11:$J$16</c:f>
              <c:numCache>
                <c:formatCode>General</c:formatCode>
                <c:ptCount val="6"/>
                <c:pt idx="0">
                  <c:v>3.8461538461538463</c:v>
                </c:pt>
                <c:pt idx="1">
                  <c:v>10.526315789473683</c:v>
                </c:pt>
                <c:pt idx="2">
                  <c:v>0</c:v>
                </c:pt>
                <c:pt idx="3">
                  <c:v>7.6923076923076925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85-490A-991C-E3524B6127FA}"/>
            </c:ext>
          </c:extLst>
        </c:ser>
        <c:ser>
          <c:idx val="8"/>
          <c:order val="8"/>
          <c:tx>
            <c:strRef>
              <c:f>'type&amp;domaine'!$K$10</c:f>
              <c:strCache>
                <c:ptCount val="1"/>
                <c:pt idx="0">
                  <c:v>Information systems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'type&amp;domaine'!$A$11:$A$16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'type&amp;domaine'!$K$11:$K$16</c:f>
              <c:numCache>
                <c:formatCode>General</c:formatCode>
                <c:ptCount val="6"/>
                <c:pt idx="0">
                  <c:v>9.6153846153846168</c:v>
                </c:pt>
                <c:pt idx="1">
                  <c:v>0</c:v>
                </c:pt>
                <c:pt idx="2">
                  <c:v>0</c:v>
                </c:pt>
                <c:pt idx="3">
                  <c:v>15.384615384615385</c:v>
                </c:pt>
                <c:pt idx="4">
                  <c:v>9.0909090909090917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85-490A-991C-E3524B6127FA}"/>
            </c:ext>
          </c:extLst>
        </c:ser>
        <c:ser>
          <c:idx val="9"/>
          <c:order val="9"/>
          <c:tx>
            <c:strRef>
              <c:f>'type&amp;domaine'!$L$10</c:f>
              <c:strCache>
                <c:ptCount val="1"/>
                <c:pt idx="0">
                  <c:v>Parallel Programming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'type&amp;domaine'!$A$11:$A$16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'type&amp;domaine'!$L$11:$L$16</c:f>
              <c:numCache>
                <c:formatCode>General</c:formatCode>
                <c:ptCount val="6"/>
                <c:pt idx="0">
                  <c:v>5.7692307692307692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85-490A-991C-E3524B6127FA}"/>
            </c:ext>
          </c:extLst>
        </c:ser>
        <c:ser>
          <c:idx val="10"/>
          <c:order val="10"/>
          <c:tx>
            <c:strRef>
              <c:f>'type&amp;domaine'!$M$10</c:f>
              <c:strCache>
                <c:ptCount val="1"/>
                <c:pt idx="0">
                  <c:v>Gaming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'type&amp;domaine'!$A$11:$A$16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'type&amp;domaine'!$M$11:$M$16</c:f>
              <c:numCache>
                <c:formatCode>General</c:formatCode>
                <c:ptCount val="6"/>
                <c:pt idx="0">
                  <c:v>0.96153846153846156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85-490A-991C-E3524B612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51088"/>
        <c:axId val="41148176"/>
      </c:barChart>
      <c:catAx>
        <c:axId val="4115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48176"/>
        <c:crosses val="autoZero"/>
        <c:auto val="1"/>
        <c:lblAlgn val="ctr"/>
        <c:lblOffset val="100"/>
        <c:noMultiLvlLbl val="0"/>
      </c:catAx>
      <c:valAx>
        <c:axId val="411481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Domain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Type</a:t>
            </a:r>
            <a:r>
              <a:rPr lang="fr-FR" baseline="0"/>
              <a:t> VS Template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4181015661330622"/>
          <c:y val="0.14279608192341942"/>
          <c:w val="0.65775570846436993"/>
          <c:h val="0.40926848079876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'type&amp;template'!$C$11</c:f>
              <c:strCache>
                <c:ptCount val="1"/>
                <c:pt idx="0">
                  <c:v>Not presented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'type&amp;template'!$A$12:$A$17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'type&amp;template'!$C$12:$C$17</c:f>
              <c:numCache>
                <c:formatCode>General</c:formatCode>
                <c:ptCount val="6"/>
                <c:pt idx="0">
                  <c:v>60.576923076923073</c:v>
                </c:pt>
                <c:pt idx="1">
                  <c:v>36.84210526315789</c:v>
                </c:pt>
                <c:pt idx="2">
                  <c:v>66.666666666666657</c:v>
                </c:pt>
                <c:pt idx="3">
                  <c:v>46.153846153846153</c:v>
                </c:pt>
                <c:pt idx="4">
                  <c:v>54.54545454545454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3-42DD-93FD-6DA456083CEE}"/>
            </c:ext>
          </c:extLst>
        </c:ser>
        <c:ser>
          <c:idx val="1"/>
          <c:order val="1"/>
          <c:tx>
            <c:strRef>
              <c:f>'type&amp;template'!$D$11</c:f>
              <c:strCache>
                <c:ptCount val="1"/>
                <c:pt idx="0">
                  <c:v>Alexander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'type&amp;template'!$A$12:$A$17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'type&amp;template'!$D$12:$D$17</c:f>
              <c:numCache>
                <c:formatCode>General</c:formatCode>
                <c:ptCount val="6"/>
                <c:pt idx="0">
                  <c:v>11.538461538461538</c:v>
                </c:pt>
                <c:pt idx="1">
                  <c:v>21.052631578947366</c:v>
                </c:pt>
                <c:pt idx="2">
                  <c:v>0</c:v>
                </c:pt>
                <c:pt idx="3">
                  <c:v>7.6923076923076925</c:v>
                </c:pt>
                <c:pt idx="4">
                  <c:v>9.0909090909090917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3-42DD-93FD-6DA456083CEE}"/>
            </c:ext>
          </c:extLst>
        </c:ser>
        <c:ser>
          <c:idx val="2"/>
          <c:order val="2"/>
          <c:tx>
            <c:strRef>
              <c:f>'type&amp;template'!$E$11</c:f>
              <c:strCache>
                <c:ptCount val="1"/>
                <c:pt idx="0">
                  <c:v>Buschmann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'type&amp;template'!$A$12:$A$17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'type&amp;template'!$E$12:$E$17</c:f>
              <c:numCache>
                <c:formatCode>General</c:formatCode>
                <c:ptCount val="6"/>
                <c:pt idx="0">
                  <c:v>10.576923076923077</c:v>
                </c:pt>
                <c:pt idx="1">
                  <c:v>15.789473684210526</c:v>
                </c:pt>
                <c:pt idx="2">
                  <c:v>33.333333333333329</c:v>
                </c:pt>
                <c:pt idx="3">
                  <c:v>7.6923076923076925</c:v>
                </c:pt>
                <c:pt idx="4">
                  <c:v>18.181818181818183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83-42DD-93FD-6DA456083CEE}"/>
            </c:ext>
          </c:extLst>
        </c:ser>
        <c:ser>
          <c:idx val="3"/>
          <c:order val="3"/>
          <c:tx>
            <c:strRef>
              <c:f>'type&amp;template'!$F$11</c:f>
              <c:strCache>
                <c:ptCount val="1"/>
                <c:pt idx="0">
                  <c:v>Gamma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'type&amp;template'!$A$12:$A$17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'type&amp;template'!$F$12:$F$17</c:f>
              <c:numCache>
                <c:formatCode>General</c:formatCode>
                <c:ptCount val="6"/>
                <c:pt idx="0">
                  <c:v>16.346153846153847</c:v>
                </c:pt>
                <c:pt idx="1">
                  <c:v>31.578947368421051</c:v>
                </c:pt>
                <c:pt idx="2">
                  <c:v>33.333333333333329</c:v>
                </c:pt>
                <c:pt idx="3">
                  <c:v>15.384615384615385</c:v>
                </c:pt>
                <c:pt idx="4">
                  <c:v>9.0909090909090917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83-42DD-93FD-6DA456083CEE}"/>
            </c:ext>
          </c:extLst>
        </c:ser>
        <c:ser>
          <c:idx val="4"/>
          <c:order val="4"/>
          <c:tx>
            <c:strRef>
              <c:f>'type&amp;template'!$G$11</c:f>
              <c:strCache>
                <c:ptCount val="1"/>
                <c:pt idx="0">
                  <c:v>Specific Template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'type&amp;template'!$A$12:$A$17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'type&amp;template'!$G$12:$G$17</c:f>
              <c:numCache>
                <c:formatCode>General</c:formatCode>
                <c:ptCount val="6"/>
                <c:pt idx="0">
                  <c:v>15.384615384615385</c:v>
                </c:pt>
                <c:pt idx="1">
                  <c:v>10.526315789473683</c:v>
                </c:pt>
                <c:pt idx="2">
                  <c:v>0</c:v>
                </c:pt>
                <c:pt idx="3">
                  <c:v>23.076923076923077</c:v>
                </c:pt>
                <c:pt idx="4">
                  <c:v>9.0909090909090917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83-42DD-93FD-6DA456083CEE}"/>
            </c:ext>
          </c:extLst>
        </c:ser>
        <c:ser>
          <c:idx val="5"/>
          <c:order val="5"/>
          <c:tx>
            <c:strRef>
              <c:f>'type&amp;template'!$H$11</c:f>
              <c:strCache>
                <c:ptCount val="1"/>
                <c:pt idx="0">
                  <c:v>Wellhausen and Fiesser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'type&amp;template'!$A$12:$A$17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'type&amp;template'!$H$12:$H$17</c:f>
              <c:numCache>
                <c:formatCode>General</c:formatCode>
                <c:ptCount val="6"/>
                <c:pt idx="0">
                  <c:v>0.96153846153846156</c:v>
                </c:pt>
                <c:pt idx="1">
                  <c:v>0</c:v>
                </c:pt>
                <c:pt idx="2">
                  <c:v>0</c:v>
                </c:pt>
                <c:pt idx="3">
                  <c:v>7.6923076923076925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83-42DD-93FD-6DA456083CEE}"/>
            </c:ext>
          </c:extLst>
        </c:ser>
        <c:ser>
          <c:idx val="6"/>
          <c:order val="6"/>
          <c:tx>
            <c:strRef>
              <c:f>'type&amp;template'!$I$11</c:f>
              <c:strCache>
                <c:ptCount val="1"/>
                <c:pt idx="0">
                  <c:v>Douglas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'type&amp;template'!$A$12:$A$17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'type&amp;template'!$I$12:$I$17</c:f>
              <c:numCache>
                <c:formatCode>General</c:formatCode>
                <c:ptCount val="6"/>
                <c:pt idx="0">
                  <c:v>0.96153846153846156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9.0909090909090917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83-42DD-93FD-6DA456083CEE}"/>
            </c:ext>
          </c:extLst>
        </c:ser>
        <c:ser>
          <c:idx val="7"/>
          <c:order val="7"/>
          <c:tx>
            <c:strRef>
              <c:f>'type&amp;template'!$J$11</c:f>
              <c:strCache>
                <c:ptCount val="1"/>
                <c:pt idx="0">
                  <c:v>Meszaros and Doble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'type&amp;template'!$A$12:$A$17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'type&amp;template'!$J$12:$J$17</c:f>
              <c:numCache>
                <c:formatCode>General</c:formatCode>
                <c:ptCount val="6"/>
                <c:pt idx="0">
                  <c:v>1.9230769230769231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83-42DD-93FD-6DA456083CEE}"/>
            </c:ext>
          </c:extLst>
        </c:ser>
        <c:ser>
          <c:idx val="8"/>
          <c:order val="8"/>
          <c:tx>
            <c:strRef>
              <c:f>'type&amp;template'!$K$11</c:f>
              <c:strCache>
                <c:ptCount val="1"/>
                <c:pt idx="0">
                  <c:v>Coplien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'type&amp;template'!$A$12:$A$17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'type&amp;template'!$K$12:$K$17</c:f>
              <c:numCache>
                <c:formatCode>General</c:formatCode>
                <c:ptCount val="6"/>
                <c:pt idx="0">
                  <c:v>3.8461538461538463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83-42DD-93FD-6DA456083CEE}"/>
            </c:ext>
          </c:extLst>
        </c:ser>
        <c:ser>
          <c:idx val="9"/>
          <c:order val="9"/>
          <c:tx>
            <c:strRef>
              <c:f>'type&amp;template'!$L$11</c:f>
              <c:strCache>
                <c:ptCount val="1"/>
                <c:pt idx="0">
                  <c:v>Dwyer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'type&amp;template'!$A$12:$A$17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'type&amp;template'!$L$12:$L$17</c:f>
              <c:numCache>
                <c:formatCode>General</c:formatCode>
                <c:ptCount val="6"/>
                <c:pt idx="0">
                  <c:v>0.96153846153846156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83-42DD-93FD-6DA456083CEE}"/>
            </c:ext>
          </c:extLst>
        </c:ser>
        <c:ser>
          <c:idx val="10"/>
          <c:order val="10"/>
          <c:tx>
            <c:strRef>
              <c:f>'type&amp;template'!$M$11</c:f>
              <c:strCache>
                <c:ptCount val="1"/>
                <c:pt idx="0">
                  <c:v>Borchers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'type&amp;template'!$A$12:$A$17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'type&amp;template'!$M$12:$M$17</c:f>
              <c:numCache>
                <c:formatCode>General</c:formatCode>
                <c:ptCount val="6"/>
                <c:pt idx="0">
                  <c:v>0.96153846153846156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83-42DD-93FD-6DA456083CEE}"/>
            </c:ext>
          </c:extLst>
        </c:ser>
        <c:ser>
          <c:idx val="11"/>
          <c:order val="11"/>
          <c:tx>
            <c:strRef>
              <c:f>'type&amp;template'!$N$11</c:f>
              <c:strCache>
                <c:ptCount val="1"/>
                <c:pt idx="0">
                  <c:v>Ambler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'type&amp;template'!$A$12:$A$17</c:f>
              <c:strCache>
                <c:ptCount val="6"/>
                <c:pt idx="0">
                  <c:v> Phase -based type (104)</c:v>
                </c:pt>
                <c:pt idx="1">
                  <c:v>Quality attributes-based type (19)</c:v>
                </c:pt>
                <c:pt idx="2">
                  <c:v>Not declared type (3)</c:v>
                </c:pt>
                <c:pt idx="3">
                  <c:v>Domain-based type  (13)</c:v>
                </c:pt>
                <c:pt idx="4">
                  <c:v>Software pattern (11)</c:v>
                </c:pt>
                <c:pt idx="5">
                  <c:v>Process pattern (5)</c:v>
                </c:pt>
              </c:strCache>
            </c:strRef>
          </c:cat>
          <c:val>
            <c:numRef>
              <c:f>'type&amp;template'!$N$12:$N$17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883-42DD-93FD-6DA45608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582880"/>
        <c:axId val="663585792"/>
      </c:barChart>
      <c:catAx>
        <c:axId val="66358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585792"/>
        <c:crosses val="autoZero"/>
        <c:auto val="1"/>
        <c:lblAlgn val="ctr"/>
        <c:lblOffset val="100"/>
        <c:noMultiLvlLbl val="0"/>
      </c:catAx>
      <c:valAx>
        <c:axId val="663585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Template</a:t>
                </a:r>
                <a:r>
                  <a:rPr lang="fr-FR" baseline="0"/>
                  <a:t> Percentage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5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01569718092245"/>
          <c:y val="7.373848215781538E-2"/>
          <c:w val="0.20864234313053212"/>
          <c:h val="0.69767930171519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Intention</a:t>
            </a:r>
            <a:r>
              <a:rPr lang="fr-FR" baseline="0"/>
              <a:t> VS Template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'intention&amp;template'!$C$10</c:f>
              <c:strCache>
                <c:ptCount val="1"/>
                <c:pt idx="0">
                  <c:v>Not Presented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'intention&amp;template'!$A$11:$A$16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'intention&amp;template'!$C$11:$C$16</c:f>
              <c:numCache>
                <c:formatCode>General</c:formatCode>
                <c:ptCount val="6"/>
                <c:pt idx="0">
                  <c:v>31.25</c:v>
                </c:pt>
                <c:pt idx="1">
                  <c:v>70.731707317073173</c:v>
                </c:pt>
                <c:pt idx="2">
                  <c:v>93.75</c:v>
                </c:pt>
                <c:pt idx="3">
                  <c:v>37.5</c:v>
                </c:pt>
                <c:pt idx="4">
                  <c:v>85.714285714285708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07E-BCBE-D0DB8B36525C}"/>
            </c:ext>
          </c:extLst>
        </c:ser>
        <c:ser>
          <c:idx val="1"/>
          <c:order val="1"/>
          <c:tx>
            <c:strRef>
              <c:f>'intention&amp;template'!$D$10</c:f>
              <c:strCache>
                <c:ptCount val="1"/>
                <c:pt idx="0">
                  <c:v>Referenced Template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'intention&amp;template'!$A$11:$A$16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'intention&amp;template'!$D$11:$D$16</c:f>
              <c:numCache>
                <c:formatCode>General</c:formatCode>
                <c:ptCount val="6"/>
                <c:pt idx="0">
                  <c:v>23.4375</c:v>
                </c:pt>
                <c:pt idx="1">
                  <c:v>9.7560975609756095</c:v>
                </c:pt>
                <c:pt idx="2">
                  <c:v>0</c:v>
                </c:pt>
                <c:pt idx="3">
                  <c:v>37.5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07E-BCBE-D0DB8B36525C}"/>
            </c:ext>
          </c:extLst>
        </c:ser>
        <c:ser>
          <c:idx val="2"/>
          <c:order val="2"/>
          <c:tx>
            <c:strRef>
              <c:f>'intention&amp;template'!$E$10</c:f>
              <c:strCache>
                <c:ptCount val="1"/>
                <c:pt idx="0">
                  <c:v>Implicit Template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'intention&amp;template'!$A$11:$A$16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'intention&amp;template'!$E$11:$E$16</c:f>
              <c:numCache>
                <c:formatCode>General</c:formatCode>
                <c:ptCount val="6"/>
                <c:pt idx="0">
                  <c:v>35.9375</c:v>
                </c:pt>
                <c:pt idx="1">
                  <c:v>7.3170731707317067</c:v>
                </c:pt>
                <c:pt idx="2">
                  <c:v>6.25</c:v>
                </c:pt>
                <c:pt idx="3">
                  <c:v>31.25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07E-BCBE-D0DB8B36525C}"/>
            </c:ext>
          </c:extLst>
        </c:ser>
        <c:ser>
          <c:idx val="3"/>
          <c:order val="3"/>
          <c:tx>
            <c:strRef>
              <c:f>'intention&amp;template'!$F$10</c:f>
              <c:strCache>
                <c:ptCount val="1"/>
                <c:pt idx="0">
                  <c:v>Specific Template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'intention&amp;template'!$A$11:$A$16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'intention&amp;template'!$F$11:$F$16</c:f>
              <c:numCache>
                <c:formatCode>General</c:formatCode>
                <c:ptCount val="6"/>
                <c:pt idx="0">
                  <c:v>15.625</c:v>
                </c:pt>
                <c:pt idx="1">
                  <c:v>12.195121951219512</c:v>
                </c:pt>
                <c:pt idx="2">
                  <c:v>0</c:v>
                </c:pt>
                <c:pt idx="3">
                  <c:v>25</c:v>
                </c:pt>
                <c:pt idx="4">
                  <c:v>14.285714285714285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07E-BCBE-D0DB8B36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95504"/>
        <c:axId val="96795088"/>
      </c:barChart>
      <c:catAx>
        <c:axId val="9679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795088"/>
        <c:crosses val="autoZero"/>
        <c:auto val="1"/>
        <c:lblAlgn val="ctr"/>
        <c:lblOffset val="100"/>
        <c:noMultiLvlLbl val="0"/>
      </c:catAx>
      <c:valAx>
        <c:axId val="96795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Template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7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78924540042628"/>
          <c:y val="0.27760844039231936"/>
          <c:w val="0.1957180033390386"/>
          <c:h val="0.29605470368835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Intention</a:t>
            </a:r>
            <a:r>
              <a:rPr lang="fr-FR" baseline="0"/>
              <a:t> VS Language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'intention&amp;language'!$C$10</c:f>
              <c:strCache>
                <c:ptCount val="1"/>
                <c:pt idx="0">
                  <c:v>Not Presented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'intention&amp;language'!$A$11:$A$16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'intention&amp;language'!$C$11:$C$16</c:f>
              <c:numCache>
                <c:formatCode>General</c:formatCode>
                <c:ptCount val="6"/>
                <c:pt idx="0">
                  <c:v>34.375</c:v>
                </c:pt>
                <c:pt idx="1">
                  <c:v>34.146341463414636</c:v>
                </c:pt>
                <c:pt idx="2">
                  <c:v>62.5</c:v>
                </c:pt>
                <c:pt idx="3">
                  <c:v>0</c:v>
                </c:pt>
                <c:pt idx="4">
                  <c:v>28.571428571428569</c:v>
                </c:pt>
                <c:pt idx="5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1-4E91-8ACF-FC6E21FF6100}"/>
            </c:ext>
          </c:extLst>
        </c:ser>
        <c:ser>
          <c:idx val="1"/>
          <c:order val="1"/>
          <c:tx>
            <c:strRef>
              <c:f>'intention&amp;language'!$D$10</c:f>
              <c:strCache>
                <c:ptCount val="1"/>
                <c:pt idx="0">
                  <c:v>UML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'intention&amp;language'!$A$11:$A$16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'intention&amp;language'!$D$11:$D$16</c:f>
              <c:numCache>
                <c:formatCode>General</c:formatCode>
                <c:ptCount val="6"/>
                <c:pt idx="0">
                  <c:v>51.5625</c:v>
                </c:pt>
                <c:pt idx="1">
                  <c:v>41.463414634146339</c:v>
                </c:pt>
                <c:pt idx="2">
                  <c:v>25</c:v>
                </c:pt>
                <c:pt idx="3">
                  <c:v>25</c:v>
                </c:pt>
                <c:pt idx="4">
                  <c:v>42.857142857142854</c:v>
                </c:pt>
                <c:pt idx="5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1-4E91-8ACF-FC6E21FF6100}"/>
            </c:ext>
          </c:extLst>
        </c:ser>
        <c:ser>
          <c:idx val="2"/>
          <c:order val="2"/>
          <c:tx>
            <c:strRef>
              <c:f>'intention&amp;language'!$E$10</c:f>
              <c:strCache>
                <c:ptCount val="1"/>
                <c:pt idx="0">
                  <c:v>UML Profile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'intention&amp;language'!$A$11:$A$16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'intention&amp;language'!$E$11:$E$16</c:f>
              <c:numCache>
                <c:formatCode>General</c:formatCode>
                <c:ptCount val="6"/>
                <c:pt idx="0">
                  <c:v>6.25</c:v>
                </c:pt>
                <c:pt idx="1">
                  <c:v>7.3170731707317067</c:v>
                </c:pt>
                <c:pt idx="2">
                  <c:v>6.25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1-4E91-8ACF-FC6E21FF6100}"/>
            </c:ext>
          </c:extLst>
        </c:ser>
        <c:ser>
          <c:idx val="3"/>
          <c:order val="3"/>
          <c:tx>
            <c:strRef>
              <c:f>'intention&amp;language'!$F$10</c:f>
              <c:strCache>
                <c:ptCount val="1"/>
                <c:pt idx="0">
                  <c:v>DSL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'intention&amp;language'!$A$11:$A$16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'intention&amp;language'!$F$11:$F$16</c:f>
              <c:numCache>
                <c:formatCode>General</c:formatCode>
                <c:ptCount val="6"/>
                <c:pt idx="0">
                  <c:v>4.6875</c:v>
                </c:pt>
                <c:pt idx="1">
                  <c:v>12.195121951219512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41-4E91-8ACF-FC6E21FF6100}"/>
            </c:ext>
          </c:extLst>
        </c:ser>
        <c:ser>
          <c:idx val="4"/>
          <c:order val="4"/>
          <c:tx>
            <c:strRef>
              <c:f>'intention&amp;language'!$G$10</c:f>
              <c:strCache>
                <c:ptCount val="1"/>
                <c:pt idx="0">
                  <c:v>Formal Language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'intention&amp;language'!$A$11:$A$16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'intention&amp;language'!$G$11:$G$16</c:f>
              <c:numCache>
                <c:formatCode>General</c:formatCode>
                <c:ptCount val="6"/>
                <c:pt idx="0">
                  <c:v>9.375</c:v>
                </c:pt>
                <c:pt idx="1">
                  <c:v>2.4390243902439024</c:v>
                </c:pt>
                <c:pt idx="2">
                  <c:v>6.25</c:v>
                </c:pt>
                <c:pt idx="3">
                  <c:v>6.25</c:v>
                </c:pt>
                <c:pt idx="4">
                  <c:v>28.571428571428569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41-4E91-8ACF-FC6E21FF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65328"/>
        <c:axId val="29968240"/>
      </c:barChart>
      <c:catAx>
        <c:axId val="2996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8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68240"/>
        <c:crosses val="autoZero"/>
        <c:auto val="1"/>
        <c:lblAlgn val="ctr"/>
        <c:lblOffset val="100"/>
        <c:noMultiLvlLbl val="0"/>
      </c:catAx>
      <c:valAx>
        <c:axId val="29968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Language</a:t>
                </a:r>
                <a:r>
                  <a:rPr lang="fr-FR" baseline="0"/>
                  <a:t> </a:t>
                </a:r>
                <a:r>
                  <a:rPr lang="fr-FR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30540624480763"/>
          <c:y val="0.32361073836831483"/>
          <c:w val="0.17433900344160591"/>
          <c:h val="0.3617388662430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Intention</a:t>
            </a:r>
            <a:r>
              <a:rPr lang="fr-FR" baseline="0"/>
              <a:t> VS Strategy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'intention&amp;strategy'!$C$11</c:f>
              <c:strCache>
                <c:ptCount val="1"/>
                <c:pt idx="0">
                  <c:v>Not Presented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'intention&amp;strategy'!$A$12:$A$17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'intention&amp;strategy'!$C$12:$C$17</c:f>
              <c:numCache>
                <c:formatCode>General</c:formatCode>
                <c:ptCount val="6"/>
                <c:pt idx="0">
                  <c:v>71.875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14.285714285714285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0-4359-AC7B-97D1954E2734}"/>
            </c:ext>
          </c:extLst>
        </c:ser>
        <c:ser>
          <c:idx val="1"/>
          <c:order val="1"/>
          <c:tx>
            <c:strRef>
              <c:f>'intention&amp;strategy'!$D$11</c:f>
              <c:strCache>
                <c:ptCount val="1"/>
                <c:pt idx="0">
                  <c:v>MDE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'intention&amp;strategy'!$A$12:$A$17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'intention&amp;strategy'!$D$12:$D$17</c:f>
              <c:numCache>
                <c:formatCode>General</c:formatCode>
                <c:ptCount val="6"/>
                <c:pt idx="0">
                  <c:v>7.8125</c:v>
                </c:pt>
                <c:pt idx="1">
                  <c:v>51.219512195121951</c:v>
                </c:pt>
                <c:pt idx="2">
                  <c:v>0</c:v>
                </c:pt>
                <c:pt idx="3">
                  <c:v>0</c:v>
                </c:pt>
                <c:pt idx="4">
                  <c:v>14.285714285714285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0-4359-AC7B-97D1954E2734}"/>
            </c:ext>
          </c:extLst>
        </c:ser>
        <c:ser>
          <c:idx val="2"/>
          <c:order val="2"/>
          <c:tx>
            <c:strRef>
              <c:f>'intention&amp;strategy'!$E$11</c:f>
              <c:strCache>
                <c:ptCount val="1"/>
                <c:pt idx="0">
                  <c:v>Specific Approach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'intention&amp;strategy'!$A$12:$A$17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'intention&amp;strategy'!$E$12:$E$17</c:f>
              <c:numCache>
                <c:formatCode>General</c:formatCode>
                <c:ptCount val="6"/>
                <c:pt idx="0">
                  <c:v>6.25</c:v>
                </c:pt>
                <c:pt idx="1">
                  <c:v>41.463414634146339</c:v>
                </c:pt>
                <c:pt idx="2">
                  <c:v>37.5</c:v>
                </c:pt>
                <c:pt idx="3">
                  <c:v>0</c:v>
                </c:pt>
                <c:pt idx="4">
                  <c:v>71.428571428571431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0-4359-AC7B-97D1954E2734}"/>
            </c:ext>
          </c:extLst>
        </c:ser>
        <c:ser>
          <c:idx val="3"/>
          <c:order val="3"/>
          <c:tx>
            <c:strRef>
              <c:f>'intention&amp;strategy'!$F$11</c:f>
              <c:strCache>
                <c:ptCount val="1"/>
                <c:pt idx="0">
                  <c:v>Component-Based Approach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'intention&amp;strategy'!$A$12:$A$17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'intention&amp;strategy'!$F$12:$F$17</c:f>
              <c:numCache>
                <c:formatCode>General</c:formatCode>
                <c:ptCount val="6"/>
                <c:pt idx="0">
                  <c:v>1.5625</c:v>
                </c:pt>
                <c:pt idx="1">
                  <c:v>9.7560975609756095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00-4359-AC7B-97D1954E2734}"/>
            </c:ext>
          </c:extLst>
        </c:ser>
        <c:ser>
          <c:idx val="4"/>
          <c:order val="4"/>
          <c:tx>
            <c:strRef>
              <c:f>'intention&amp;strategy'!$G$11</c:f>
              <c:strCache>
                <c:ptCount val="1"/>
                <c:pt idx="0">
                  <c:v>AOP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'intention&amp;strategy'!$A$12:$A$17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'intention&amp;strategy'!$G$12:$G$17</c:f>
              <c:numCache>
                <c:formatCode>General</c:formatCode>
                <c:ptCount val="6"/>
                <c:pt idx="0">
                  <c:v>0</c:v>
                </c:pt>
                <c:pt idx="1">
                  <c:v>9.7560975609756095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00-4359-AC7B-97D1954E2734}"/>
            </c:ext>
          </c:extLst>
        </c:ser>
        <c:ser>
          <c:idx val="5"/>
          <c:order val="5"/>
          <c:tx>
            <c:strRef>
              <c:f>'intention&amp;strategy'!$H$11</c:f>
              <c:strCache>
                <c:ptCount val="1"/>
                <c:pt idx="0">
                  <c:v>SPL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'intention&amp;strategy'!$A$12:$A$17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'intention&amp;strategy'!$H$12:$H$17</c:f>
              <c:numCache>
                <c:formatCode>General</c:formatCode>
                <c:ptCount val="6"/>
                <c:pt idx="0">
                  <c:v>0</c:v>
                </c:pt>
                <c:pt idx="1">
                  <c:v>9.7560975609756095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00-4359-AC7B-97D1954E2734}"/>
            </c:ext>
          </c:extLst>
        </c:ser>
        <c:ser>
          <c:idx val="6"/>
          <c:order val="6"/>
          <c:tx>
            <c:strRef>
              <c:f>'intention&amp;strategy'!$I$11</c:f>
              <c:strCache>
                <c:ptCount val="1"/>
                <c:pt idx="0">
                  <c:v>Pattern Language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'intention&amp;strategy'!$A$12:$A$17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'intention&amp;strategy'!$I$12:$I$17</c:f>
              <c:numCache>
                <c:formatCode>General</c:formatCode>
                <c:ptCount val="6"/>
                <c:pt idx="0">
                  <c:v>12.5</c:v>
                </c:pt>
                <c:pt idx="1">
                  <c:v>0</c:v>
                </c:pt>
                <c:pt idx="2">
                  <c:v>0</c:v>
                </c:pt>
                <c:pt idx="3">
                  <c:v>87.5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00-4359-AC7B-97D1954E2734}"/>
            </c:ext>
          </c:extLst>
        </c:ser>
        <c:ser>
          <c:idx val="7"/>
          <c:order val="7"/>
          <c:tx>
            <c:strRef>
              <c:f>'intention&amp;strategy'!$J$11</c:f>
              <c:strCache>
                <c:ptCount val="1"/>
                <c:pt idx="0">
                  <c:v>Pattern Mining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'intention&amp;strategy'!$A$12:$A$17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'intention&amp;strategy'!$J$12:$J$17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00-4359-AC7B-97D1954E2734}"/>
            </c:ext>
          </c:extLst>
        </c:ser>
        <c:ser>
          <c:idx val="8"/>
          <c:order val="8"/>
          <c:tx>
            <c:strRef>
              <c:f>'intention&amp;strategy'!$K$11</c:f>
              <c:strCache>
                <c:ptCount val="1"/>
                <c:pt idx="0">
                  <c:v>Recommendation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'intention&amp;strategy'!$A$12:$A$17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'intention&amp;strategy'!$K$12:$K$17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00-4359-AC7B-97D1954E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0554352"/>
        <c:axId val="830550608"/>
      </c:barChart>
      <c:catAx>
        <c:axId val="8305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0550608"/>
        <c:crosses val="autoZero"/>
        <c:auto val="1"/>
        <c:lblAlgn val="ctr"/>
        <c:lblOffset val="100"/>
        <c:noMultiLvlLbl val="0"/>
      </c:catAx>
      <c:valAx>
        <c:axId val="8305506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Strategy</a:t>
                </a:r>
                <a:r>
                  <a:rPr lang="fr-FR" baseline="0"/>
                  <a:t> Percentage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05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07227249262175"/>
          <c:y val="0.23208506284957192"/>
          <c:w val="0.24776042615573796"/>
          <c:h val="0.64696938441800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Intention</a:t>
            </a:r>
            <a:r>
              <a:rPr lang="fr-FR" baseline="0"/>
              <a:t> VS Validation Techniques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'intention&amp;validation'!$C$12</c:f>
              <c:strCache>
                <c:ptCount val="1"/>
                <c:pt idx="0">
                  <c:v>Not Presented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'intention&amp;validation'!$A$13:$A$18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'intention&amp;validation'!$C$13:$C$18</c:f>
              <c:numCache>
                <c:formatCode>General</c:formatCode>
                <c:ptCount val="6"/>
                <c:pt idx="0">
                  <c:v>32.8125</c:v>
                </c:pt>
                <c:pt idx="1">
                  <c:v>0</c:v>
                </c:pt>
                <c:pt idx="2">
                  <c:v>0</c:v>
                </c:pt>
                <c:pt idx="3">
                  <c:v>31.25</c:v>
                </c:pt>
                <c:pt idx="4">
                  <c:v>0</c:v>
                </c:pt>
                <c:pt idx="5">
                  <c:v>83.333333333333343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F-42EB-AFC9-80688DF2BDBA}"/>
            </c:ext>
          </c:extLst>
        </c:ser>
        <c:ser>
          <c:idx val="1"/>
          <c:order val="1"/>
          <c:tx>
            <c:strRef>
              <c:f>'intention&amp;validation'!$D$12</c:f>
              <c:strCache>
                <c:ptCount val="1"/>
                <c:pt idx="0">
                  <c:v>Example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'intention&amp;validation'!$A$13:$A$18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'intention&amp;validation'!$D$13:$D$18</c:f>
              <c:numCache>
                <c:formatCode>General</c:formatCode>
                <c:ptCount val="6"/>
                <c:pt idx="0">
                  <c:v>26.5625</c:v>
                </c:pt>
                <c:pt idx="1">
                  <c:v>17.073170731707318</c:v>
                </c:pt>
                <c:pt idx="2">
                  <c:v>12.5</c:v>
                </c:pt>
                <c:pt idx="3">
                  <c:v>12.5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F-42EB-AFC9-80688DF2BDBA}"/>
            </c:ext>
          </c:extLst>
        </c:ser>
        <c:ser>
          <c:idx val="2"/>
          <c:order val="2"/>
          <c:tx>
            <c:strRef>
              <c:f>'intention&amp;validation'!$E$12</c:f>
              <c:strCache>
                <c:ptCount val="1"/>
                <c:pt idx="0">
                  <c:v>Experiment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'intention&amp;validation'!$A$13:$A$18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'intention&amp;validation'!$E$13:$E$18</c:f>
              <c:numCache>
                <c:formatCode>General</c:formatCode>
                <c:ptCount val="6"/>
                <c:pt idx="0">
                  <c:v>17.1875</c:v>
                </c:pt>
                <c:pt idx="1">
                  <c:v>36.585365853658537</c:v>
                </c:pt>
                <c:pt idx="2">
                  <c:v>56.25</c:v>
                </c:pt>
                <c:pt idx="3">
                  <c:v>12.5</c:v>
                </c:pt>
                <c:pt idx="4">
                  <c:v>85.714285714285708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3F-42EB-AFC9-80688DF2BDBA}"/>
            </c:ext>
          </c:extLst>
        </c:ser>
        <c:ser>
          <c:idx val="3"/>
          <c:order val="3"/>
          <c:tx>
            <c:strRef>
              <c:f>'intention&amp;validation'!$F$12</c:f>
              <c:strCache>
                <c:ptCount val="1"/>
                <c:pt idx="0">
                  <c:v>Tool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'intention&amp;validation'!$A$13:$A$18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'intention&amp;validation'!$F$13:$F$18</c:f>
              <c:numCache>
                <c:formatCode>General</c:formatCode>
                <c:ptCount val="6"/>
                <c:pt idx="0">
                  <c:v>6.25</c:v>
                </c:pt>
                <c:pt idx="1">
                  <c:v>31.707317073170731</c:v>
                </c:pt>
                <c:pt idx="2">
                  <c:v>50</c:v>
                </c:pt>
                <c:pt idx="3">
                  <c:v>6.25</c:v>
                </c:pt>
                <c:pt idx="4">
                  <c:v>0</c:v>
                </c:pt>
                <c:pt idx="5">
                  <c:v>16.666666666666664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3F-42EB-AFC9-80688DF2BDBA}"/>
            </c:ext>
          </c:extLst>
        </c:ser>
        <c:ser>
          <c:idx val="4"/>
          <c:order val="4"/>
          <c:tx>
            <c:strRef>
              <c:f>'intention&amp;validation'!$G$12</c:f>
              <c:strCache>
                <c:ptCount val="1"/>
                <c:pt idx="0">
                  <c:v>Case Study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'intention&amp;validation'!$A$13:$A$18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'intention&amp;validation'!$G$13:$G$18</c:f>
              <c:numCache>
                <c:formatCode>General</c:formatCode>
                <c:ptCount val="6"/>
                <c:pt idx="0">
                  <c:v>34.375</c:v>
                </c:pt>
                <c:pt idx="1">
                  <c:v>70.731707317073173</c:v>
                </c:pt>
                <c:pt idx="2">
                  <c:v>31.25</c:v>
                </c:pt>
                <c:pt idx="3">
                  <c:v>37.5</c:v>
                </c:pt>
                <c:pt idx="4">
                  <c:v>57.142857142857139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F-42EB-AFC9-80688DF2BDBA}"/>
            </c:ext>
          </c:extLst>
        </c:ser>
        <c:ser>
          <c:idx val="5"/>
          <c:order val="5"/>
          <c:tx>
            <c:strRef>
              <c:f>'intention&amp;validation'!$H$12</c:f>
              <c:strCache>
                <c:ptCount val="1"/>
                <c:pt idx="0">
                  <c:v>Comparative Evaluation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'intention&amp;validation'!$A$13:$A$18</c:f>
              <c:strCache>
                <c:ptCount val="6"/>
                <c:pt idx="0">
                  <c:v>Proposal</c:v>
                </c:pt>
                <c:pt idx="1">
                  <c:v>Integration</c:v>
                </c:pt>
                <c:pt idx="2">
                  <c:v>Detection</c:v>
                </c:pt>
                <c:pt idx="3">
                  <c:v>Selection</c:v>
                </c:pt>
                <c:pt idx="4">
                  <c:v>Quality Impact</c:v>
                </c:pt>
                <c:pt idx="5">
                  <c:v>Application</c:v>
                </c:pt>
              </c:strCache>
            </c:strRef>
          </c:cat>
          <c:val>
            <c:numRef>
              <c:f>'intention&amp;validation'!$H$13:$H$18</c:f>
              <c:numCache>
                <c:formatCode>General</c:formatCode>
                <c:ptCount val="6"/>
                <c:pt idx="0">
                  <c:v>1.5625</c:v>
                </c:pt>
                <c:pt idx="1">
                  <c:v>2.4390243902439024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3F-42EB-AFC9-80688DF2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378544"/>
        <c:axId val="956372720"/>
      </c:barChart>
      <c:catAx>
        <c:axId val="95637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1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6372720"/>
        <c:crosses val="autoZero"/>
        <c:auto val="1"/>
        <c:lblAlgn val="ctr"/>
        <c:lblOffset val="100"/>
        <c:noMultiLvlLbl val="0"/>
      </c:catAx>
      <c:valAx>
        <c:axId val="956372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Validation</a:t>
                </a:r>
                <a:r>
                  <a:rPr lang="fr-FR" baseline="0"/>
                  <a:t> Techniques Percentage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63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374651</xdr:colOff>
      <xdr:row>29</xdr:row>
      <xdr:rowOff>76200</xdr:rowOff>
    </xdr:from>
    <xdr:to>
      <xdr:col>10</xdr:col>
      <xdr:colOff>520700</xdr:colOff>
      <xdr:row>44</xdr:row>
      <xdr:rowOff>117475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2000250</xdr:colOff>
      <xdr:row>32</xdr:row>
      <xdr:rowOff>31750</xdr:rowOff>
    </xdr:from>
    <xdr:to>
      <xdr:col>11</xdr:col>
      <xdr:colOff>215900</xdr:colOff>
      <xdr:row>49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736601</xdr:colOff>
      <xdr:row>20</xdr:row>
      <xdr:rowOff>126999</xdr:rowOff>
    </xdr:from>
    <xdr:to>
      <xdr:col>8</xdr:col>
      <xdr:colOff>393701</xdr:colOff>
      <xdr:row>32</xdr:row>
      <xdr:rowOff>117474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19</xdr:row>
      <xdr:rowOff>19050</xdr:rowOff>
    </xdr:from>
    <xdr:to>
      <xdr:col>9</xdr:col>
      <xdr:colOff>361950</xdr:colOff>
      <xdr:row>38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412749</xdr:colOff>
      <xdr:row>3</xdr:row>
      <xdr:rowOff>171450</xdr:rowOff>
    </xdr:from>
    <xdr:to>
      <xdr:col>14</xdr:col>
      <xdr:colOff>495300</xdr:colOff>
      <xdr:row>17</xdr:row>
      <xdr:rowOff>101600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4</xdr:row>
      <xdr:rowOff>171450</xdr:rowOff>
    </xdr:from>
    <xdr:to>
      <xdr:col>15</xdr:col>
      <xdr:colOff>704850</xdr:colOff>
      <xdr:row>20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16</xdr:row>
      <xdr:rowOff>38100</xdr:rowOff>
    </xdr:from>
    <xdr:to>
      <xdr:col>9</xdr:col>
      <xdr:colOff>733425</xdr:colOff>
      <xdr:row>32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142876</xdr:rowOff>
    </xdr:from>
    <xdr:to>
      <xdr:col>8</xdr:col>
      <xdr:colOff>333376</xdr:colOff>
      <xdr:row>34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opLeftCell="B1" workbookViewId="0">
      <selection activeCell="I15" sqref="I15"/>
    </sheetView>
  </sheetViews>
  <sheetFormatPr baseColWidth="10" defaultColWidth="9.1796875" defaultRowHeight="14.5" x14ac:dyDescent="0.35"/>
  <cols>
    <col min="1" max="1" width="27.81640625" customWidth="1"/>
    <col min="2" max="2" width="16.1796875" customWidth="1"/>
    <col min="4" max="4" width="11.453125" customWidth="1"/>
    <col min="5" max="5" width="13.1796875" customWidth="1"/>
    <col min="9" max="9" width="13.453125" customWidth="1"/>
    <col min="13" max="13" width="11.81640625" customWidth="1"/>
  </cols>
  <sheetData>
    <row r="1" spans="1:14" x14ac:dyDescent="0.35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22</v>
      </c>
      <c r="M1" s="5" t="s">
        <v>23</v>
      </c>
    </row>
    <row r="2" spans="1:14" x14ac:dyDescent="0.35">
      <c r="A2" s="1" t="s">
        <v>11</v>
      </c>
      <c r="B2" s="9">
        <v>26</v>
      </c>
      <c r="C2" s="10">
        <v>7</v>
      </c>
      <c r="D2" s="12">
        <v>4</v>
      </c>
      <c r="E2" s="4">
        <v>4</v>
      </c>
      <c r="F2" s="7">
        <v>0</v>
      </c>
      <c r="G2" s="11">
        <v>1</v>
      </c>
      <c r="H2" s="7">
        <v>0</v>
      </c>
      <c r="I2" s="7">
        <v>0</v>
      </c>
      <c r="J2" s="16">
        <v>1</v>
      </c>
      <c r="K2" s="7">
        <v>0</v>
      </c>
      <c r="L2" s="7">
        <v>0</v>
      </c>
      <c r="M2" s="17">
        <v>5</v>
      </c>
    </row>
    <row r="3" spans="1:14" x14ac:dyDescent="0.35">
      <c r="A3" s="1" t="s">
        <v>13</v>
      </c>
      <c r="B3" s="9">
        <v>15</v>
      </c>
      <c r="C3" s="10">
        <v>2</v>
      </c>
      <c r="D3" s="12">
        <v>1</v>
      </c>
      <c r="E3" s="4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17">
        <v>1</v>
      </c>
    </row>
    <row r="4" spans="1:14" x14ac:dyDescent="0.35">
      <c r="A4" s="1" t="s">
        <v>12</v>
      </c>
      <c r="B4" s="9">
        <v>3</v>
      </c>
      <c r="C4" s="10">
        <v>1</v>
      </c>
      <c r="D4" s="12">
        <v>1</v>
      </c>
      <c r="E4" s="7">
        <v>0</v>
      </c>
      <c r="F4" s="8">
        <v>1</v>
      </c>
      <c r="G4" s="7">
        <v>0</v>
      </c>
      <c r="H4" s="13">
        <v>1</v>
      </c>
      <c r="I4" s="3">
        <v>1</v>
      </c>
      <c r="J4" s="7">
        <v>0</v>
      </c>
      <c r="K4" s="7">
        <v>0</v>
      </c>
      <c r="L4" s="7">
        <v>0</v>
      </c>
      <c r="M4" s="7">
        <v>0</v>
      </c>
    </row>
    <row r="5" spans="1:14" x14ac:dyDescent="0.35">
      <c r="A5" s="1" t="s">
        <v>14</v>
      </c>
      <c r="B5" s="9">
        <v>10</v>
      </c>
      <c r="C5" s="10">
        <v>6</v>
      </c>
      <c r="D5" s="12">
        <v>3</v>
      </c>
      <c r="E5" s="4">
        <v>5</v>
      </c>
      <c r="F5" s="8">
        <v>3</v>
      </c>
      <c r="G5" s="11">
        <v>1</v>
      </c>
      <c r="H5" s="7">
        <v>0</v>
      </c>
      <c r="I5" s="3">
        <v>1</v>
      </c>
      <c r="J5" s="7">
        <v>0</v>
      </c>
      <c r="K5" s="7">
        <v>0</v>
      </c>
      <c r="L5" s="15">
        <v>1</v>
      </c>
      <c r="M5" s="17">
        <v>2</v>
      </c>
    </row>
    <row r="6" spans="1:14" x14ac:dyDescent="0.35">
      <c r="A6" s="1" t="s">
        <v>15</v>
      </c>
      <c r="B6" s="9">
        <v>3</v>
      </c>
      <c r="C6" s="10">
        <v>1</v>
      </c>
      <c r="D6" s="12">
        <v>2</v>
      </c>
      <c r="E6" s="4">
        <v>3</v>
      </c>
      <c r="F6" s="8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15">
        <v>1</v>
      </c>
      <c r="M6" s="17">
        <v>2</v>
      </c>
    </row>
    <row r="7" spans="1:14" x14ac:dyDescent="0.35">
      <c r="A7" s="1" t="s">
        <v>16</v>
      </c>
      <c r="B7" s="9">
        <v>12</v>
      </c>
      <c r="C7" s="10">
        <v>4</v>
      </c>
      <c r="D7" s="12">
        <v>5</v>
      </c>
      <c r="E7" s="4">
        <v>2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14">
        <v>1</v>
      </c>
      <c r="L7" s="7">
        <v>0</v>
      </c>
      <c r="M7" s="17">
        <v>7</v>
      </c>
    </row>
    <row r="8" spans="1:14" x14ac:dyDescent="0.35">
      <c r="A8" s="1" t="s">
        <v>17</v>
      </c>
      <c r="B8" s="9">
        <v>2</v>
      </c>
      <c r="C8" s="10">
        <v>1</v>
      </c>
      <c r="D8" s="12">
        <v>1</v>
      </c>
      <c r="E8" s="7">
        <v>0</v>
      </c>
      <c r="F8" s="7">
        <v>0</v>
      </c>
      <c r="G8" s="7">
        <v>0</v>
      </c>
      <c r="H8" s="7">
        <v>0</v>
      </c>
      <c r="I8" s="3">
        <v>1</v>
      </c>
      <c r="J8" s="7">
        <v>0</v>
      </c>
      <c r="K8" s="7">
        <v>0</v>
      </c>
      <c r="L8" s="7">
        <v>0</v>
      </c>
      <c r="M8" s="17">
        <v>2</v>
      </c>
    </row>
    <row r="9" spans="1:14" x14ac:dyDescent="0.35">
      <c r="A9" s="1" t="s">
        <v>18</v>
      </c>
      <c r="B9" s="9">
        <v>5</v>
      </c>
      <c r="C9" s="7">
        <v>0</v>
      </c>
      <c r="D9" s="7"/>
      <c r="E9" s="4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15">
        <v>1</v>
      </c>
      <c r="M9" s="17">
        <v>2</v>
      </c>
    </row>
    <row r="10" spans="1:14" x14ac:dyDescent="0.35">
      <c r="A10" s="1" t="s">
        <v>19</v>
      </c>
      <c r="B10" s="7">
        <v>0</v>
      </c>
      <c r="C10" s="10">
        <v>3</v>
      </c>
      <c r="D10" s="12">
        <v>1</v>
      </c>
      <c r="E10" s="4">
        <v>4</v>
      </c>
      <c r="F10" s="8">
        <v>2</v>
      </c>
      <c r="G10" s="11">
        <v>1</v>
      </c>
      <c r="H10" s="7">
        <v>0</v>
      </c>
      <c r="I10" s="3">
        <v>1</v>
      </c>
      <c r="J10" s="7">
        <v>0</v>
      </c>
      <c r="K10" s="7">
        <v>0</v>
      </c>
      <c r="L10" s="7">
        <v>0</v>
      </c>
      <c r="M10" s="7">
        <v>0</v>
      </c>
    </row>
    <row r="11" spans="1:14" x14ac:dyDescent="0.35">
      <c r="A11" s="1" t="s">
        <v>20</v>
      </c>
      <c r="B11" s="9">
        <v>6</v>
      </c>
      <c r="C11" s="7">
        <v>0</v>
      </c>
      <c r="D11" s="7"/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4" x14ac:dyDescent="0.35">
      <c r="A12" s="1" t="s">
        <v>21</v>
      </c>
      <c r="B12" s="9">
        <v>1</v>
      </c>
      <c r="C12" s="7">
        <v>0</v>
      </c>
      <c r="D12" s="7"/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5" spans="1:14" x14ac:dyDescent="0.35">
      <c r="A15" s="2" t="s">
        <v>0</v>
      </c>
      <c r="B15" s="2" t="s">
        <v>81</v>
      </c>
      <c r="C15" s="2" t="s">
        <v>125</v>
      </c>
      <c r="D15" s="2" t="s">
        <v>2</v>
      </c>
      <c r="E15" s="2" t="s">
        <v>3</v>
      </c>
      <c r="F15" s="2" t="s">
        <v>4</v>
      </c>
      <c r="G15" s="2" t="s">
        <v>117</v>
      </c>
      <c r="H15" s="2" t="s">
        <v>22</v>
      </c>
      <c r="I15" s="2" t="s">
        <v>126</v>
      </c>
      <c r="J15" s="2" t="s">
        <v>123</v>
      </c>
      <c r="K15" s="2" t="s">
        <v>5</v>
      </c>
      <c r="L15" s="2" t="s">
        <v>124</v>
      </c>
      <c r="M15" s="2" t="s">
        <v>7</v>
      </c>
      <c r="N15" s="2" t="s">
        <v>9</v>
      </c>
    </row>
    <row r="16" spans="1:14" x14ac:dyDescent="0.35">
      <c r="A16" s="50" t="s">
        <v>127</v>
      </c>
      <c r="B16" s="1">
        <v>41</v>
      </c>
      <c r="C16" s="1">
        <f>(B2/B16)*100</f>
        <v>63.414634146341463</v>
      </c>
      <c r="D16" s="1">
        <f>(C2/B16)*100</f>
        <v>17.073170731707318</v>
      </c>
      <c r="E16" s="1">
        <f>(D2/B16)*100</f>
        <v>9.7560975609756095</v>
      </c>
      <c r="F16" s="1">
        <f>(E2/B16)*100</f>
        <v>9.7560975609756095</v>
      </c>
      <c r="G16" s="1">
        <f t="shared" ref="G16:G26" si="0">(M2/B16)*100</f>
        <v>12.195121951219512</v>
      </c>
      <c r="H16" s="1">
        <f t="shared" ref="H16:H26" si="1">(L2/B16)*100</f>
        <v>0</v>
      </c>
      <c r="I16" s="1">
        <f t="shared" ref="I16:I26" si="2">(G2/B16)*100</f>
        <v>2.4390243902439024</v>
      </c>
      <c r="J16" s="1">
        <f>(I2/B16)*100</f>
        <v>0</v>
      </c>
      <c r="K16" s="1">
        <f t="shared" ref="K16:K26" si="3">(F2/B16)*100</f>
        <v>0</v>
      </c>
      <c r="L16" s="1">
        <f>(K2/B16)*100</f>
        <v>0</v>
      </c>
      <c r="M16" s="1">
        <f t="shared" ref="M16:M26" si="4">(H2/B16)*100</f>
        <v>0</v>
      </c>
      <c r="N16" s="1">
        <f t="shared" ref="N16:N26" si="5">(J2/B16)*100</f>
        <v>2.4390243902439024</v>
      </c>
    </row>
    <row r="17" spans="1:14" x14ac:dyDescent="0.35">
      <c r="A17" s="50" t="s">
        <v>128</v>
      </c>
      <c r="B17" s="1">
        <v>17</v>
      </c>
      <c r="C17" s="1">
        <f t="shared" ref="C17:C26" si="6">(B3/B17)*100</f>
        <v>88.235294117647058</v>
      </c>
      <c r="D17" s="1">
        <f t="shared" ref="D17:D26" si="7">(C3/B17)*100</f>
        <v>11.76470588235294</v>
      </c>
      <c r="E17" s="1">
        <f t="shared" ref="E17:E26" si="8">(D3/B17)*100</f>
        <v>5.8823529411764701</v>
      </c>
      <c r="F17" s="1">
        <f t="shared" ref="F17:F26" si="9">(E3/B17)*100</f>
        <v>5.8823529411764701</v>
      </c>
      <c r="G17" s="1">
        <f t="shared" si="0"/>
        <v>5.8823529411764701</v>
      </c>
      <c r="H17" s="1">
        <f t="shared" si="1"/>
        <v>0</v>
      </c>
      <c r="I17" s="1">
        <f t="shared" si="2"/>
        <v>0</v>
      </c>
      <c r="J17" s="1">
        <f t="shared" ref="J17:J26" si="10">(I3/B17)*100</f>
        <v>0</v>
      </c>
      <c r="K17" s="1">
        <f t="shared" si="3"/>
        <v>0</v>
      </c>
      <c r="L17" s="1">
        <f t="shared" ref="L17:L26" si="11">(K3/B17)*100</f>
        <v>0</v>
      </c>
      <c r="M17" s="1">
        <f t="shared" si="4"/>
        <v>0</v>
      </c>
      <c r="N17" s="1">
        <f t="shared" si="5"/>
        <v>0</v>
      </c>
    </row>
    <row r="18" spans="1:14" x14ac:dyDescent="0.35">
      <c r="A18" s="50" t="s">
        <v>129</v>
      </c>
      <c r="B18" s="1">
        <v>4</v>
      </c>
      <c r="C18" s="1">
        <f t="shared" si="6"/>
        <v>75</v>
      </c>
      <c r="D18" s="1">
        <f t="shared" si="7"/>
        <v>25</v>
      </c>
      <c r="E18" s="1">
        <f>(D4/B18)*100</f>
        <v>25</v>
      </c>
      <c r="F18" s="1">
        <f t="shared" si="9"/>
        <v>0</v>
      </c>
      <c r="G18" s="1">
        <f t="shared" si="0"/>
        <v>0</v>
      </c>
      <c r="H18" s="1">
        <f t="shared" si="1"/>
        <v>0</v>
      </c>
      <c r="I18" s="1">
        <f t="shared" si="2"/>
        <v>0</v>
      </c>
      <c r="J18" s="1">
        <f t="shared" si="10"/>
        <v>25</v>
      </c>
      <c r="K18" s="1">
        <f t="shared" si="3"/>
        <v>25</v>
      </c>
      <c r="L18" s="1">
        <f t="shared" si="11"/>
        <v>0</v>
      </c>
      <c r="M18" s="1">
        <f t="shared" si="4"/>
        <v>25</v>
      </c>
      <c r="N18" s="1">
        <f t="shared" si="5"/>
        <v>0</v>
      </c>
    </row>
    <row r="19" spans="1:14" x14ac:dyDescent="0.35">
      <c r="A19" s="50" t="s">
        <v>130</v>
      </c>
      <c r="B19" s="1">
        <v>23</v>
      </c>
      <c r="C19" s="1">
        <f t="shared" si="6"/>
        <v>43.478260869565219</v>
      </c>
      <c r="D19" s="1">
        <f t="shared" si="7"/>
        <v>26.086956521739129</v>
      </c>
      <c r="E19" s="1">
        <f t="shared" si="8"/>
        <v>13.043478260869565</v>
      </c>
      <c r="F19" s="1">
        <f t="shared" si="9"/>
        <v>21.739130434782609</v>
      </c>
      <c r="G19" s="1">
        <f t="shared" si="0"/>
        <v>8.695652173913043</v>
      </c>
      <c r="H19" s="1">
        <f t="shared" si="1"/>
        <v>4.3478260869565215</v>
      </c>
      <c r="I19" s="1">
        <f t="shared" si="2"/>
        <v>4.3478260869565215</v>
      </c>
      <c r="J19" s="1">
        <f t="shared" si="10"/>
        <v>4.3478260869565215</v>
      </c>
      <c r="K19" s="1">
        <f t="shared" si="3"/>
        <v>13.043478260869565</v>
      </c>
      <c r="L19" s="1">
        <f t="shared" si="11"/>
        <v>0</v>
      </c>
      <c r="M19" s="1">
        <f t="shared" si="4"/>
        <v>0</v>
      </c>
      <c r="N19" s="1">
        <f t="shared" si="5"/>
        <v>0</v>
      </c>
    </row>
    <row r="20" spans="1:14" x14ac:dyDescent="0.35">
      <c r="A20" s="50" t="s">
        <v>131</v>
      </c>
      <c r="B20" s="1">
        <v>11</v>
      </c>
      <c r="C20" s="1">
        <f t="shared" si="6"/>
        <v>27.27272727272727</v>
      </c>
      <c r="D20" s="1">
        <f t="shared" si="7"/>
        <v>9.0909090909090917</v>
      </c>
      <c r="E20" s="1">
        <f t="shared" si="8"/>
        <v>18.181818181818183</v>
      </c>
      <c r="F20" s="1">
        <f t="shared" si="9"/>
        <v>27.27272727272727</v>
      </c>
      <c r="G20" s="1">
        <f t="shared" si="0"/>
        <v>18.181818181818183</v>
      </c>
      <c r="H20" s="1">
        <f t="shared" si="1"/>
        <v>9.0909090909090917</v>
      </c>
      <c r="I20" s="1">
        <f t="shared" si="2"/>
        <v>0</v>
      </c>
      <c r="J20" s="1">
        <f t="shared" si="10"/>
        <v>0</v>
      </c>
      <c r="K20" s="1">
        <f t="shared" si="3"/>
        <v>9.0909090909090917</v>
      </c>
      <c r="L20" s="1">
        <f t="shared" si="11"/>
        <v>0</v>
      </c>
      <c r="M20" s="1">
        <f t="shared" si="4"/>
        <v>0</v>
      </c>
      <c r="N20" s="1">
        <f t="shared" si="5"/>
        <v>0</v>
      </c>
    </row>
    <row r="21" spans="1:14" x14ac:dyDescent="0.35">
      <c r="A21" s="50" t="s">
        <v>132</v>
      </c>
      <c r="B21" s="1">
        <v>28</v>
      </c>
      <c r="C21" s="1">
        <f t="shared" si="6"/>
        <v>42.857142857142854</v>
      </c>
      <c r="D21" s="1">
        <f t="shared" si="7"/>
        <v>14.285714285714285</v>
      </c>
      <c r="E21" s="1">
        <f t="shared" si="8"/>
        <v>17.857142857142858</v>
      </c>
      <c r="F21" s="1">
        <f t="shared" si="9"/>
        <v>7.1428571428571423</v>
      </c>
      <c r="G21" s="1">
        <f t="shared" si="0"/>
        <v>25</v>
      </c>
      <c r="H21" s="1">
        <f t="shared" si="1"/>
        <v>0</v>
      </c>
      <c r="I21" s="1">
        <f t="shared" si="2"/>
        <v>0</v>
      </c>
      <c r="J21" s="1">
        <f t="shared" si="10"/>
        <v>0</v>
      </c>
      <c r="K21" s="1">
        <f t="shared" si="3"/>
        <v>0</v>
      </c>
      <c r="L21" s="1">
        <f t="shared" si="11"/>
        <v>3.5714285714285712</v>
      </c>
      <c r="M21" s="1">
        <f t="shared" si="4"/>
        <v>0</v>
      </c>
      <c r="N21" s="1">
        <f t="shared" si="5"/>
        <v>0</v>
      </c>
    </row>
    <row r="22" spans="1:14" x14ac:dyDescent="0.35">
      <c r="A22" s="50" t="s">
        <v>133</v>
      </c>
      <c r="B22" s="1">
        <v>5</v>
      </c>
      <c r="C22" s="1">
        <f t="shared" si="6"/>
        <v>40</v>
      </c>
      <c r="D22" s="1">
        <f t="shared" si="7"/>
        <v>20</v>
      </c>
      <c r="E22" s="1">
        <f t="shared" si="8"/>
        <v>20</v>
      </c>
      <c r="F22" s="1">
        <f t="shared" si="9"/>
        <v>0</v>
      </c>
      <c r="G22" s="1">
        <f t="shared" si="0"/>
        <v>40</v>
      </c>
      <c r="H22" s="1">
        <f t="shared" si="1"/>
        <v>0</v>
      </c>
      <c r="I22" s="1">
        <f t="shared" si="2"/>
        <v>0</v>
      </c>
      <c r="J22" s="1">
        <f t="shared" si="10"/>
        <v>20</v>
      </c>
      <c r="K22" s="1">
        <f t="shared" si="3"/>
        <v>0</v>
      </c>
      <c r="L22" s="1">
        <f t="shared" si="11"/>
        <v>0</v>
      </c>
      <c r="M22" s="1">
        <f t="shared" si="4"/>
        <v>0</v>
      </c>
      <c r="N22" s="1">
        <f t="shared" si="5"/>
        <v>0</v>
      </c>
    </row>
    <row r="23" spans="1:14" x14ac:dyDescent="0.35">
      <c r="A23" s="50" t="s">
        <v>134</v>
      </c>
      <c r="B23" s="1">
        <v>9</v>
      </c>
      <c r="C23" s="1">
        <f>(B9/B23)*100</f>
        <v>55.555555555555557</v>
      </c>
      <c r="D23" s="1">
        <f t="shared" si="7"/>
        <v>0</v>
      </c>
      <c r="E23" s="1">
        <f t="shared" si="8"/>
        <v>0</v>
      </c>
      <c r="F23" s="1">
        <f t="shared" si="9"/>
        <v>11.111111111111111</v>
      </c>
      <c r="G23" s="1">
        <f t="shared" si="0"/>
        <v>22.222222222222221</v>
      </c>
      <c r="H23" s="1">
        <f t="shared" si="1"/>
        <v>11.111111111111111</v>
      </c>
      <c r="I23" s="1">
        <f t="shared" si="2"/>
        <v>0</v>
      </c>
      <c r="J23" s="1">
        <f t="shared" si="10"/>
        <v>0</v>
      </c>
      <c r="K23" s="1">
        <f t="shared" si="3"/>
        <v>0</v>
      </c>
      <c r="L23" s="1">
        <f t="shared" si="11"/>
        <v>0</v>
      </c>
      <c r="M23" s="1">
        <f t="shared" si="4"/>
        <v>0</v>
      </c>
      <c r="N23" s="1">
        <f t="shared" si="5"/>
        <v>0</v>
      </c>
    </row>
    <row r="24" spans="1:14" x14ac:dyDescent="0.35">
      <c r="A24" s="50" t="s">
        <v>135</v>
      </c>
      <c r="B24" s="1">
        <v>4</v>
      </c>
      <c r="C24" s="1">
        <f t="shared" si="6"/>
        <v>0</v>
      </c>
      <c r="D24" s="1">
        <f t="shared" si="7"/>
        <v>75</v>
      </c>
      <c r="E24" s="1">
        <f t="shared" si="8"/>
        <v>25</v>
      </c>
      <c r="F24" s="1">
        <f t="shared" si="9"/>
        <v>100</v>
      </c>
      <c r="G24" s="1">
        <f t="shared" si="0"/>
        <v>0</v>
      </c>
      <c r="H24" s="1">
        <f t="shared" si="1"/>
        <v>0</v>
      </c>
      <c r="I24" s="1">
        <f t="shared" si="2"/>
        <v>25</v>
      </c>
      <c r="J24" s="1">
        <f t="shared" si="10"/>
        <v>25</v>
      </c>
      <c r="K24" s="1">
        <f t="shared" si="3"/>
        <v>50</v>
      </c>
      <c r="L24" s="1">
        <f t="shared" si="11"/>
        <v>0</v>
      </c>
      <c r="M24" s="1">
        <f t="shared" si="4"/>
        <v>0</v>
      </c>
      <c r="N24" s="1">
        <f t="shared" si="5"/>
        <v>0</v>
      </c>
    </row>
    <row r="25" spans="1:14" x14ac:dyDescent="0.35">
      <c r="A25" s="50" t="s">
        <v>136</v>
      </c>
      <c r="B25" s="1">
        <v>6</v>
      </c>
      <c r="C25" s="1">
        <f t="shared" si="6"/>
        <v>100</v>
      </c>
      <c r="D25" s="1">
        <f t="shared" si="7"/>
        <v>0</v>
      </c>
      <c r="E25" s="1">
        <f t="shared" si="8"/>
        <v>0</v>
      </c>
      <c r="F25" s="1">
        <f t="shared" si="9"/>
        <v>0</v>
      </c>
      <c r="G25" s="1">
        <f t="shared" si="0"/>
        <v>0</v>
      </c>
      <c r="H25" s="1">
        <f t="shared" si="1"/>
        <v>0</v>
      </c>
      <c r="I25" s="1">
        <f t="shared" si="2"/>
        <v>0</v>
      </c>
      <c r="J25" s="1">
        <f t="shared" si="10"/>
        <v>0</v>
      </c>
      <c r="K25" s="1">
        <f t="shared" si="3"/>
        <v>0</v>
      </c>
      <c r="L25" s="1">
        <f t="shared" si="11"/>
        <v>0</v>
      </c>
      <c r="M25" s="1">
        <f t="shared" si="4"/>
        <v>0</v>
      </c>
      <c r="N25" s="1">
        <f t="shared" si="5"/>
        <v>0</v>
      </c>
    </row>
    <row r="26" spans="1:14" x14ac:dyDescent="0.35">
      <c r="A26" s="50" t="s">
        <v>137</v>
      </c>
      <c r="B26" s="1">
        <v>1</v>
      </c>
      <c r="C26" s="1">
        <f t="shared" si="6"/>
        <v>100</v>
      </c>
      <c r="D26" s="1">
        <f t="shared" si="7"/>
        <v>0</v>
      </c>
      <c r="E26" s="1">
        <f t="shared" si="8"/>
        <v>0</v>
      </c>
      <c r="F26" s="1">
        <f t="shared" si="9"/>
        <v>0</v>
      </c>
      <c r="G26" s="1">
        <f t="shared" si="0"/>
        <v>0</v>
      </c>
      <c r="H26" s="1">
        <f t="shared" si="1"/>
        <v>0</v>
      </c>
      <c r="I26" s="1">
        <f t="shared" si="2"/>
        <v>0</v>
      </c>
      <c r="J26" s="1">
        <f t="shared" si="10"/>
        <v>0</v>
      </c>
      <c r="K26" s="1">
        <f t="shared" si="3"/>
        <v>0</v>
      </c>
      <c r="L26" s="1">
        <f t="shared" si="11"/>
        <v>0</v>
      </c>
      <c r="M26" s="1">
        <f t="shared" si="4"/>
        <v>0</v>
      </c>
      <c r="N26" s="1">
        <f t="shared" si="5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8"/>
  <sheetViews>
    <sheetView topLeftCell="A10" workbookViewId="0">
      <selection activeCell="G16" sqref="G16"/>
    </sheetView>
  </sheetViews>
  <sheetFormatPr baseColWidth="10" defaultRowHeight="14.5" x14ac:dyDescent="0.35"/>
  <cols>
    <col min="1" max="1" width="14.1796875" customWidth="1"/>
  </cols>
  <sheetData>
    <row r="1" spans="1:8" x14ac:dyDescent="0.35">
      <c r="A1" s="2" t="s">
        <v>92</v>
      </c>
      <c r="B1" s="1" t="s">
        <v>82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</row>
    <row r="2" spans="1:8" x14ac:dyDescent="0.35">
      <c r="A2" s="1" t="s">
        <v>93</v>
      </c>
      <c r="B2" s="1">
        <v>21</v>
      </c>
      <c r="C2" s="1">
        <v>17</v>
      </c>
      <c r="D2" s="1">
        <v>11</v>
      </c>
      <c r="E2" s="1">
        <v>4</v>
      </c>
      <c r="F2" s="1">
        <v>22</v>
      </c>
      <c r="G2" s="1">
        <v>1</v>
      </c>
    </row>
    <row r="3" spans="1:8" x14ac:dyDescent="0.35">
      <c r="A3" s="1" t="s">
        <v>94</v>
      </c>
      <c r="B3" s="7"/>
      <c r="C3" s="1">
        <v>7</v>
      </c>
      <c r="D3" s="1">
        <v>15</v>
      </c>
      <c r="E3" s="1">
        <v>13</v>
      </c>
      <c r="F3" s="1">
        <v>29</v>
      </c>
      <c r="G3" s="1">
        <v>1</v>
      </c>
    </row>
    <row r="4" spans="1:8" x14ac:dyDescent="0.35">
      <c r="A4" s="1" t="s">
        <v>95</v>
      </c>
      <c r="B4" s="7"/>
      <c r="C4" s="1">
        <v>2</v>
      </c>
      <c r="D4" s="1">
        <v>9</v>
      </c>
      <c r="E4" s="1">
        <v>8</v>
      </c>
      <c r="F4" s="1">
        <v>5</v>
      </c>
      <c r="G4" s="7"/>
    </row>
    <row r="5" spans="1:8" x14ac:dyDescent="0.35">
      <c r="A5" s="1" t="s">
        <v>96</v>
      </c>
      <c r="B5" s="1">
        <v>5</v>
      </c>
      <c r="C5" s="1">
        <v>2</v>
      </c>
      <c r="D5" s="1">
        <v>2</v>
      </c>
      <c r="E5" s="1">
        <v>1</v>
      </c>
      <c r="F5" s="1">
        <v>6</v>
      </c>
      <c r="G5" s="7"/>
    </row>
    <row r="6" spans="1:8" x14ac:dyDescent="0.35">
      <c r="A6" s="1" t="s">
        <v>97</v>
      </c>
      <c r="B6" s="7"/>
      <c r="C6" s="7"/>
      <c r="D6" s="1">
        <v>6</v>
      </c>
      <c r="E6" s="7"/>
      <c r="F6" s="1">
        <v>4</v>
      </c>
      <c r="G6" s="7"/>
    </row>
    <row r="7" spans="1:8" x14ac:dyDescent="0.35">
      <c r="A7" s="1" t="s">
        <v>98</v>
      </c>
      <c r="B7" s="1">
        <v>5</v>
      </c>
      <c r="C7" s="7"/>
      <c r="D7" s="7"/>
      <c r="E7" s="1">
        <v>1</v>
      </c>
      <c r="F7" s="7"/>
      <c r="G7" s="7"/>
    </row>
    <row r="12" spans="1:8" x14ac:dyDescent="0.35">
      <c r="A12" s="2" t="s">
        <v>92</v>
      </c>
      <c r="B12" s="1" t="s">
        <v>81</v>
      </c>
      <c r="C12" s="1" t="s">
        <v>1</v>
      </c>
      <c r="D12" s="1" t="s">
        <v>165</v>
      </c>
      <c r="E12" s="1" t="s">
        <v>166</v>
      </c>
      <c r="F12" s="1" t="s">
        <v>167</v>
      </c>
      <c r="G12" s="1" t="s">
        <v>168</v>
      </c>
      <c r="H12" s="1" t="s">
        <v>169</v>
      </c>
    </row>
    <row r="13" spans="1:8" x14ac:dyDescent="0.35">
      <c r="A13" s="1" t="s">
        <v>154</v>
      </c>
      <c r="B13" s="1">
        <v>64</v>
      </c>
      <c r="C13" s="1">
        <f>(B2/B13)*100</f>
        <v>32.8125</v>
      </c>
      <c r="D13" s="1">
        <f>(C2/B13)*100</f>
        <v>26.5625</v>
      </c>
      <c r="E13" s="1">
        <f>(D2/B13)*100</f>
        <v>17.1875</v>
      </c>
      <c r="F13" s="1">
        <f>(E2/B13)*100</f>
        <v>6.25</v>
      </c>
      <c r="G13" s="1">
        <f>(F2/B13)*100</f>
        <v>34.375</v>
      </c>
      <c r="H13" s="1">
        <f>(G2/B13)*100</f>
        <v>1.5625</v>
      </c>
    </row>
    <row r="14" spans="1:8" x14ac:dyDescent="0.35">
      <c r="A14" s="1" t="s">
        <v>155</v>
      </c>
      <c r="B14" s="1">
        <v>41</v>
      </c>
      <c r="C14" s="1">
        <f t="shared" ref="C14:C18" si="0">(B3/B14)*100</f>
        <v>0</v>
      </c>
      <c r="D14" s="1">
        <f t="shared" ref="D14:D18" si="1">(C3/B14)*100</f>
        <v>17.073170731707318</v>
      </c>
      <c r="E14" s="1">
        <f t="shared" ref="E14:E18" si="2">(D3/B14)*100</f>
        <v>36.585365853658537</v>
      </c>
      <c r="F14" s="1">
        <f t="shared" ref="F14:F18" si="3">(E3/B14)*100</f>
        <v>31.707317073170731</v>
      </c>
      <c r="G14" s="1">
        <f t="shared" ref="G14:G18" si="4">(F3/B14)*100</f>
        <v>70.731707317073173</v>
      </c>
      <c r="H14" s="1">
        <f t="shared" ref="H14:H18" si="5">(G3/B14)*100</f>
        <v>2.4390243902439024</v>
      </c>
    </row>
    <row r="15" spans="1:8" x14ac:dyDescent="0.35">
      <c r="A15" s="1" t="s">
        <v>156</v>
      </c>
      <c r="B15" s="1">
        <v>16</v>
      </c>
      <c r="C15" s="1">
        <f t="shared" si="0"/>
        <v>0</v>
      </c>
      <c r="D15" s="1">
        <f t="shared" si="1"/>
        <v>12.5</v>
      </c>
      <c r="E15" s="1">
        <f t="shared" si="2"/>
        <v>56.25</v>
      </c>
      <c r="F15" s="1">
        <f t="shared" si="3"/>
        <v>50</v>
      </c>
      <c r="G15" s="1">
        <f t="shared" si="4"/>
        <v>31.25</v>
      </c>
      <c r="H15" s="1">
        <f t="shared" si="5"/>
        <v>0</v>
      </c>
    </row>
    <row r="16" spans="1:8" x14ac:dyDescent="0.35">
      <c r="A16" s="1" t="s">
        <v>157</v>
      </c>
      <c r="B16" s="1">
        <v>16</v>
      </c>
      <c r="C16" s="1">
        <f t="shared" si="0"/>
        <v>31.25</v>
      </c>
      <c r="D16" s="1">
        <f t="shared" si="1"/>
        <v>12.5</v>
      </c>
      <c r="E16" s="1">
        <f t="shared" si="2"/>
        <v>12.5</v>
      </c>
      <c r="F16" s="1">
        <f t="shared" si="3"/>
        <v>6.25</v>
      </c>
      <c r="G16" s="1">
        <f t="shared" si="4"/>
        <v>37.5</v>
      </c>
      <c r="H16" s="1">
        <f t="shared" si="5"/>
        <v>0</v>
      </c>
    </row>
    <row r="17" spans="1:8" x14ac:dyDescent="0.35">
      <c r="A17" s="1" t="s">
        <v>159</v>
      </c>
      <c r="B17" s="1">
        <v>7</v>
      </c>
      <c r="C17" s="1">
        <f t="shared" si="0"/>
        <v>0</v>
      </c>
      <c r="D17" s="1">
        <f t="shared" si="1"/>
        <v>0</v>
      </c>
      <c r="E17" s="1">
        <f t="shared" si="2"/>
        <v>85.714285714285708</v>
      </c>
      <c r="F17" s="1">
        <f t="shared" si="3"/>
        <v>0</v>
      </c>
      <c r="G17" s="1">
        <f t="shared" si="4"/>
        <v>57.142857142857139</v>
      </c>
      <c r="H17" s="1">
        <f t="shared" si="5"/>
        <v>0</v>
      </c>
    </row>
    <row r="18" spans="1:8" x14ac:dyDescent="0.35">
      <c r="A18" s="1" t="s">
        <v>158</v>
      </c>
      <c r="B18" s="1">
        <v>6</v>
      </c>
      <c r="C18" s="1">
        <f t="shared" si="0"/>
        <v>83.333333333333343</v>
      </c>
      <c r="D18" s="1">
        <f t="shared" si="1"/>
        <v>0</v>
      </c>
      <c r="E18" s="1">
        <f t="shared" si="2"/>
        <v>0</v>
      </c>
      <c r="F18" s="1">
        <f t="shared" si="3"/>
        <v>16.666666666666664</v>
      </c>
      <c r="G18" s="1">
        <f t="shared" si="4"/>
        <v>0</v>
      </c>
      <c r="H18" s="1">
        <f t="shared" si="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opLeftCell="A24" workbookViewId="0">
      <selection activeCell="A34" sqref="A34"/>
    </sheetView>
  </sheetViews>
  <sheetFormatPr baseColWidth="10" defaultRowHeight="14.5" x14ac:dyDescent="0.35"/>
  <cols>
    <col min="1" max="1" width="29.1796875" customWidth="1"/>
    <col min="3" max="3" width="12.1796875" customWidth="1"/>
    <col min="4" max="5" width="10.453125" customWidth="1"/>
    <col min="6" max="8" width="9.7265625" customWidth="1"/>
    <col min="9" max="9" width="10.1796875" customWidth="1"/>
    <col min="10" max="10" width="7.54296875" customWidth="1"/>
    <col min="11" max="11" width="9.453125" customWidth="1"/>
    <col min="12" max="12" width="7.7265625" customWidth="1"/>
    <col min="13" max="13" width="7.54296875" customWidth="1"/>
    <col min="14" max="14" width="6.453125" customWidth="1"/>
    <col min="15" max="15" width="6.26953125" customWidth="1"/>
    <col min="16" max="16" width="7.54296875" customWidth="1"/>
    <col min="17" max="17" width="7" customWidth="1"/>
    <col min="18" max="18" width="6.26953125" customWidth="1"/>
  </cols>
  <sheetData>
    <row r="1" spans="1:17" x14ac:dyDescent="0.35">
      <c r="A1" s="2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37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38</v>
      </c>
      <c r="Q1" s="1" t="s">
        <v>39</v>
      </c>
    </row>
    <row r="2" spans="1:17" x14ac:dyDescent="0.35">
      <c r="A2" s="1" t="s">
        <v>11</v>
      </c>
      <c r="B2" s="10">
        <v>13</v>
      </c>
      <c r="C2" s="19">
        <v>6</v>
      </c>
      <c r="D2" s="8">
        <v>3</v>
      </c>
      <c r="E2" s="20">
        <v>7</v>
      </c>
      <c r="F2" s="21">
        <v>13</v>
      </c>
      <c r="G2" s="23">
        <v>2</v>
      </c>
      <c r="H2" s="24">
        <v>2</v>
      </c>
      <c r="I2" s="25">
        <v>3</v>
      </c>
      <c r="J2" s="1">
        <v>1</v>
      </c>
      <c r="K2" s="26">
        <v>2</v>
      </c>
      <c r="L2" s="27">
        <v>1</v>
      </c>
      <c r="M2" s="28">
        <v>1</v>
      </c>
      <c r="N2" s="17">
        <v>1</v>
      </c>
      <c r="O2" s="2">
        <v>1</v>
      </c>
      <c r="P2" s="30">
        <v>1</v>
      </c>
      <c r="Q2" s="32">
        <v>3</v>
      </c>
    </row>
    <row r="3" spans="1:17" x14ac:dyDescent="0.35">
      <c r="A3" s="1" t="s">
        <v>13</v>
      </c>
      <c r="B3" s="10">
        <v>10</v>
      </c>
      <c r="C3" s="19">
        <v>4</v>
      </c>
      <c r="D3" s="7"/>
      <c r="E3" s="20">
        <v>4</v>
      </c>
      <c r="F3" s="7"/>
      <c r="G3" s="23">
        <v>1</v>
      </c>
      <c r="H3" s="24">
        <v>1</v>
      </c>
      <c r="I3" s="7"/>
      <c r="J3" s="7"/>
      <c r="K3" s="26">
        <v>1</v>
      </c>
      <c r="L3" s="7"/>
      <c r="M3" s="7"/>
      <c r="N3" s="17">
        <v>1</v>
      </c>
      <c r="O3" s="2">
        <v>1</v>
      </c>
      <c r="P3" s="7"/>
      <c r="Q3" s="7"/>
    </row>
    <row r="4" spans="1:17" x14ac:dyDescent="0.35">
      <c r="A4" s="1" t="s">
        <v>12</v>
      </c>
      <c r="B4" s="7"/>
      <c r="C4" s="7"/>
      <c r="D4" s="7"/>
      <c r="E4" s="20">
        <v>1</v>
      </c>
      <c r="F4" s="21">
        <v>3</v>
      </c>
      <c r="G4" s="23">
        <v>1</v>
      </c>
      <c r="H4" s="7"/>
      <c r="I4" s="7"/>
      <c r="J4" s="7"/>
      <c r="K4" s="7"/>
      <c r="L4" s="7"/>
      <c r="M4" s="7"/>
      <c r="N4" s="17">
        <v>1</v>
      </c>
      <c r="O4" s="7"/>
      <c r="P4" s="7"/>
      <c r="Q4" s="32">
        <v>1</v>
      </c>
    </row>
    <row r="5" spans="1:17" x14ac:dyDescent="0.35">
      <c r="A5" s="1" t="s">
        <v>14</v>
      </c>
      <c r="B5" s="10">
        <v>4</v>
      </c>
      <c r="C5" s="19">
        <v>3</v>
      </c>
      <c r="D5" s="8">
        <v>3</v>
      </c>
      <c r="E5" s="20">
        <v>6</v>
      </c>
      <c r="F5" s="21">
        <v>7</v>
      </c>
      <c r="G5" s="23">
        <v>2</v>
      </c>
      <c r="H5" s="7"/>
      <c r="I5" s="7"/>
      <c r="J5" s="7"/>
      <c r="K5" s="26">
        <v>1</v>
      </c>
      <c r="L5" s="7"/>
      <c r="M5" s="28">
        <v>1</v>
      </c>
      <c r="N5" s="17">
        <v>2</v>
      </c>
      <c r="O5" s="2">
        <v>4</v>
      </c>
      <c r="P5" s="7"/>
      <c r="Q5" s="32">
        <v>2</v>
      </c>
    </row>
    <row r="6" spans="1:17" x14ac:dyDescent="0.35">
      <c r="A6" s="1" t="s">
        <v>15</v>
      </c>
      <c r="B6" s="10">
        <v>6</v>
      </c>
      <c r="C6" s="19">
        <v>1</v>
      </c>
      <c r="D6" s="7"/>
      <c r="E6" s="7"/>
      <c r="F6" s="7"/>
      <c r="G6" s="7"/>
      <c r="H6" s="7"/>
      <c r="I6" s="25">
        <v>1</v>
      </c>
      <c r="J6" s="7"/>
      <c r="K6" s="7"/>
      <c r="L6" s="7"/>
      <c r="M6" s="7"/>
      <c r="N6" s="7"/>
      <c r="O6" s="7"/>
      <c r="P6" s="30">
        <v>1</v>
      </c>
      <c r="Q6" s="7"/>
    </row>
    <row r="7" spans="1:17" x14ac:dyDescent="0.35">
      <c r="A7" s="1" t="s">
        <v>16</v>
      </c>
      <c r="B7" s="10">
        <v>5</v>
      </c>
      <c r="C7" s="19">
        <v>4</v>
      </c>
      <c r="D7" s="8">
        <v>15</v>
      </c>
      <c r="E7" s="20">
        <v>5</v>
      </c>
      <c r="F7" s="7"/>
      <c r="G7" s="23">
        <v>1</v>
      </c>
      <c r="H7" s="7"/>
      <c r="I7" s="25">
        <v>1</v>
      </c>
      <c r="J7" s="7"/>
      <c r="K7" s="7"/>
      <c r="L7" s="27">
        <v>1</v>
      </c>
      <c r="M7" s="7"/>
      <c r="N7" s="17">
        <v>2</v>
      </c>
      <c r="O7" s="2">
        <v>4</v>
      </c>
      <c r="P7" s="7"/>
      <c r="Q7" s="32">
        <v>1</v>
      </c>
    </row>
    <row r="8" spans="1:17" x14ac:dyDescent="0.35">
      <c r="A8" s="1" t="s">
        <v>17</v>
      </c>
      <c r="B8" s="10">
        <v>5</v>
      </c>
      <c r="C8" s="7"/>
      <c r="D8" s="7"/>
      <c r="E8" s="20">
        <v>1</v>
      </c>
      <c r="F8" s="21">
        <v>1</v>
      </c>
      <c r="G8" s="7"/>
      <c r="H8" s="7"/>
      <c r="I8" s="7"/>
      <c r="J8" s="7"/>
      <c r="K8" s="7"/>
      <c r="L8" s="7"/>
      <c r="M8" s="7"/>
      <c r="N8" s="7"/>
      <c r="O8" s="7"/>
      <c r="P8" s="7"/>
      <c r="Q8" s="32">
        <v>1</v>
      </c>
    </row>
    <row r="9" spans="1:17" x14ac:dyDescent="0.35">
      <c r="A9" s="1" t="s">
        <v>18</v>
      </c>
      <c r="B9" s="10">
        <v>3</v>
      </c>
      <c r="C9" s="7"/>
      <c r="D9" s="8">
        <v>2</v>
      </c>
      <c r="E9" s="20">
        <v>1</v>
      </c>
      <c r="F9" s="7"/>
      <c r="G9" s="7"/>
      <c r="H9" s="7"/>
      <c r="I9" s="7"/>
      <c r="J9" s="7"/>
      <c r="K9" s="7"/>
      <c r="L9" s="7"/>
      <c r="M9" s="7"/>
      <c r="N9" s="7"/>
      <c r="O9" s="2">
        <v>4</v>
      </c>
      <c r="P9" s="7"/>
      <c r="Q9" s="7"/>
    </row>
    <row r="10" spans="1:17" x14ac:dyDescent="0.35">
      <c r="A10" s="1" t="s">
        <v>19</v>
      </c>
      <c r="B10" s="10">
        <v>1</v>
      </c>
      <c r="C10" s="19">
        <v>2</v>
      </c>
      <c r="D10" s="7"/>
      <c r="E10" s="7"/>
      <c r="F10" s="21">
        <v>1</v>
      </c>
      <c r="G10" s="23">
        <v>1</v>
      </c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35">
      <c r="A11" s="1" t="s">
        <v>20</v>
      </c>
      <c r="B11" s="10">
        <v>5</v>
      </c>
      <c r="C11" s="7"/>
      <c r="D11" s="7"/>
      <c r="E11" s="7"/>
      <c r="F11" s="7"/>
      <c r="G11" s="7"/>
      <c r="H11" s="7"/>
      <c r="I11" s="25">
        <v>1</v>
      </c>
      <c r="J11" s="7"/>
      <c r="K11" s="7"/>
      <c r="L11" s="7"/>
      <c r="M11" s="7"/>
      <c r="N11" s="7"/>
      <c r="O11" s="7"/>
      <c r="P11" s="7"/>
      <c r="Q11" s="7"/>
    </row>
    <row r="12" spans="1:17" x14ac:dyDescent="0.35">
      <c r="A12" s="1" t="s">
        <v>21</v>
      </c>
      <c r="B12" s="7"/>
      <c r="C12" s="7"/>
      <c r="D12" s="7"/>
      <c r="E12" s="7"/>
      <c r="F12" s="7"/>
      <c r="G12" s="7"/>
      <c r="H12" s="24">
        <v>1</v>
      </c>
      <c r="I12" s="7"/>
      <c r="J12" s="7"/>
      <c r="K12" s="7"/>
      <c r="L12" s="7"/>
      <c r="M12" s="7"/>
      <c r="N12" s="7"/>
      <c r="O12" s="7"/>
      <c r="P12" s="7"/>
      <c r="Q12" s="7"/>
    </row>
    <row r="14" spans="1:17" x14ac:dyDescent="0.35">
      <c r="E14" t="s">
        <v>80</v>
      </c>
    </row>
    <row r="18" spans="1:18" x14ac:dyDescent="0.35">
      <c r="A18" s="2" t="s">
        <v>0</v>
      </c>
      <c r="B18" s="2" t="s">
        <v>81</v>
      </c>
      <c r="C18" s="2" t="s">
        <v>24</v>
      </c>
      <c r="D18" s="2" t="s">
        <v>25</v>
      </c>
      <c r="E18" s="2" t="s">
        <v>26</v>
      </c>
      <c r="F18" s="2" t="s">
        <v>27</v>
      </c>
      <c r="G18" s="2" t="s">
        <v>28</v>
      </c>
      <c r="H18" s="2" t="s">
        <v>37</v>
      </c>
      <c r="I18" s="2" t="s">
        <v>29</v>
      </c>
      <c r="J18" s="2" t="s">
        <v>30</v>
      </c>
      <c r="K18" s="2" t="s">
        <v>31</v>
      </c>
      <c r="L18" s="2" t="s">
        <v>32</v>
      </c>
      <c r="M18" s="2" t="s">
        <v>33</v>
      </c>
      <c r="N18" s="2" t="s">
        <v>34</v>
      </c>
      <c r="O18" s="2" t="s">
        <v>35</v>
      </c>
      <c r="P18" s="2" t="s">
        <v>36</v>
      </c>
      <c r="Q18" s="2" t="s">
        <v>38</v>
      </c>
      <c r="R18" s="2" t="s">
        <v>39</v>
      </c>
    </row>
    <row r="19" spans="1:18" x14ac:dyDescent="0.35">
      <c r="A19" s="1" t="s">
        <v>127</v>
      </c>
      <c r="B19" s="1">
        <v>41</v>
      </c>
      <c r="C19" s="1">
        <f>(B2/B19)*100</f>
        <v>31.707317073170731</v>
      </c>
      <c r="D19" s="1">
        <f>(C2/B19)*100</f>
        <v>14.634146341463413</v>
      </c>
      <c r="E19" s="1">
        <f>(D2/B19)*100</f>
        <v>7.3170731707317067</v>
      </c>
      <c r="F19" s="1">
        <f>(E2/B19)*100</f>
        <v>17.073170731707318</v>
      </c>
      <c r="G19" s="1">
        <f>(F2/B19)*100</f>
        <v>31.707317073170731</v>
      </c>
      <c r="H19" s="1">
        <f>(G2/B19)*100</f>
        <v>4.8780487804878048</v>
      </c>
      <c r="I19" s="1">
        <f>(H2/B19)*100</f>
        <v>4.8780487804878048</v>
      </c>
      <c r="J19" s="1">
        <f>(I2/B19)*100</f>
        <v>7.3170731707317067</v>
      </c>
      <c r="K19" s="1">
        <f>(J2/B19)*100</f>
        <v>2.4390243902439024</v>
      </c>
      <c r="L19" s="1">
        <f>(K2/B19)</f>
        <v>4.878048780487805E-2</v>
      </c>
      <c r="M19" s="1">
        <f>(L2/B19)</f>
        <v>2.4390243902439025E-2</v>
      </c>
      <c r="N19" s="1">
        <f>(M2/B19)*100</f>
        <v>2.4390243902439024</v>
      </c>
      <c r="O19" s="1">
        <f>(N2/B19)*100</f>
        <v>2.4390243902439024</v>
      </c>
      <c r="P19" s="1">
        <f>(O2/B19)*100</f>
        <v>2.4390243902439024</v>
      </c>
      <c r="Q19" s="1">
        <f>(P2/B19)*100</f>
        <v>2.4390243902439024</v>
      </c>
      <c r="R19" s="1">
        <f>(Q2/B19)*100</f>
        <v>7.3170731707317067</v>
      </c>
    </row>
    <row r="20" spans="1:18" x14ac:dyDescent="0.35">
      <c r="A20" s="1" t="s">
        <v>128</v>
      </c>
      <c r="B20" s="1">
        <v>17</v>
      </c>
      <c r="C20" s="1">
        <f t="shared" ref="C20:C29" si="0">(B3/B20)*100</f>
        <v>58.82352941176471</v>
      </c>
      <c r="D20" s="1">
        <f t="shared" ref="D20:D29" si="1">(C3/B20)*100</f>
        <v>23.52941176470588</v>
      </c>
      <c r="E20" s="1">
        <f t="shared" ref="E20:E29" si="2">(D3/B20)*100</f>
        <v>0</v>
      </c>
      <c r="F20" s="1">
        <f t="shared" ref="F20:F29" si="3">(E3/B20)*100</f>
        <v>23.52941176470588</v>
      </c>
      <c r="G20" s="1">
        <f t="shared" ref="G20:G29" si="4">(F3/B20)*100</f>
        <v>0</v>
      </c>
      <c r="H20" s="1">
        <f t="shared" ref="H20:H29" si="5">(G3/B20)*100</f>
        <v>5.8823529411764701</v>
      </c>
      <c r="I20" s="1">
        <f t="shared" ref="I20:I29" si="6">(H3/B20)*100</f>
        <v>5.8823529411764701</v>
      </c>
      <c r="J20" s="1">
        <f t="shared" ref="J20:J29" si="7">(I3/B20)*100</f>
        <v>0</v>
      </c>
      <c r="K20" s="1">
        <f t="shared" ref="K20:K29" si="8">(J3/B20)*100</f>
        <v>0</v>
      </c>
      <c r="L20" s="1">
        <f t="shared" ref="L20:L29" si="9">(K3/B20)</f>
        <v>5.8823529411764705E-2</v>
      </c>
      <c r="M20" s="1">
        <f t="shared" ref="M20:M29" si="10">(L3/B20)</f>
        <v>0</v>
      </c>
      <c r="N20" s="1">
        <f t="shared" ref="N20:N29" si="11">(M3/B20)*100</f>
        <v>0</v>
      </c>
      <c r="O20" s="1">
        <f t="shared" ref="O20:O29" si="12">(N3/B20)*100</f>
        <v>5.8823529411764701</v>
      </c>
      <c r="P20" s="1">
        <f t="shared" ref="P20:P29" si="13">(O3/B20)*100</f>
        <v>5.8823529411764701</v>
      </c>
      <c r="Q20" s="1">
        <f t="shared" ref="Q20:Q29" si="14">(P3/B20)*100</f>
        <v>0</v>
      </c>
      <c r="R20" s="1">
        <f t="shared" ref="R20:R29" si="15">(Q3/B20)*100</f>
        <v>0</v>
      </c>
    </row>
    <row r="21" spans="1:18" x14ac:dyDescent="0.35">
      <c r="A21" s="1" t="s">
        <v>150</v>
      </c>
      <c r="B21" s="1">
        <v>4</v>
      </c>
      <c r="C21" s="1">
        <f t="shared" si="0"/>
        <v>0</v>
      </c>
      <c r="D21" s="1">
        <f t="shared" si="1"/>
        <v>0</v>
      </c>
      <c r="E21" s="1">
        <f t="shared" si="2"/>
        <v>0</v>
      </c>
      <c r="F21" s="1">
        <f t="shared" si="3"/>
        <v>25</v>
      </c>
      <c r="G21" s="1">
        <f t="shared" si="4"/>
        <v>75</v>
      </c>
      <c r="H21" s="1">
        <f t="shared" si="5"/>
        <v>25</v>
      </c>
      <c r="I21" s="1">
        <f t="shared" si="6"/>
        <v>0</v>
      </c>
      <c r="J21" s="1">
        <f t="shared" si="7"/>
        <v>0</v>
      </c>
      <c r="K21" s="1">
        <f t="shared" si="8"/>
        <v>0</v>
      </c>
      <c r="L21" s="1">
        <f t="shared" si="9"/>
        <v>0</v>
      </c>
      <c r="M21" s="1">
        <f t="shared" si="10"/>
        <v>0</v>
      </c>
      <c r="N21" s="1">
        <f t="shared" si="11"/>
        <v>0</v>
      </c>
      <c r="O21" s="1">
        <f t="shared" si="12"/>
        <v>25</v>
      </c>
      <c r="P21" s="1">
        <f t="shared" si="13"/>
        <v>0</v>
      </c>
      <c r="Q21" s="1">
        <f t="shared" si="14"/>
        <v>0</v>
      </c>
      <c r="R21" s="1">
        <f t="shared" si="15"/>
        <v>25</v>
      </c>
    </row>
    <row r="22" spans="1:18" x14ac:dyDescent="0.35">
      <c r="A22" s="1" t="s">
        <v>130</v>
      </c>
      <c r="B22" s="1">
        <v>23</v>
      </c>
      <c r="C22" s="1">
        <f t="shared" si="0"/>
        <v>17.391304347826086</v>
      </c>
      <c r="D22" s="1">
        <f t="shared" si="1"/>
        <v>13.043478260869565</v>
      </c>
      <c r="E22" s="1">
        <f t="shared" si="2"/>
        <v>13.043478260869565</v>
      </c>
      <c r="F22" s="1">
        <f t="shared" si="3"/>
        <v>26.086956521739129</v>
      </c>
      <c r="G22" s="1">
        <f t="shared" si="4"/>
        <v>30.434782608695656</v>
      </c>
      <c r="H22" s="1">
        <f t="shared" si="5"/>
        <v>8.695652173913043</v>
      </c>
      <c r="I22" s="1">
        <f t="shared" si="6"/>
        <v>0</v>
      </c>
      <c r="J22" s="1">
        <f t="shared" si="7"/>
        <v>0</v>
      </c>
      <c r="K22" s="1">
        <f t="shared" si="8"/>
        <v>0</v>
      </c>
      <c r="L22" s="1">
        <f t="shared" si="9"/>
        <v>4.3478260869565216E-2</v>
      </c>
      <c r="M22" s="1">
        <f t="shared" si="10"/>
        <v>0</v>
      </c>
      <c r="N22" s="1">
        <f t="shared" si="11"/>
        <v>4.3478260869565215</v>
      </c>
      <c r="O22" s="1">
        <f t="shared" si="12"/>
        <v>8.695652173913043</v>
      </c>
      <c r="P22" s="1">
        <f t="shared" si="13"/>
        <v>17.391304347826086</v>
      </c>
      <c r="Q22" s="1">
        <f t="shared" si="14"/>
        <v>0</v>
      </c>
      <c r="R22" s="1">
        <f t="shared" si="15"/>
        <v>8.695652173913043</v>
      </c>
    </row>
    <row r="23" spans="1:18" x14ac:dyDescent="0.35">
      <c r="A23" s="1" t="s">
        <v>131</v>
      </c>
      <c r="B23" s="1">
        <v>11</v>
      </c>
      <c r="C23" s="1">
        <f t="shared" si="0"/>
        <v>54.54545454545454</v>
      </c>
      <c r="D23" s="1">
        <f t="shared" si="1"/>
        <v>9.0909090909090917</v>
      </c>
      <c r="E23" s="1">
        <f t="shared" si="2"/>
        <v>0</v>
      </c>
      <c r="F23" s="1">
        <f t="shared" si="3"/>
        <v>0</v>
      </c>
      <c r="G23" s="1">
        <f t="shared" si="4"/>
        <v>0</v>
      </c>
      <c r="H23" s="1">
        <f t="shared" si="5"/>
        <v>0</v>
      </c>
      <c r="I23" s="1">
        <f t="shared" si="6"/>
        <v>0</v>
      </c>
      <c r="J23" s="1">
        <f t="shared" si="7"/>
        <v>9.0909090909090917</v>
      </c>
      <c r="K23" s="1">
        <f t="shared" si="8"/>
        <v>0</v>
      </c>
      <c r="L23" s="1">
        <f t="shared" si="9"/>
        <v>0</v>
      </c>
      <c r="M23" s="1">
        <f t="shared" si="10"/>
        <v>0</v>
      </c>
      <c r="N23" s="1">
        <f t="shared" si="11"/>
        <v>0</v>
      </c>
      <c r="O23" s="1">
        <f t="shared" si="12"/>
        <v>0</v>
      </c>
      <c r="P23" s="1">
        <f t="shared" si="13"/>
        <v>0</v>
      </c>
      <c r="Q23" s="1">
        <f t="shared" si="14"/>
        <v>9.0909090909090917</v>
      </c>
      <c r="R23" s="1">
        <f t="shared" si="15"/>
        <v>0</v>
      </c>
    </row>
    <row r="24" spans="1:18" x14ac:dyDescent="0.35">
      <c r="A24" s="1" t="s">
        <v>132</v>
      </c>
      <c r="B24" s="1">
        <v>28</v>
      </c>
      <c r="C24" s="1">
        <f t="shared" si="0"/>
        <v>17.857142857142858</v>
      </c>
      <c r="D24" s="1">
        <f t="shared" si="1"/>
        <v>14.285714285714285</v>
      </c>
      <c r="E24" s="1">
        <f t="shared" si="2"/>
        <v>53.571428571428569</v>
      </c>
      <c r="F24" s="1">
        <f t="shared" si="3"/>
        <v>17.857142857142858</v>
      </c>
      <c r="G24" s="1">
        <f t="shared" si="4"/>
        <v>0</v>
      </c>
      <c r="H24" s="1">
        <f t="shared" si="5"/>
        <v>3.5714285714285712</v>
      </c>
      <c r="I24" s="1">
        <f t="shared" si="6"/>
        <v>0</v>
      </c>
      <c r="J24" s="1">
        <f t="shared" si="7"/>
        <v>3.5714285714285712</v>
      </c>
      <c r="K24" s="1">
        <f t="shared" si="8"/>
        <v>0</v>
      </c>
      <c r="L24" s="1">
        <f t="shared" si="9"/>
        <v>0</v>
      </c>
      <c r="M24" s="1">
        <f t="shared" si="10"/>
        <v>3.5714285714285712E-2</v>
      </c>
      <c r="N24" s="1">
        <f t="shared" si="11"/>
        <v>0</v>
      </c>
      <c r="O24" s="1">
        <f t="shared" si="12"/>
        <v>7.1428571428571423</v>
      </c>
      <c r="P24" s="1">
        <f t="shared" si="13"/>
        <v>14.285714285714285</v>
      </c>
      <c r="Q24" s="1">
        <f t="shared" si="14"/>
        <v>0</v>
      </c>
      <c r="R24" s="1">
        <f t="shared" si="15"/>
        <v>3.5714285714285712</v>
      </c>
    </row>
    <row r="25" spans="1:18" x14ac:dyDescent="0.35">
      <c r="A25" s="1" t="s">
        <v>133</v>
      </c>
      <c r="B25" s="1">
        <v>5</v>
      </c>
      <c r="C25" s="1">
        <f t="shared" si="0"/>
        <v>100</v>
      </c>
      <c r="D25" s="1">
        <f t="shared" si="1"/>
        <v>0</v>
      </c>
      <c r="E25" s="1">
        <f t="shared" si="2"/>
        <v>0</v>
      </c>
      <c r="F25" s="1">
        <f t="shared" si="3"/>
        <v>20</v>
      </c>
      <c r="G25" s="1">
        <f t="shared" si="4"/>
        <v>20</v>
      </c>
      <c r="H25" s="1">
        <f t="shared" si="5"/>
        <v>0</v>
      </c>
      <c r="I25" s="1">
        <f t="shared" si="6"/>
        <v>0</v>
      </c>
      <c r="J25" s="1">
        <f t="shared" si="7"/>
        <v>0</v>
      </c>
      <c r="K25" s="1">
        <f t="shared" si="8"/>
        <v>0</v>
      </c>
      <c r="L25" s="1">
        <f t="shared" si="9"/>
        <v>0</v>
      </c>
      <c r="M25" s="1">
        <f t="shared" si="10"/>
        <v>0</v>
      </c>
      <c r="N25" s="1">
        <f t="shared" si="11"/>
        <v>0</v>
      </c>
      <c r="O25" s="1">
        <f t="shared" si="12"/>
        <v>0</v>
      </c>
      <c r="P25" s="1">
        <f t="shared" si="13"/>
        <v>0</v>
      </c>
      <c r="Q25" s="1">
        <f t="shared" si="14"/>
        <v>0</v>
      </c>
      <c r="R25" s="1">
        <f t="shared" si="15"/>
        <v>20</v>
      </c>
    </row>
    <row r="26" spans="1:18" x14ac:dyDescent="0.35">
      <c r="A26" s="1" t="s">
        <v>134</v>
      </c>
      <c r="B26" s="1">
        <v>9</v>
      </c>
      <c r="C26" s="1">
        <f t="shared" si="0"/>
        <v>33.333333333333329</v>
      </c>
      <c r="D26" s="1">
        <f t="shared" si="1"/>
        <v>0</v>
      </c>
      <c r="E26" s="1">
        <f t="shared" si="2"/>
        <v>22.222222222222221</v>
      </c>
      <c r="F26" s="1">
        <f t="shared" si="3"/>
        <v>11.111111111111111</v>
      </c>
      <c r="G26" s="1">
        <f t="shared" si="4"/>
        <v>0</v>
      </c>
      <c r="H26" s="1">
        <f t="shared" si="5"/>
        <v>0</v>
      </c>
      <c r="I26" s="1">
        <f t="shared" si="6"/>
        <v>0</v>
      </c>
      <c r="J26" s="1">
        <f t="shared" si="7"/>
        <v>0</v>
      </c>
      <c r="K26" s="1">
        <f t="shared" si="8"/>
        <v>0</v>
      </c>
      <c r="L26" s="1">
        <f t="shared" si="9"/>
        <v>0</v>
      </c>
      <c r="M26" s="1">
        <f t="shared" si="10"/>
        <v>0</v>
      </c>
      <c r="N26" s="1">
        <f t="shared" si="11"/>
        <v>0</v>
      </c>
      <c r="O26" s="1">
        <f t="shared" si="12"/>
        <v>0</v>
      </c>
      <c r="P26" s="1">
        <f t="shared" si="13"/>
        <v>44.444444444444443</v>
      </c>
      <c r="Q26" s="1">
        <f t="shared" si="14"/>
        <v>0</v>
      </c>
      <c r="R26" s="1">
        <f t="shared" si="15"/>
        <v>0</v>
      </c>
    </row>
    <row r="27" spans="1:18" x14ac:dyDescent="0.35">
      <c r="A27" s="1" t="s">
        <v>135</v>
      </c>
      <c r="B27" s="1">
        <v>4</v>
      </c>
      <c r="C27" s="1">
        <f t="shared" si="0"/>
        <v>25</v>
      </c>
      <c r="D27" s="1">
        <f t="shared" si="1"/>
        <v>50</v>
      </c>
      <c r="E27" s="1">
        <f t="shared" si="2"/>
        <v>0</v>
      </c>
      <c r="F27" s="1">
        <f t="shared" si="3"/>
        <v>0</v>
      </c>
      <c r="G27" s="1">
        <f t="shared" si="4"/>
        <v>25</v>
      </c>
      <c r="H27" s="1">
        <f t="shared" si="5"/>
        <v>25</v>
      </c>
      <c r="I27" s="1">
        <f t="shared" si="6"/>
        <v>0</v>
      </c>
      <c r="J27" s="1">
        <f t="shared" si="7"/>
        <v>0</v>
      </c>
      <c r="K27" s="1">
        <f t="shared" si="8"/>
        <v>0</v>
      </c>
      <c r="L27" s="1">
        <f t="shared" si="9"/>
        <v>0</v>
      </c>
      <c r="M27" s="1">
        <f t="shared" si="10"/>
        <v>0</v>
      </c>
      <c r="N27" s="1">
        <f t="shared" si="11"/>
        <v>0</v>
      </c>
      <c r="O27" s="1">
        <f t="shared" si="12"/>
        <v>0</v>
      </c>
      <c r="P27" s="1">
        <f t="shared" si="13"/>
        <v>0</v>
      </c>
      <c r="Q27" s="1">
        <f t="shared" si="14"/>
        <v>0</v>
      </c>
      <c r="R27" s="1">
        <f t="shared" si="15"/>
        <v>0</v>
      </c>
    </row>
    <row r="28" spans="1:18" x14ac:dyDescent="0.35">
      <c r="A28" s="1" t="s">
        <v>136</v>
      </c>
      <c r="B28" s="1">
        <v>6</v>
      </c>
      <c r="C28" s="1">
        <f t="shared" si="0"/>
        <v>83.333333333333343</v>
      </c>
      <c r="D28" s="1">
        <f t="shared" si="1"/>
        <v>0</v>
      </c>
      <c r="E28" s="1">
        <f t="shared" si="2"/>
        <v>0</v>
      </c>
      <c r="F28" s="1">
        <f t="shared" si="3"/>
        <v>0</v>
      </c>
      <c r="G28" s="1">
        <f t="shared" si="4"/>
        <v>0</v>
      </c>
      <c r="H28" s="1">
        <f t="shared" si="5"/>
        <v>0</v>
      </c>
      <c r="I28" s="1">
        <f t="shared" si="6"/>
        <v>0</v>
      </c>
      <c r="J28" s="1">
        <f t="shared" si="7"/>
        <v>16.666666666666664</v>
      </c>
      <c r="K28" s="1">
        <f t="shared" si="8"/>
        <v>0</v>
      </c>
      <c r="L28" s="1">
        <f t="shared" si="9"/>
        <v>0</v>
      </c>
      <c r="M28" s="1">
        <f t="shared" si="10"/>
        <v>0</v>
      </c>
      <c r="N28" s="1">
        <f t="shared" si="11"/>
        <v>0</v>
      </c>
      <c r="O28" s="1">
        <f t="shared" si="12"/>
        <v>0</v>
      </c>
      <c r="P28" s="1">
        <f t="shared" si="13"/>
        <v>0</v>
      </c>
      <c r="Q28" s="1">
        <f t="shared" si="14"/>
        <v>0</v>
      </c>
      <c r="R28" s="1">
        <f t="shared" si="15"/>
        <v>0</v>
      </c>
    </row>
    <row r="29" spans="1:18" x14ac:dyDescent="0.35">
      <c r="A29" s="1" t="s">
        <v>151</v>
      </c>
      <c r="B29" s="1">
        <v>1</v>
      </c>
      <c r="C29" s="1">
        <f t="shared" si="0"/>
        <v>0</v>
      </c>
      <c r="D29" s="1">
        <f t="shared" si="1"/>
        <v>0</v>
      </c>
      <c r="E29" s="1">
        <f t="shared" si="2"/>
        <v>0</v>
      </c>
      <c r="F29" s="1">
        <f t="shared" si="3"/>
        <v>0</v>
      </c>
      <c r="G29" s="1">
        <f t="shared" si="4"/>
        <v>0</v>
      </c>
      <c r="H29" s="1">
        <f t="shared" si="5"/>
        <v>0</v>
      </c>
      <c r="I29" s="1">
        <f t="shared" si="6"/>
        <v>100</v>
      </c>
      <c r="J29" s="1">
        <f t="shared" si="7"/>
        <v>0</v>
      </c>
      <c r="K29" s="1">
        <f t="shared" si="8"/>
        <v>0</v>
      </c>
      <c r="L29" s="1">
        <f t="shared" si="9"/>
        <v>0</v>
      </c>
      <c r="M29" s="1">
        <f t="shared" si="10"/>
        <v>0</v>
      </c>
      <c r="N29" s="1">
        <f t="shared" si="11"/>
        <v>0</v>
      </c>
      <c r="O29" s="1">
        <f t="shared" si="12"/>
        <v>0</v>
      </c>
      <c r="P29" s="1">
        <f t="shared" si="13"/>
        <v>0</v>
      </c>
      <c r="Q29" s="1">
        <f t="shared" si="14"/>
        <v>0</v>
      </c>
      <c r="R29" s="1">
        <f t="shared" si="15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opLeftCell="A4" workbookViewId="0">
      <selection activeCell="B1" sqref="B1"/>
    </sheetView>
  </sheetViews>
  <sheetFormatPr baseColWidth="10" defaultRowHeight="14.5" x14ac:dyDescent="0.35"/>
  <sheetData>
    <row r="1" spans="1:12" x14ac:dyDescent="0.35">
      <c r="A1" s="33" t="s">
        <v>49</v>
      </c>
      <c r="B1" t="s">
        <v>38</v>
      </c>
      <c r="C1" t="s">
        <v>40</v>
      </c>
      <c r="D1" t="s">
        <v>41</v>
      </c>
      <c r="E1" t="s">
        <v>42</v>
      </c>
      <c r="F1" t="s">
        <v>12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5">
      <c r="A2" s="34" t="s">
        <v>50</v>
      </c>
      <c r="B2" s="17">
        <v>17</v>
      </c>
      <c r="C2" s="17">
        <v>16</v>
      </c>
      <c r="D2" s="17">
        <v>17</v>
      </c>
      <c r="E2" s="17">
        <v>12</v>
      </c>
      <c r="F2" s="17">
        <v>4</v>
      </c>
      <c r="G2" s="17">
        <v>3</v>
      </c>
      <c r="H2" s="17">
        <v>3</v>
      </c>
      <c r="I2" s="17">
        <v>3</v>
      </c>
      <c r="J2" s="17">
        <v>1</v>
      </c>
      <c r="K2" s="17">
        <v>2</v>
      </c>
      <c r="L2" s="17">
        <v>4</v>
      </c>
    </row>
    <row r="3" spans="1:12" x14ac:dyDescent="0.35">
      <c r="A3" s="34" t="s">
        <v>51</v>
      </c>
      <c r="B3" s="5">
        <v>8</v>
      </c>
      <c r="C3" s="5">
        <v>1</v>
      </c>
      <c r="D3" s="5">
        <v>4</v>
      </c>
      <c r="E3" s="5">
        <v>4</v>
      </c>
      <c r="F3" s="7"/>
      <c r="G3" s="5">
        <v>2</v>
      </c>
      <c r="H3" s="5">
        <v>1</v>
      </c>
      <c r="I3" s="5">
        <v>2</v>
      </c>
      <c r="J3" s="7"/>
      <c r="K3" s="7"/>
      <c r="L3" s="5">
        <v>4</v>
      </c>
    </row>
    <row r="4" spans="1:12" x14ac:dyDescent="0.35">
      <c r="A4" s="34" t="s">
        <v>52</v>
      </c>
      <c r="B4" s="2">
        <v>2</v>
      </c>
      <c r="C4" s="2">
        <v>1</v>
      </c>
      <c r="D4" s="2">
        <v>2</v>
      </c>
      <c r="E4" s="7"/>
      <c r="F4" s="7"/>
      <c r="G4" s="7"/>
      <c r="H4" s="7"/>
      <c r="I4" s="7"/>
      <c r="J4" s="7"/>
      <c r="K4" s="7"/>
      <c r="L4" s="7"/>
    </row>
    <row r="5" spans="1:12" x14ac:dyDescent="0.35">
      <c r="A5" s="34" t="s">
        <v>53</v>
      </c>
      <c r="B5" s="37">
        <v>1</v>
      </c>
      <c r="C5" s="7"/>
      <c r="D5" s="37">
        <v>1</v>
      </c>
      <c r="E5" s="37">
        <v>2</v>
      </c>
      <c r="F5" s="7"/>
      <c r="G5" s="37">
        <v>1</v>
      </c>
      <c r="H5" s="37">
        <v>2</v>
      </c>
      <c r="I5" s="7"/>
      <c r="J5" s="7"/>
      <c r="K5" s="7"/>
      <c r="L5" s="37">
        <v>2</v>
      </c>
    </row>
    <row r="6" spans="1:12" x14ac:dyDescent="0.35">
      <c r="A6" s="34" t="s">
        <v>54</v>
      </c>
      <c r="B6" s="18">
        <v>7</v>
      </c>
      <c r="C6" s="7"/>
      <c r="D6" s="7"/>
      <c r="E6" s="18">
        <v>4</v>
      </c>
      <c r="F6" s="18">
        <v>1</v>
      </c>
      <c r="G6" s="7"/>
      <c r="H6" s="18">
        <v>1</v>
      </c>
      <c r="I6" s="7"/>
      <c r="J6" s="7"/>
      <c r="K6" s="18">
        <v>1</v>
      </c>
      <c r="L6" s="7"/>
    </row>
    <row r="7" spans="1:12" x14ac:dyDescent="0.35">
      <c r="A7" s="35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9">
        <v>1</v>
      </c>
    </row>
    <row r="8" spans="1:12" x14ac:dyDescent="0.35">
      <c r="A8" s="35" t="s">
        <v>56</v>
      </c>
      <c r="B8" s="26">
        <v>5</v>
      </c>
      <c r="C8" s="7"/>
      <c r="D8" s="26">
        <v>1</v>
      </c>
      <c r="E8" s="26">
        <v>1</v>
      </c>
      <c r="F8" s="7"/>
      <c r="G8" s="7"/>
      <c r="H8" s="7"/>
      <c r="I8" s="7"/>
      <c r="J8" s="7"/>
      <c r="K8" s="7"/>
      <c r="L8" s="7"/>
    </row>
    <row r="9" spans="1:12" x14ac:dyDescent="0.35">
      <c r="A9" s="35" t="s">
        <v>57</v>
      </c>
      <c r="B9" s="7"/>
      <c r="C9" s="7"/>
      <c r="D9" s="7"/>
      <c r="E9" s="32">
        <v>1</v>
      </c>
      <c r="F9" s="7"/>
      <c r="G9" s="7"/>
      <c r="H9" s="7"/>
      <c r="I9" s="7"/>
      <c r="J9" s="7"/>
      <c r="K9" s="7"/>
      <c r="L9" s="7"/>
    </row>
    <row r="10" spans="1:12" x14ac:dyDescent="0.35">
      <c r="A10" s="35" t="s">
        <v>58</v>
      </c>
      <c r="B10" s="39">
        <v>1</v>
      </c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35">
      <c r="A11" s="35" t="s">
        <v>59</v>
      </c>
      <c r="B11" s="27">
        <v>1</v>
      </c>
      <c r="C11" s="27">
        <v>1</v>
      </c>
      <c r="D11" s="27">
        <v>5</v>
      </c>
      <c r="E11" s="27">
        <v>3</v>
      </c>
      <c r="F11" s="7"/>
      <c r="G11" s="27">
        <v>3</v>
      </c>
      <c r="H11" s="7"/>
      <c r="I11" s="7"/>
      <c r="J11" s="7"/>
      <c r="K11" s="7"/>
      <c r="L11" s="27">
        <v>1</v>
      </c>
    </row>
    <row r="12" spans="1:12" x14ac:dyDescent="0.35">
      <c r="A12" s="35" t="s">
        <v>60</v>
      </c>
      <c r="B12" s="7"/>
      <c r="C12" s="7"/>
      <c r="D12" s="38">
        <v>1</v>
      </c>
      <c r="E12" s="7"/>
      <c r="F12" s="7"/>
      <c r="G12" s="7"/>
      <c r="H12" s="7"/>
      <c r="I12" s="7"/>
      <c r="J12" s="7"/>
      <c r="K12" s="7"/>
      <c r="L12" s="7"/>
    </row>
    <row r="13" spans="1:12" x14ac:dyDescent="0.35">
      <c r="A13" s="35" t="s">
        <v>61</v>
      </c>
      <c r="B13" s="7"/>
      <c r="C13" s="7"/>
      <c r="D13" s="7"/>
      <c r="E13" s="41">
        <v>1</v>
      </c>
      <c r="F13" s="7"/>
      <c r="G13" s="7"/>
      <c r="H13" s="7"/>
      <c r="I13" s="7"/>
      <c r="J13" s="7"/>
      <c r="K13" s="7"/>
      <c r="L13" s="7"/>
    </row>
    <row r="14" spans="1:12" x14ac:dyDescent="0.35">
      <c r="A14" s="35" t="s">
        <v>62</v>
      </c>
      <c r="B14" s="24">
        <v>1</v>
      </c>
      <c r="C14" s="7"/>
      <c r="D14" s="24">
        <v>4</v>
      </c>
      <c r="E14" s="24">
        <v>1</v>
      </c>
      <c r="F14" s="7"/>
      <c r="G14" s="24">
        <v>1</v>
      </c>
      <c r="H14" s="7"/>
      <c r="I14" s="7"/>
      <c r="J14" s="7"/>
      <c r="K14" s="7"/>
      <c r="L14" s="7"/>
    </row>
    <row r="15" spans="1:12" x14ac:dyDescent="0.35">
      <c r="A15" s="35" t="s">
        <v>63</v>
      </c>
      <c r="B15" s="7"/>
      <c r="C15" s="7"/>
      <c r="D15" s="7"/>
      <c r="E15" s="28">
        <v>1</v>
      </c>
      <c r="F15" s="7"/>
      <c r="G15" s="28">
        <v>1</v>
      </c>
      <c r="H15" s="7"/>
      <c r="I15" s="7"/>
      <c r="J15" s="7"/>
      <c r="K15" s="7"/>
      <c r="L15" s="7"/>
    </row>
    <row r="16" spans="1:12" x14ac:dyDescent="0.35">
      <c r="A16" s="35" t="s">
        <v>64</v>
      </c>
      <c r="B16" s="8">
        <v>1</v>
      </c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35">
      <c r="A17" s="35" t="s">
        <v>65</v>
      </c>
      <c r="B17" s="7"/>
      <c r="C17" s="7"/>
      <c r="D17" s="7"/>
      <c r="E17" s="7"/>
      <c r="F17" s="7"/>
      <c r="G17" s="7"/>
      <c r="H17" s="7"/>
      <c r="I17" s="22">
        <v>1</v>
      </c>
      <c r="J17" s="7"/>
      <c r="K17" s="7"/>
      <c r="L17" s="7"/>
    </row>
    <row r="18" spans="1:12" x14ac:dyDescent="0.35">
      <c r="A18" s="35" t="s">
        <v>66</v>
      </c>
      <c r="B18" s="3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35">
      <c r="A19" s="35" t="s">
        <v>67</v>
      </c>
      <c r="B19" s="7"/>
      <c r="C19" s="7"/>
      <c r="D19" s="40">
        <v>1</v>
      </c>
      <c r="E19" s="7"/>
      <c r="F19" s="7"/>
      <c r="G19" s="7"/>
      <c r="H19" s="7"/>
      <c r="I19" s="7"/>
      <c r="J19" s="7"/>
      <c r="K19" s="7"/>
      <c r="L19" s="7"/>
    </row>
    <row r="20" spans="1:12" x14ac:dyDescent="0.35">
      <c r="A20" s="35" t="s">
        <v>68</v>
      </c>
      <c r="B20" s="43">
        <v>2</v>
      </c>
      <c r="C20" s="7"/>
      <c r="D20" s="43">
        <v>1</v>
      </c>
      <c r="E20" s="7"/>
      <c r="F20" s="7"/>
      <c r="G20" s="7"/>
      <c r="H20" s="7"/>
      <c r="I20" s="7"/>
      <c r="J20" s="7"/>
      <c r="K20" s="7"/>
      <c r="L20" s="7"/>
    </row>
    <row r="21" spans="1:12" x14ac:dyDescent="0.35">
      <c r="A21" s="35" t="s">
        <v>79</v>
      </c>
      <c r="B21" s="49">
        <v>1</v>
      </c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"/>
  <sheetViews>
    <sheetView topLeftCell="A13" workbookViewId="0">
      <selection activeCell="C3" sqref="C3"/>
    </sheetView>
  </sheetViews>
  <sheetFormatPr baseColWidth="10" defaultRowHeight="14.5" x14ac:dyDescent="0.35"/>
  <cols>
    <col min="1" max="1" width="29.81640625" customWidth="1"/>
  </cols>
  <sheetData>
    <row r="1" spans="1:14" x14ac:dyDescent="0.35">
      <c r="A1" s="2" t="s">
        <v>83</v>
      </c>
      <c r="B1" s="2" t="s">
        <v>81</v>
      </c>
      <c r="C1" s="1" t="s">
        <v>38</v>
      </c>
      <c r="D1" s="1" t="s">
        <v>40</v>
      </c>
      <c r="E1" s="1" t="s">
        <v>41</v>
      </c>
      <c r="F1" s="1" t="s">
        <v>42</v>
      </c>
      <c r="G1" s="1" t="s">
        <v>12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</row>
    <row r="2" spans="1:14" x14ac:dyDescent="0.35">
      <c r="A2" s="11" t="s">
        <v>171</v>
      </c>
      <c r="B2" s="1">
        <v>104</v>
      </c>
      <c r="C2" s="1">
        <v>26</v>
      </c>
      <c r="D2" s="1">
        <v>17</v>
      </c>
      <c r="E2" s="1">
        <v>26</v>
      </c>
      <c r="F2" s="1">
        <v>14</v>
      </c>
      <c r="G2" s="1">
        <v>4</v>
      </c>
      <c r="H2" s="1">
        <v>4</v>
      </c>
      <c r="I2" s="1">
        <v>3</v>
      </c>
      <c r="J2" s="1">
        <v>6</v>
      </c>
      <c r="K2" s="1">
        <v>1</v>
      </c>
      <c r="L2" s="1">
        <v>4</v>
      </c>
      <c r="M2" s="1">
        <v>10</v>
      </c>
      <c r="N2">
        <f>SUM(B2:M2)</f>
        <v>219</v>
      </c>
    </row>
    <row r="3" spans="1:14" x14ac:dyDescent="0.35">
      <c r="A3" s="9" t="s">
        <v>84</v>
      </c>
      <c r="B3" s="1">
        <v>19</v>
      </c>
      <c r="C3" s="1">
        <v>10</v>
      </c>
      <c r="D3" s="1">
        <v>1</v>
      </c>
      <c r="E3" s="1">
        <v>1</v>
      </c>
      <c r="F3" s="1">
        <v>7</v>
      </c>
      <c r="G3" s="1">
        <v>1</v>
      </c>
      <c r="H3" s="1">
        <v>3</v>
      </c>
      <c r="I3" s="1">
        <v>1</v>
      </c>
      <c r="J3" s="7"/>
      <c r="K3" s="7"/>
      <c r="L3" s="1">
        <v>2</v>
      </c>
      <c r="M3" s="7"/>
    </row>
    <row r="4" spans="1:14" x14ac:dyDescent="0.35">
      <c r="A4" s="51" t="s">
        <v>85</v>
      </c>
      <c r="B4" s="1">
        <v>3</v>
      </c>
      <c r="C4" s="1">
        <v>3</v>
      </c>
      <c r="D4" s="7"/>
      <c r="E4" s="7"/>
      <c r="F4" s="7"/>
      <c r="G4" s="7"/>
      <c r="H4" s="7"/>
      <c r="I4" s="7"/>
      <c r="J4" s="7"/>
      <c r="K4" s="7"/>
      <c r="L4" s="7"/>
      <c r="M4" s="7"/>
    </row>
    <row r="5" spans="1:14" x14ac:dyDescent="0.35">
      <c r="A5" s="52" t="s">
        <v>86</v>
      </c>
      <c r="B5" s="1">
        <v>13</v>
      </c>
      <c r="C5" s="1">
        <v>0</v>
      </c>
      <c r="D5" s="1">
        <v>1</v>
      </c>
      <c r="E5" s="1">
        <v>5</v>
      </c>
      <c r="F5" s="1">
        <v>4</v>
      </c>
      <c r="G5" s="7">
        <v>1</v>
      </c>
      <c r="H5" s="1">
        <v>3</v>
      </c>
      <c r="I5" s="7"/>
      <c r="J5" s="7"/>
      <c r="K5" s="7"/>
      <c r="L5" s="7">
        <v>1</v>
      </c>
      <c r="M5" s="1">
        <v>2</v>
      </c>
    </row>
    <row r="6" spans="1:14" x14ac:dyDescent="0.35">
      <c r="A6" s="36" t="s">
        <v>87</v>
      </c>
      <c r="B6" s="1">
        <v>11</v>
      </c>
      <c r="C6" s="1">
        <v>1</v>
      </c>
      <c r="D6" s="1">
        <v>1</v>
      </c>
      <c r="E6" s="1">
        <v>5</v>
      </c>
      <c r="F6" s="1">
        <v>3</v>
      </c>
      <c r="G6" s="7"/>
      <c r="H6" s="1">
        <v>3</v>
      </c>
      <c r="I6" s="7"/>
      <c r="J6" s="7"/>
      <c r="K6" s="7"/>
      <c r="L6" s="7"/>
      <c r="M6" s="1">
        <v>1</v>
      </c>
    </row>
    <row r="7" spans="1:14" x14ac:dyDescent="0.35">
      <c r="A7" s="2" t="s">
        <v>88</v>
      </c>
      <c r="B7" s="1">
        <v>5</v>
      </c>
      <c r="C7" s="1">
        <v>1</v>
      </c>
      <c r="D7" s="7"/>
      <c r="E7" s="7"/>
      <c r="F7" s="1">
        <v>3</v>
      </c>
      <c r="G7" s="7"/>
      <c r="H7" s="1">
        <v>1</v>
      </c>
      <c r="I7" s="1">
        <v>2</v>
      </c>
      <c r="J7" s="7"/>
      <c r="K7" s="7"/>
      <c r="L7" s="7"/>
      <c r="M7" s="1">
        <v>1</v>
      </c>
    </row>
    <row r="10" spans="1:14" x14ac:dyDescent="0.35">
      <c r="A10" s="2" t="s">
        <v>83</v>
      </c>
      <c r="B10" s="2" t="s">
        <v>81</v>
      </c>
      <c r="C10" s="1" t="s">
        <v>11</v>
      </c>
      <c r="D10" s="1" t="s">
        <v>138</v>
      </c>
      <c r="E10" s="1" t="s">
        <v>139</v>
      </c>
      <c r="F10" s="1" t="s">
        <v>140</v>
      </c>
      <c r="G10" s="1" t="s">
        <v>12</v>
      </c>
      <c r="H10" s="1" t="s">
        <v>43</v>
      </c>
      <c r="I10" s="1" t="s">
        <v>152</v>
      </c>
      <c r="J10" s="1" t="s">
        <v>143</v>
      </c>
      <c r="K10" s="1" t="s">
        <v>15</v>
      </c>
      <c r="L10" s="1" t="s">
        <v>141</v>
      </c>
      <c r="M10" s="1" t="s">
        <v>142</v>
      </c>
    </row>
    <row r="11" spans="1:14" x14ac:dyDescent="0.35">
      <c r="A11" s="11" t="s">
        <v>144</v>
      </c>
      <c r="B11" s="1">
        <v>104</v>
      </c>
      <c r="C11" s="1">
        <f>(C2/B2)*100</f>
        <v>25</v>
      </c>
      <c r="D11" s="1">
        <f>(D2/B2)*100</f>
        <v>16.346153846153847</v>
      </c>
      <c r="E11" s="1">
        <f>(E2/B2)*100</f>
        <v>25</v>
      </c>
      <c r="F11" s="1">
        <f>(F2/B2)*100</f>
        <v>13.461538461538462</v>
      </c>
      <c r="G11" s="1">
        <f>(G2/B2)*100</f>
        <v>3.8461538461538463</v>
      </c>
      <c r="H11" s="1">
        <f>(H2/B2)*400</f>
        <v>15.384615384615385</v>
      </c>
      <c r="I11" s="1">
        <f>(I2/B2)*100</f>
        <v>2.8846153846153846</v>
      </c>
      <c r="J11" s="1">
        <f t="shared" ref="J11:J16" si="0">(L2/B2)*100</f>
        <v>3.8461538461538463</v>
      </c>
      <c r="K11" s="1">
        <f t="shared" ref="K11:K16" si="1">(M2/B2)*100</f>
        <v>9.6153846153846168</v>
      </c>
      <c r="L11" s="1">
        <f t="shared" ref="L11:L16" si="2">(J2/B2)*100</f>
        <v>5.7692307692307692</v>
      </c>
      <c r="M11" s="1">
        <f>(K2/B2)*100</f>
        <v>0.96153846153846156</v>
      </c>
    </row>
    <row r="12" spans="1:14" x14ac:dyDescent="0.35">
      <c r="A12" s="9" t="s">
        <v>145</v>
      </c>
      <c r="B12" s="1">
        <v>19</v>
      </c>
      <c r="C12" s="1">
        <f t="shared" ref="C12:C16" si="3">(C3/B3)*100</f>
        <v>52.631578947368418</v>
      </c>
      <c r="D12" s="1">
        <f t="shared" ref="D12:D16" si="4">(D3/B3)*100</f>
        <v>5.2631578947368416</v>
      </c>
      <c r="E12" s="1">
        <f t="shared" ref="E12:E16" si="5">(E3/B3)*100</f>
        <v>5.2631578947368416</v>
      </c>
      <c r="F12" s="1">
        <f t="shared" ref="F12:F16" si="6">(F3/B3)*100</f>
        <v>36.84210526315789</v>
      </c>
      <c r="G12" s="1">
        <f t="shared" ref="G12:G16" si="7">(G3/B3)*100</f>
        <v>5.2631578947368416</v>
      </c>
      <c r="H12" s="1">
        <f t="shared" ref="H12:H16" si="8">(H3/B3)*400</f>
        <v>63.157894736842103</v>
      </c>
      <c r="I12" s="1">
        <f t="shared" ref="I12:I16" si="9">(I3/B3)*100</f>
        <v>5.2631578947368416</v>
      </c>
      <c r="J12" s="1">
        <f t="shared" si="0"/>
        <v>10.526315789473683</v>
      </c>
      <c r="K12" s="1">
        <f t="shared" si="1"/>
        <v>0</v>
      </c>
      <c r="L12" s="1">
        <f t="shared" si="2"/>
        <v>0</v>
      </c>
      <c r="M12" s="1">
        <f t="shared" ref="M12:M16" si="10">(K3/B3)*100</f>
        <v>0</v>
      </c>
    </row>
    <row r="13" spans="1:14" x14ac:dyDescent="0.35">
      <c r="A13" s="51" t="s">
        <v>146</v>
      </c>
      <c r="B13" s="1">
        <v>3</v>
      </c>
      <c r="C13" s="1">
        <f>(C4/B4)*100</f>
        <v>100</v>
      </c>
      <c r="D13" s="1">
        <f t="shared" si="4"/>
        <v>0</v>
      </c>
      <c r="E13" s="1">
        <f t="shared" si="5"/>
        <v>0</v>
      </c>
      <c r="F13" s="1">
        <f t="shared" si="6"/>
        <v>0</v>
      </c>
      <c r="G13" s="1">
        <f t="shared" si="7"/>
        <v>0</v>
      </c>
      <c r="H13" s="1">
        <f t="shared" si="8"/>
        <v>0</v>
      </c>
      <c r="I13" s="1">
        <f t="shared" si="9"/>
        <v>0</v>
      </c>
      <c r="J13" s="1">
        <f t="shared" si="0"/>
        <v>0</v>
      </c>
      <c r="K13" s="1">
        <f t="shared" si="1"/>
        <v>0</v>
      </c>
      <c r="L13" s="1">
        <f t="shared" si="2"/>
        <v>0</v>
      </c>
      <c r="M13" s="1">
        <f t="shared" si="10"/>
        <v>0</v>
      </c>
    </row>
    <row r="14" spans="1:14" x14ac:dyDescent="0.35">
      <c r="A14" s="52" t="s">
        <v>147</v>
      </c>
      <c r="B14" s="1">
        <v>13</v>
      </c>
      <c r="C14" s="1">
        <f t="shared" si="3"/>
        <v>0</v>
      </c>
      <c r="D14" s="1">
        <f t="shared" si="4"/>
        <v>7.6923076923076925</v>
      </c>
      <c r="E14" s="1">
        <f t="shared" si="5"/>
        <v>38.461538461538467</v>
      </c>
      <c r="F14" s="1">
        <f t="shared" si="6"/>
        <v>30.76923076923077</v>
      </c>
      <c r="G14" s="1">
        <f t="shared" si="7"/>
        <v>7.6923076923076925</v>
      </c>
      <c r="H14" s="1">
        <f t="shared" si="8"/>
        <v>92.307692307692307</v>
      </c>
      <c r="I14" s="1">
        <f t="shared" si="9"/>
        <v>0</v>
      </c>
      <c r="J14" s="1">
        <f t="shared" si="0"/>
        <v>7.6923076923076925</v>
      </c>
      <c r="K14" s="1">
        <f t="shared" si="1"/>
        <v>15.384615384615385</v>
      </c>
      <c r="L14" s="1">
        <f t="shared" si="2"/>
        <v>0</v>
      </c>
      <c r="M14" s="1">
        <f t="shared" si="10"/>
        <v>0</v>
      </c>
    </row>
    <row r="15" spans="1:14" x14ac:dyDescent="0.35">
      <c r="A15" s="36" t="s">
        <v>148</v>
      </c>
      <c r="B15" s="1">
        <v>11</v>
      </c>
      <c r="C15" s="1">
        <f t="shared" si="3"/>
        <v>9.0909090909090917</v>
      </c>
      <c r="D15" s="1">
        <f t="shared" si="4"/>
        <v>9.0909090909090917</v>
      </c>
      <c r="E15" s="1">
        <f t="shared" si="5"/>
        <v>45.454545454545453</v>
      </c>
      <c r="F15" s="1">
        <f t="shared" si="6"/>
        <v>27.27272727272727</v>
      </c>
      <c r="G15" s="1">
        <f t="shared" si="7"/>
        <v>0</v>
      </c>
      <c r="H15" s="1">
        <f t="shared" si="8"/>
        <v>109.09090909090908</v>
      </c>
      <c r="I15" s="1">
        <f t="shared" si="9"/>
        <v>0</v>
      </c>
      <c r="J15" s="1">
        <f t="shared" si="0"/>
        <v>0</v>
      </c>
      <c r="K15" s="1">
        <f t="shared" si="1"/>
        <v>9.0909090909090917</v>
      </c>
      <c r="L15" s="1">
        <f t="shared" si="2"/>
        <v>0</v>
      </c>
      <c r="M15" s="1">
        <f t="shared" si="10"/>
        <v>0</v>
      </c>
    </row>
    <row r="16" spans="1:14" x14ac:dyDescent="0.35">
      <c r="A16" s="2" t="s">
        <v>149</v>
      </c>
      <c r="B16" s="1">
        <v>5</v>
      </c>
      <c r="C16" s="1">
        <f t="shared" si="3"/>
        <v>20</v>
      </c>
      <c r="D16" s="1">
        <f t="shared" si="4"/>
        <v>0</v>
      </c>
      <c r="E16" s="1">
        <f t="shared" si="5"/>
        <v>0</v>
      </c>
      <c r="F16" s="1">
        <f t="shared" si="6"/>
        <v>60</v>
      </c>
      <c r="G16" s="1">
        <f t="shared" si="7"/>
        <v>0</v>
      </c>
      <c r="H16" s="1">
        <f t="shared" si="8"/>
        <v>80</v>
      </c>
      <c r="I16" s="1">
        <f t="shared" si="9"/>
        <v>40</v>
      </c>
      <c r="J16" s="1">
        <f t="shared" si="0"/>
        <v>0</v>
      </c>
      <c r="K16" s="1">
        <f t="shared" si="1"/>
        <v>20</v>
      </c>
      <c r="L16" s="1">
        <f t="shared" si="2"/>
        <v>0</v>
      </c>
      <c r="M16" s="1">
        <f t="shared" si="10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1"/>
  <sheetViews>
    <sheetView workbookViewId="0">
      <selection activeCell="B3" sqref="B3"/>
    </sheetView>
  </sheetViews>
  <sheetFormatPr baseColWidth="10" defaultRowHeight="14.5" x14ac:dyDescent="0.35"/>
  <sheetData>
    <row r="1" spans="1:17" ht="29" x14ac:dyDescent="0.35">
      <c r="A1" t="s">
        <v>69</v>
      </c>
      <c r="B1" s="45" t="s">
        <v>70</v>
      </c>
      <c r="C1" s="46" t="s">
        <v>71</v>
      </c>
      <c r="D1" s="46" t="s">
        <v>72</v>
      </c>
      <c r="E1" s="46" t="s">
        <v>73</v>
      </c>
      <c r="F1" s="46" t="s">
        <v>74</v>
      </c>
      <c r="G1" s="46" t="s">
        <v>6</v>
      </c>
      <c r="H1" s="46" t="s">
        <v>10</v>
      </c>
      <c r="I1" s="46" t="s">
        <v>75</v>
      </c>
      <c r="J1" s="46" t="s">
        <v>76</v>
      </c>
      <c r="K1" s="46" t="s">
        <v>2</v>
      </c>
      <c r="L1" s="46" t="s">
        <v>77</v>
      </c>
      <c r="M1" s="46" t="s">
        <v>78</v>
      </c>
    </row>
    <row r="2" spans="1:17" x14ac:dyDescent="0.35">
      <c r="A2" s="34" t="s">
        <v>50</v>
      </c>
      <c r="B2" s="2">
        <v>44</v>
      </c>
      <c r="C2" s="26">
        <v>6</v>
      </c>
      <c r="D2" s="24">
        <v>8</v>
      </c>
      <c r="E2" s="7"/>
      <c r="F2" s="37">
        <v>3</v>
      </c>
      <c r="G2" s="8">
        <v>1</v>
      </c>
      <c r="H2" s="7"/>
      <c r="I2" s="7"/>
      <c r="J2" s="36">
        <v>2</v>
      </c>
      <c r="K2" s="32">
        <v>10</v>
      </c>
      <c r="L2" s="42">
        <v>7</v>
      </c>
      <c r="M2" s="31">
        <v>1</v>
      </c>
    </row>
    <row r="3" spans="1:17" x14ac:dyDescent="0.35">
      <c r="A3" s="34" t="s">
        <v>51</v>
      </c>
      <c r="B3" s="2">
        <v>14</v>
      </c>
      <c r="C3" s="26">
        <v>5</v>
      </c>
      <c r="D3" s="24">
        <v>2</v>
      </c>
      <c r="E3" s="7"/>
      <c r="F3" s="37">
        <v>1</v>
      </c>
      <c r="G3" s="7"/>
      <c r="H3" s="7"/>
      <c r="I3" s="7"/>
      <c r="J3" s="36">
        <v>1</v>
      </c>
      <c r="K3" s="32">
        <v>2</v>
      </c>
      <c r="L3" s="42">
        <v>2</v>
      </c>
      <c r="M3" s="7"/>
    </row>
    <row r="4" spans="1:17" x14ac:dyDescent="0.35">
      <c r="A4" s="34" t="s">
        <v>52</v>
      </c>
      <c r="B4" s="7"/>
      <c r="C4" s="7"/>
      <c r="D4" s="7"/>
      <c r="E4" s="7"/>
      <c r="F4" s="7"/>
      <c r="G4" s="7"/>
      <c r="H4" s="7"/>
      <c r="I4" s="40">
        <v>1</v>
      </c>
      <c r="J4" s="7"/>
      <c r="K4" s="32">
        <v>2</v>
      </c>
      <c r="L4" s="42">
        <v>3</v>
      </c>
      <c r="M4" s="7"/>
    </row>
    <row r="5" spans="1:17" x14ac:dyDescent="0.35">
      <c r="A5" s="34" t="s">
        <v>53</v>
      </c>
      <c r="B5" s="2">
        <v>1</v>
      </c>
      <c r="C5" s="48"/>
      <c r="D5" s="24">
        <v>1</v>
      </c>
      <c r="E5" s="29">
        <v>2</v>
      </c>
      <c r="F5" s="37">
        <v>1</v>
      </c>
      <c r="G5" s="8">
        <v>1</v>
      </c>
      <c r="H5" s="7"/>
      <c r="I5" s="7"/>
      <c r="J5" s="36">
        <v>1</v>
      </c>
      <c r="K5" s="32">
        <v>1</v>
      </c>
      <c r="L5" s="42">
        <v>1</v>
      </c>
      <c r="M5" s="7"/>
    </row>
    <row r="6" spans="1:17" x14ac:dyDescent="0.35">
      <c r="A6" s="34" t="s">
        <v>54</v>
      </c>
      <c r="B6" s="2">
        <v>4</v>
      </c>
      <c r="C6" s="26">
        <v>4</v>
      </c>
      <c r="D6" s="24">
        <v>3</v>
      </c>
      <c r="E6" s="7"/>
      <c r="F6" s="7"/>
      <c r="G6" s="7"/>
      <c r="H6" s="7"/>
      <c r="I6" s="7"/>
      <c r="J6" s="7"/>
      <c r="K6" s="32">
        <v>6</v>
      </c>
      <c r="L6" s="42">
        <v>1</v>
      </c>
      <c r="M6" s="7"/>
    </row>
    <row r="7" spans="1:17" x14ac:dyDescent="0.35">
      <c r="A7" s="35" t="s">
        <v>55</v>
      </c>
      <c r="B7" s="7"/>
      <c r="C7" s="7"/>
      <c r="D7" s="24">
        <v>1</v>
      </c>
      <c r="E7" s="7"/>
      <c r="F7" s="47"/>
      <c r="G7" s="47"/>
      <c r="H7" s="47"/>
      <c r="I7" s="47"/>
      <c r="J7" s="47"/>
      <c r="K7" s="47"/>
      <c r="L7" s="47"/>
      <c r="M7" s="47"/>
      <c r="N7" s="44"/>
      <c r="O7" s="44"/>
      <c r="P7" s="44"/>
      <c r="Q7" s="44"/>
    </row>
    <row r="8" spans="1:17" x14ac:dyDescent="0.35">
      <c r="A8" s="35" t="s">
        <v>56</v>
      </c>
      <c r="B8" s="2">
        <v>3</v>
      </c>
      <c r="C8" s="26">
        <v>1</v>
      </c>
      <c r="D8" s="24">
        <v>3</v>
      </c>
      <c r="E8" s="7"/>
      <c r="F8" s="7"/>
      <c r="G8" s="7"/>
      <c r="H8" s="7"/>
      <c r="I8" s="7"/>
      <c r="J8" s="7"/>
      <c r="K8" s="32">
        <v>2</v>
      </c>
      <c r="L8" s="42">
        <v>1</v>
      </c>
      <c r="M8" s="7"/>
    </row>
    <row r="9" spans="1:17" x14ac:dyDescent="0.35">
      <c r="A9" s="35" t="s">
        <v>57</v>
      </c>
      <c r="B9" s="7"/>
      <c r="C9" s="26">
        <v>1</v>
      </c>
      <c r="D9" s="7"/>
      <c r="E9" s="7"/>
      <c r="F9" s="7"/>
      <c r="G9" s="7"/>
      <c r="H9" s="7"/>
      <c r="I9" s="7"/>
      <c r="J9" s="7"/>
      <c r="K9" s="32">
        <v>1</v>
      </c>
      <c r="L9" s="7"/>
      <c r="M9" s="7"/>
    </row>
    <row r="10" spans="1:17" x14ac:dyDescent="0.35">
      <c r="A10" s="35" t="s">
        <v>58</v>
      </c>
      <c r="B10" s="2">
        <v>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7" x14ac:dyDescent="0.35">
      <c r="A11" s="35" t="s">
        <v>59</v>
      </c>
      <c r="B11" s="2">
        <v>6</v>
      </c>
      <c r="C11" s="26">
        <v>1</v>
      </c>
      <c r="D11" s="24">
        <v>2</v>
      </c>
      <c r="E11" s="7"/>
      <c r="F11" s="7"/>
      <c r="G11" s="7"/>
      <c r="H11" s="7"/>
      <c r="I11" s="40">
        <v>1</v>
      </c>
      <c r="J11" s="7"/>
      <c r="K11" s="32">
        <v>1</v>
      </c>
      <c r="L11" s="42">
        <v>1</v>
      </c>
      <c r="M11" s="7"/>
    </row>
    <row r="12" spans="1:17" x14ac:dyDescent="0.35">
      <c r="A12" s="35" t="s">
        <v>60</v>
      </c>
      <c r="B12" s="2">
        <v>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7" x14ac:dyDescent="0.35">
      <c r="A13" s="35" t="s">
        <v>61</v>
      </c>
      <c r="B13" s="2">
        <v>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7" x14ac:dyDescent="0.35">
      <c r="A14" s="35" t="s">
        <v>62</v>
      </c>
      <c r="B14" s="2">
        <v>4</v>
      </c>
      <c r="C14" s="7"/>
      <c r="D14" s="7"/>
      <c r="E14" s="7"/>
      <c r="F14" s="7"/>
      <c r="G14" s="7"/>
      <c r="H14" s="7"/>
      <c r="I14" s="7"/>
      <c r="J14" s="7"/>
      <c r="K14" s="32">
        <v>2</v>
      </c>
      <c r="L14" s="42">
        <v>2</v>
      </c>
      <c r="M14" s="7"/>
    </row>
    <row r="15" spans="1:17" x14ac:dyDescent="0.35">
      <c r="A15" s="35" t="s">
        <v>63</v>
      </c>
      <c r="B15" s="2">
        <v>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7" x14ac:dyDescent="0.35">
      <c r="A16" s="35" t="s">
        <v>64</v>
      </c>
      <c r="B16" s="7"/>
      <c r="C16" s="7"/>
      <c r="D16" s="7"/>
      <c r="E16" s="7"/>
      <c r="F16" s="7"/>
      <c r="G16" s="23">
        <v>1</v>
      </c>
      <c r="H16" s="7"/>
      <c r="I16" s="7"/>
      <c r="J16" s="7"/>
      <c r="K16" s="7"/>
      <c r="L16" s="42">
        <v>1</v>
      </c>
      <c r="M16" s="7"/>
    </row>
    <row r="17" spans="1:13" x14ac:dyDescent="0.35">
      <c r="A17" s="35" t="s">
        <v>65</v>
      </c>
      <c r="B17" s="2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35">
      <c r="A18" s="35" t="s">
        <v>66</v>
      </c>
      <c r="B18" s="2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35">
      <c r="A19" s="35" t="s">
        <v>67</v>
      </c>
      <c r="B19" s="2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35">
      <c r="A20" s="35" t="s">
        <v>68</v>
      </c>
      <c r="B20" s="2">
        <v>1</v>
      </c>
      <c r="C20" s="7"/>
      <c r="D20" s="7"/>
      <c r="E20" s="7"/>
      <c r="F20" s="7"/>
      <c r="G20" s="7"/>
      <c r="H20" s="25">
        <v>1</v>
      </c>
      <c r="I20" s="7"/>
      <c r="J20" s="7"/>
      <c r="K20" s="7"/>
      <c r="L20" s="42">
        <v>2</v>
      </c>
      <c r="M20" s="7"/>
    </row>
    <row r="21" spans="1:13" x14ac:dyDescent="0.35">
      <c r="A21" s="35" t="s">
        <v>79</v>
      </c>
      <c r="B21" s="7"/>
      <c r="C21" s="26">
        <v>1</v>
      </c>
      <c r="D21" s="7"/>
      <c r="E21" s="7"/>
      <c r="F21" s="7"/>
      <c r="G21" s="7"/>
      <c r="H21" s="7"/>
      <c r="I21" s="7"/>
      <c r="J21" s="7"/>
      <c r="K21" s="32">
        <v>1</v>
      </c>
      <c r="L21" s="7"/>
      <c r="M2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7"/>
  <sheetViews>
    <sheetView topLeftCell="A11" workbookViewId="0">
      <selection activeCell="G15" sqref="G15"/>
    </sheetView>
  </sheetViews>
  <sheetFormatPr baseColWidth="10" defaultRowHeight="14.5" x14ac:dyDescent="0.35"/>
  <cols>
    <col min="1" max="1" width="21.81640625" customWidth="1"/>
  </cols>
  <sheetData>
    <row r="1" spans="1:14" ht="29" x14ac:dyDescent="0.35">
      <c r="A1" s="53" t="s">
        <v>83</v>
      </c>
      <c r="B1" s="59" t="s">
        <v>70</v>
      </c>
      <c r="C1" s="59" t="s">
        <v>71</v>
      </c>
      <c r="D1" s="59" t="s">
        <v>72</v>
      </c>
      <c r="E1" s="59" t="s">
        <v>73</v>
      </c>
      <c r="F1" s="59" t="s">
        <v>74</v>
      </c>
      <c r="G1" s="59" t="s">
        <v>6</v>
      </c>
      <c r="H1" s="59" t="s">
        <v>10</v>
      </c>
      <c r="I1" s="59" t="s">
        <v>75</v>
      </c>
      <c r="J1" s="59" t="s">
        <v>76</v>
      </c>
      <c r="K1" s="59" t="s">
        <v>2</v>
      </c>
      <c r="L1" s="59" t="s">
        <v>77</v>
      </c>
      <c r="M1" s="59" t="s">
        <v>78</v>
      </c>
    </row>
    <row r="2" spans="1:14" x14ac:dyDescent="0.35">
      <c r="A2" s="54" t="s">
        <v>89</v>
      </c>
      <c r="B2" s="1">
        <f>44+14+2+1+2</f>
        <v>63</v>
      </c>
      <c r="C2" s="1">
        <f>6+5+1</f>
        <v>12</v>
      </c>
      <c r="D2" s="1">
        <f>8+2+1</f>
        <v>11</v>
      </c>
      <c r="E2" s="7"/>
      <c r="F2" s="1">
        <f>4</f>
        <v>4</v>
      </c>
      <c r="G2" s="1">
        <f>1</f>
        <v>1</v>
      </c>
      <c r="H2" s="1">
        <v>1</v>
      </c>
      <c r="I2" s="1">
        <f>1</f>
        <v>1</v>
      </c>
      <c r="J2" s="1">
        <v>2</v>
      </c>
      <c r="K2" s="1">
        <f>10+2+2+1+2</f>
        <v>17</v>
      </c>
      <c r="L2" s="1">
        <f>7+2+3+1+1+2</f>
        <v>16</v>
      </c>
      <c r="M2" s="1">
        <v>1</v>
      </c>
    </row>
    <row r="3" spans="1:14" x14ac:dyDescent="0.35">
      <c r="A3" s="55" t="s">
        <v>90</v>
      </c>
      <c r="B3" s="1">
        <f>4+1+1+1</f>
        <v>7</v>
      </c>
      <c r="C3" s="1">
        <f>4</f>
        <v>4</v>
      </c>
      <c r="D3" s="1">
        <f>3</f>
        <v>3</v>
      </c>
      <c r="E3" s="7"/>
      <c r="F3" s="7"/>
      <c r="G3" s="7"/>
      <c r="H3" s="7"/>
      <c r="I3" s="7"/>
      <c r="J3" s="7"/>
      <c r="K3" s="1">
        <v>6</v>
      </c>
      <c r="L3" s="1">
        <f>1+1</f>
        <v>2</v>
      </c>
      <c r="M3" s="7"/>
    </row>
    <row r="4" spans="1:14" x14ac:dyDescent="0.35">
      <c r="A4" s="56" t="s">
        <v>91</v>
      </c>
      <c r="B4" s="1">
        <v>2</v>
      </c>
      <c r="C4" s="7"/>
      <c r="D4" s="1">
        <v>1</v>
      </c>
      <c r="E4" s="7"/>
      <c r="F4" s="7"/>
      <c r="G4" s="7"/>
      <c r="H4" s="7"/>
      <c r="I4" s="7"/>
      <c r="J4" s="7"/>
      <c r="K4" s="1">
        <v>1</v>
      </c>
      <c r="L4" s="7"/>
      <c r="M4" s="7"/>
    </row>
    <row r="5" spans="1:14" x14ac:dyDescent="0.35">
      <c r="A5" s="57" t="s">
        <v>86</v>
      </c>
      <c r="B5" s="1">
        <f>1+1+1+1+1+1</f>
        <v>6</v>
      </c>
      <c r="C5" s="1">
        <f>1</f>
        <v>1</v>
      </c>
      <c r="D5" s="1">
        <v>1</v>
      </c>
      <c r="E5" s="7"/>
      <c r="F5" s="7"/>
      <c r="G5" s="1">
        <v>1</v>
      </c>
      <c r="H5" s="7"/>
      <c r="I5" s="7"/>
      <c r="J5" s="7"/>
      <c r="K5" s="1">
        <v>2</v>
      </c>
      <c r="L5" s="1">
        <f>1+1+1</f>
        <v>3</v>
      </c>
      <c r="M5" s="7"/>
    </row>
    <row r="6" spans="1:14" x14ac:dyDescent="0.35">
      <c r="A6" s="58" t="s">
        <v>87</v>
      </c>
      <c r="B6" s="1">
        <v>6</v>
      </c>
      <c r="C6" s="1">
        <v>1</v>
      </c>
      <c r="D6" s="1">
        <v>2</v>
      </c>
      <c r="E6" s="7"/>
      <c r="F6" s="7"/>
      <c r="G6" s="7"/>
      <c r="H6" s="7"/>
      <c r="I6" s="1">
        <v>1</v>
      </c>
      <c r="J6" s="7"/>
      <c r="K6" s="1">
        <v>1</v>
      </c>
      <c r="L6" s="1">
        <v>1</v>
      </c>
      <c r="M6" s="7"/>
    </row>
    <row r="7" spans="1:14" x14ac:dyDescent="0.35">
      <c r="A7" s="53" t="s">
        <v>88</v>
      </c>
      <c r="B7" s="1">
        <v>1</v>
      </c>
      <c r="C7" s="7"/>
      <c r="D7" s="1">
        <v>1</v>
      </c>
      <c r="E7" s="1">
        <v>2</v>
      </c>
      <c r="F7" s="1">
        <v>1</v>
      </c>
      <c r="G7" s="1">
        <v>1</v>
      </c>
      <c r="H7" s="7"/>
      <c r="I7" s="48"/>
      <c r="J7" s="1">
        <v>1</v>
      </c>
      <c r="K7" s="1">
        <v>1</v>
      </c>
      <c r="L7" s="1">
        <v>1</v>
      </c>
      <c r="M7" s="7"/>
    </row>
    <row r="11" spans="1:14" ht="29" x14ac:dyDescent="0.35">
      <c r="A11" s="53" t="s">
        <v>83</v>
      </c>
      <c r="B11" s="1" t="s">
        <v>81</v>
      </c>
      <c r="C11" s="59" t="s">
        <v>70</v>
      </c>
      <c r="D11" s="59" t="s">
        <v>3</v>
      </c>
      <c r="E11" s="59" t="s">
        <v>4</v>
      </c>
      <c r="F11" s="59" t="s">
        <v>2</v>
      </c>
      <c r="G11" s="59" t="s">
        <v>117</v>
      </c>
      <c r="H11" s="59" t="s">
        <v>126</v>
      </c>
      <c r="I11" s="59" t="s">
        <v>75</v>
      </c>
      <c r="J11" s="59" t="s">
        <v>123</v>
      </c>
      <c r="K11" s="59" t="s">
        <v>5</v>
      </c>
      <c r="L11" s="59" t="s">
        <v>10</v>
      </c>
      <c r="M11" s="59" t="s">
        <v>9</v>
      </c>
      <c r="N11" s="59" t="s">
        <v>22</v>
      </c>
    </row>
    <row r="12" spans="1:14" x14ac:dyDescent="0.35">
      <c r="A12" s="54" t="s">
        <v>144</v>
      </c>
      <c r="B12" s="1">
        <v>104</v>
      </c>
      <c r="C12" s="1">
        <f>(B2/B12)*100</f>
        <v>60.576923076923073</v>
      </c>
      <c r="D12" s="1">
        <f>(C2/B12)*100</f>
        <v>11.538461538461538</v>
      </c>
      <c r="E12" s="1">
        <f>(D2/B12)*100</f>
        <v>10.576923076923077</v>
      </c>
      <c r="F12" s="1">
        <f t="shared" ref="F12:F17" si="0">(K2/B12)*100</f>
        <v>16.346153846153847</v>
      </c>
      <c r="G12" s="1">
        <f t="shared" ref="G12:G17" si="1">(L2/B12)*100</f>
        <v>15.384615384615385</v>
      </c>
      <c r="H12" s="1">
        <f>(G2/B12)*100</f>
        <v>0.96153846153846156</v>
      </c>
      <c r="I12" s="1">
        <f t="shared" ref="I12:I17" si="2">(I2/B12)*100</f>
        <v>0.96153846153846156</v>
      </c>
      <c r="J12" s="1">
        <f t="shared" ref="J12:J17" si="3">(J2/B12)*100</f>
        <v>1.9230769230769231</v>
      </c>
      <c r="K12" s="1">
        <f>(F2/B12)*100</f>
        <v>3.8461538461538463</v>
      </c>
      <c r="L12" s="1">
        <f t="shared" ref="L12:L17" si="4">(H2/B12)*100</f>
        <v>0.96153846153846156</v>
      </c>
      <c r="M12" s="1">
        <f t="shared" ref="M12:M17" si="5">(M2/B12)*100</f>
        <v>0.96153846153846156</v>
      </c>
      <c r="N12" s="1">
        <f>(E2/B12)*100</f>
        <v>0</v>
      </c>
    </row>
    <row r="13" spans="1:14" x14ac:dyDescent="0.35">
      <c r="A13" s="55" t="s">
        <v>145</v>
      </c>
      <c r="B13" s="1">
        <v>19</v>
      </c>
      <c r="C13" s="1">
        <f t="shared" ref="C13:C17" si="6">(B3/B13)*100</f>
        <v>36.84210526315789</v>
      </c>
      <c r="D13" s="1">
        <f t="shared" ref="D13:D17" si="7">(C3/B13)*100</f>
        <v>21.052631578947366</v>
      </c>
      <c r="E13" s="1">
        <f t="shared" ref="E13:E17" si="8">(D3/B13)*100</f>
        <v>15.789473684210526</v>
      </c>
      <c r="F13" s="1">
        <f t="shared" si="0"/>
        <v>31.578947368421051</v>
      </c>
      <c r="G13" s="1">
        <f t="shared" si="1"/>
        <v>10.526315789473683</v>
      </c>
      <c r="H13" s="1">
        <f t="shared" ref="H13:H17" si="9">(G3/B13)*100</f>
        <v>0</v>
      </c>
      <c r="I13" s="1">
        <f t="shared" si="2"/>
        <v>0</v>
      </c>
      <c r="J13" s="1">
        <f t="shared" si="3"/>
        <v>0</v>
      </c>
      <c r="K13" s="1">
        <f t="shared" ref="K13:K17" si="10">(F3/B13)*100</f>
        <v>0</v>
      </c>
      <c r="L13" s="1">
        <f t="shared" si="4"/>
        <v>0</v>
      </c>
      <c r="M13" s="1">
        <f t="shared" si="5"/>
        <v>0</v>
      </c>
      <c r="N13" s="1">
        <f t="shared" ref="N13:N17" si="11">(E3/B13)*100</f>
        <v>0</v>
      </c>
    </row>
    <row r="14" spans="1:14" x14ac:dyDescent="0.35">
      <c r="A14" s="56" t="s">
        <v>146</v>
      </c>
      <c r="B14" s="1">
        <v>3</v>
      </c>
      <c r="C14" s="1">
        <f t="shared" si="6"/>
        <v>66.666666666666657</v>
      </c>
      <c r="D14" s="1">
        <f t="shared" si="7"/>
        <v>0</v>
      </c>
      <c r="E14" s="1">
        <f t="shared" si="8"/>
        <v>33.333333333333329</v>
      </c>
      <c r="F14" s="1">
        <f t="shared" si="0"/>
        <v>33.333333333333329</v>
      </c>
      <c r="G14" s="1">
        <f t="shared" si="1"/>
        <v>0</v>
      </c>
      <c r="H14" s="1">
        <f t="shared" si="9"/>
        <v>0</v>
      </c>
      <c r="I14" s="1">
        <f t="shared" si="2"/>
        <v>0</v>
      </c>
      <c r="J14" s="1">
        <f t="shared" si="3"/>
        <v>0</v>
      </c>
      <c r="K14" s="1">
        <f t="shared" si="10"/>
        <v>0</v>
      </c>
      <c r="L14" s="1">
        <f t="shared" si="4"/>
        <v>0</v>
      </c>
      <c r="M14" s="1">
        <f t="shared" si="5"/>
        <v>0</v>
      </c>
      <c r="N14" s="1">
        <f t="shared" si="11"/>
        <v>0</v>
      </c>
    </row>
    <row r="15" spans="1:14" x14ac:dyDescent="0.35">
      <c r="A15" s="57" t="s">
        <v>153</v>
      </c>
      <c r="B15" s="1">
        <v>13</v>
      </c>
      <c r="C15" s="1">
        <f t="shared" si="6"/>
        <v>46.153846153846153</v>
      </c>
      <c r="D15" s="1">
        <f t="shared" si="7"/>
        <v>7.6923076923076925</v>
      </c>
      <c r="E15" s="1">
        <f t="shared" si="8"/>
        <v>7.6923076923076925</v>
      </c>
      <c r="F15" s="1">
        <f t="shared" si="0"/>
        <v>15.384615384615385</v>
      </c>
      <c r="G15" s="1">
        <f t="shared" si="1"/>
        <v>23.076923076923077</v>
      </c>
      <c r="H15" s="1">
        <f t="shared" si="9"/>
        <v>7.6923076923076925</v>
      </c>
      <c r="I15" s="1">
        <f t="shared" si="2"/>
        <v>0</v>
      </c>
      <c r="J15" s="1">
        <f t="shared" si="3"/>
        <v>0</v>
      </c>
      <c r="K15" s="1">
        <f t="shared" si="10"/>
        <v>0</v>
      </c>
      <c r="L15" s="1">
        <f t="shared" si="4"/>
        <v>0</v>
      </c>
      <c r="M15" s="1">
        <f t="shared" si="5"/>
        <v>0</v>
      </c>
      <c r="N15" s="1">
        <f t="shared" si="11"/>
        <v>0</v>
      </c>
    </row>
    <row r="16" spans="1:14" x14ac:dyDescent="0.35">
      <c r="A16" s="58" t="s">
        <v>148</v>
      </c>
      <c r="B16" s="1">
        <v>11</v>
      </c>
      <c r="C16" s="1">
        <f t="shared" si="6"/>
        <v>54.54545454545454</v>
      </c>
      <c r="D16" s="1">
        <f t="shared" si="7"/>
        <v>9.0909090909090917</v>
      </c>
      <c r="E16" s="1">
        <f t="shared" si="8"/>
        <v>18.181818181818183</v>
      </c>
      <c r="F16" s="1">
        <f t="shared" si="0"/>
        <v>9.0909090909090917</v>
      </c>
      <c r="G16" s="1">
        <f t="shared" si="1"/>
        <v>9.0909090909090917</v>
      </c>
      <c r="H16" s="1">
        <f t="shared" si="9"/>
        <v>0</v>
      </c>
      <c r="I16" s="1">
        <f t="shared" si="2"/>
        <v>9.0909090909090917</v>
      </c>
      <c r="J16" s="1">
        <f t="shared" si="3"/>
        <v>0</v>
      </c>
      <c r="K16" s="1">
        <f t="shared" si="10"/>
        <v>0</v>
      </c>
      <c r="L16" s="1">
        <f t="shared" si="4"/>
        <v>0</v>
      </c>
      <c r="M16" s="1">
        <f t="shared" si="5"/>
        <v>0</v>
      </c>
      <c r="N16" s="1">
        <f t="shared" si="11"/>
        <v>0</v>
      </c>
    </row>
    <row r="17" spans="1:14" x14ac:dyDescent="0.35">
      <c r="A17" s="53" t="s">
        <v>149</v>
      </c>
      <c r="B17" s="1">
        <v>5</v>
      </c>
      <c r="C17" s="1">
        <f t="shared" si="6"/>
        <v>20</v>
      </c>
      <c r="D17" s="1">
        <f t="shared" si="7"/>
        <v>0</v>
      </c>
      <c r="E17" s="1">
        <f t="shared" si="8"/>
        <v>20</v>
      </c>
      <c r="F17" s="1">
        <f t="shared" si="0"/>
        <v>20</v>
      </c>
      <c r="G17" s="1">
        <f t="shared" si="1"/>
        <v>20</v>
      </c>
      <c r="H17" s="1">
        <f t="shared" si="9"/>
        <v>20</v>
      </c>
      <c r="I17" s="1">
        <f t="shared" si="2"/>
        <v>0</v>
      </c>
      <c r="J17" s="1">
        <f t="shared" si="3"/>
        <v>20</v>
      </c>
      <c r="K17" s="1">
        <f t="shared" si="10"/>
        <v>20</v>
      </c>
      <c r="L17" s="1">
        <f t="shared" si="4"/>
        <v>0</v>
      </c>
      <c r="M17" s="1">
        <f t="shared" si="5"/>
        <v>0</v>
      </c>
      <c r="N17" s="1">
        <f t="shared" si="11"/>
        <v>40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topLeftCell="C1" workbookViewId="0">
      <selection activeCell="D20" sqref="D20"/>
    </sheetView>
  </sheetViews>
  <sheetFormatPr baseColWidth="10" defaultRowHeight="14.5" x14ac:dyDescent="0.35"/>
  <cols>
    <col min="1" max="1" width="18.453125" customWidth="1"/>
  </cols>
  <sheetData>
    <row r="1" spans="1:6" x14ac:dyDescent="0.35">
      <c r="A1" s="2" t="s">
        <v>92</v>
      </c>
      <c r="B1" s="1" t="s">
        <v>82</v>
      </c>
      <c r="C1" s="1"/>
      <c r="D1" s="1" t="s">
        <v>112</v>
      </c>
      <c r="E1" s="1" t="s">
        <v>113</v>
      </c>
      <c r="F1" s="1" t="s">
        <v>114</v>
      </c>
    </row>
    <row r="2" spans="1:6" x14ac:dyDescent="0.35">
      <c r="A2" s="1" t="s">
        <v>93</v>
      </c>
      <c r="B2" s="1">
        <v>20</v>
      </c>
      <c r="C2" s="1"/>
      <c r="D2" s="1">
        <f>6+2+1+1+1+1+1+1+1</f>
        <v>15</v>
      </c>
      <c r="E2" s="1">
        <f>7+2+1+1+1+4+1+2+2+1+1</f>
        <v>23</v>
      </c>
      <c r="F2" s="1">
        <f>2+1+1+1+1+1+1+1+1</f>
        <v>10</v>
      </c>
    </row>
    <row r="3" spans="1:6" x14ac:dyDescent="0.35">
      <c r="A3" s="1" t="s">
        <v>94</v>
      </c>
      <c r="B3" s="1">
        <v>29</v>
      </c>
      <c r="C3" s="1"/>
      <c r="D3" s="1">
        <f>2+1+1</f>
        <v>4</v>
      </c>
      <c r="E3" s="1">
        <f>3</f>
        <v>3</v>
      </c>
      <c r="F3" s="1">
        <f>2+1+1+1</f>
        <v>5</v>
      </c>
    </row>
    <row r="4" spans="1:6" x14ac:dyDescent="0.35">
      <c r="A4" s="1" t="s">
        <v>95</v>
      </c>
      <c r="B4" s="1">
        <v>15</v>
      </c>
      <c r="C4" s="1"/>
      <c r="D4" s="1">
        <v>0</v>
      </c>
      <c r="E4" s="1">
        <v>1</v>
      </c>
      <c r="F4" s="1">
        <v>0</v>
      </c>
    </row>
    <row r="5" spans="1:6" x14ac:dyDescent="0.35">
      <c r="A5" s="1" t="s">
        <v>96</v>
      </c>
      <c r="B5" s="1">
        <v>6</v>
      </c>
      <c r="C5" s="1"/>
      <c r="D5" s="1">
        <f>2+1+1+1+1</f>
        <v>6</v>
      </c>
      <c r="E5" s="1">
        <f>2+2+1</f>
        <v>5</v>
      </c>
      <c r="F5" s="1">
        <f>1+1+1+1</f>
        <v>4</v>
      </c>
    </row>
    <row r="6" spans="1:6" x14ac:dyDescent="0.35">
      <c r="A6" s="1" t="s">
        <v>97</v>
      </c>
      <c r="B6" s="1">
        <v>6</v>
      </c>
      <c r="C6" s="1"/>
      <c r="D6" s="1">
        <v>0</v>
      </c>
      <c r="E6" s="1">
        <v>0</v>
      </c>
      <c r="F6" s="1">
        <v>1</v>
      </c>
    </row>
    <row r="7" spans="1:6" x14ac:dyDescent="0.35">
      <c r="A7" s="1" t="s">
        <v>98</v>
      </c>
      <c r="B7" s="1">
        <v>6</v>
      </c>
      <c r="C7" s="1"/>
      <c r="D7" s="1">
        <v>0</v>
      </c>
      <c r="E7" s="1">
        <v>0</v>
      </c>
      <c r="F7" s="1">
        <v>0</v>
      </c>
    </row>
    <row r="8" spans="1:6" x14ac:dyDescent="0.35">
      <c r="B8">
        <f>B2+B3+B4+B6+B5+B7</f>
        <v>82</v>
      </c>
      <c r="D8">
        <f>15+4+6</f>
        <v>25</v>
      </c>
      <c r="E8">
        <f>23+3+1+5</f>
        <v>32</v>
      </c>
      <c r="F8">
        <f>10+5+4+1</f>
        <v>20</v>
      </c>
    </row>
    <row r="10" spans="1:6" x14ac:dyDescent="0.35">
      <c r="A10" s="2" t="s">
        <v>92</v>
      </c>
      <c r="B10" s="1" t="s">
        <v>81</v>
      </c>
      <c r="C10" s="1" t="s">
        <v>1</v>
      </c>
      <c r="D10" s="1" t="s">
        <v>115</v>
      </c>
      <c r="E10" s="1" t="s">
        <v>116</v>
      </c>
      <c r="F10" s="1" t="s">
        <v>117</v>
      </c>
    </row>
    <row r="11" spans="1:6" x14ac:dyDescent="0.35">
      <c r="A11" s="1" t="s">
        <v>154</v>
      </c>
      <c r="B11" s="1">
        <v>64</v>
      </c>
      <c r="C11" s="1">
        <f>(B2/B11)*100</f>
        <v>31.25</v>
      </c>
      <c r="D11" s="1">
        <f>(D2/B11)*100</f>
        <v>23.4375</v>
      </c>
      <c r="E11" s="1">
        <f>(E2/B11)*100</f>
        <v>35.9375</v>
      </c>
      <c r="F11" s="1">
        <f>(F2/B11)*100</f>
        <v>15.625</v>
      </c>
    </row>
    <row r="12" spans="1:6" x14ac:dyDescent="0.35">
      <c r="A12" s="1" t="s">
        <v>155</v>
      </c>
      <c r="B12" s="1">
        <v>41</v>
      </c>
      <c r="C12" s="1">
        <f t="shared" ref="C12:C16" si="0">(B3/B12)*100</f>
        <v>70.731707317073173</v>
      </c>
      <c r="D12" s="1">
        <f t="shared" ref="D12:D16" si="1">(D3/B12)*100</f>
        <v>9.7560975609756095</v>
      </c>
      <c r="E12" s="1">
        <f t="shared" ref="E12:E16" si="2">(E3/B12)*100</f>
        <v>7.3170731707317067</v>
      </c>
      <c r="F12" s="1">
        <f t="shared" ref="F12:F16" si="3">(F3/B12)*100</f>
        <v>12.195121951219512</v>
      </c>
    </row>
    <row r="13" spans="1:6" x14ac:dyDescent="0.35">
      <c r="A13" s="1" t="s">
        <v>156</v>
      </c>
      <c r="B13" s="1">
        <v>16</v>
      </c>
      <c r="C13" s="1">
        <f t="shared" si="0"/>
        <v>93.75</v>
      </c>
      <c r="D13" s="1">
        <f t="shared" si="1"/>
        <v>0</v>
      </c>
      <c r="E13" s="1">
        <f t="shared" si="2"/>
        <v>6.25</v>
      </c>
      <c r="F13" s="1">
        <f t="shared" si="3"/>
        <v>0</v>
      </c>
    </row>
    <row r="14" spans="1:6" x14ac:dyDescent="0.35">
      <c r="A14" s="1" t="s">
        <v>157</v>
      </c>
      <c r="B14" s="1">
        <v>16</v>
      </c>
      <c r="C14" s="1">
        <f t="shared" si="0"/>
        <v>37.5</v>
      </c>
      <c r="D14" s="1">
        <f t="shared" si="1"/>
        <v>37.5</v>
      </c>
      <c r="E14" s="1">
        <f t="shared" si="2"/>
        <v>31.25</v>
      </c>
      <c r="F14" s="1">
        <f t="shared" si="3"/>
        <v>25</v>
      </c>
    </row>
    <row r="15" spans="1:6" x14ac:dyDescent="0.35">
      <c r="A15" s="1" t="s">
        <v>159</v>
      </c>
      <c r="B15" s="1">
        <v>7</v>
      </c>
      <c r="C15" s="1">
        <f t="shared" si="0"/>
        <v>85.714285714285708</v>
      </c>
      <c r="D15" s="1">
        <f t="shared" si="1"/>
        <v>0</v>
      </c>
      <c r="E15" s="1">
        <f t="shared" si="2"/>
        <v>0</v>
      </c>
      <c r="F15" s="1">
        <f t="shared" si="3"/>
        <v>14.285714285714285</v>
      </c>
    </row>
    <row r="16" spans="1:6" x14ac:dyDescent="0.35">
      <c r="A16" s="1" t="s">
        <v>158</v>
      </c>
      <c r="B16" s="1">
        <v>6</v>
      </c>
      <c r="C16" s="1">
        <f t="shared" si="0"/>
        <v>100</v>
      </c>
      <c r="D16" s="1">
        <f t="shared" si="1"/>
        <v>0</v>
      </c>
      <c r="E16" s="1">
        <f t="shared" si="2"/>
        <v>0</v>
      </c>
      <c r="F16" s="1">
        <f t="shared" si="3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6"/>
  <sheetViews>
    <sheetView topLeftCell="A4" workbookViewId="0">
      <selection activeCell="C14" sqref="C14"/>
    </sheetView>
  </sheetViews>
  <sheetFormatPr baseColWidth="10" defaultRowHeight="14.5" x14ac:dyDescent="0.35"/>
  <cols>
    <col min="1" max="1" width="13.81640625" customWidth="1"/>
  </cols>
  <sheetData>
    <row r="1" spans="1:7" x14ac:dyDescent="0.35">
      <c r="A1" s="2" t="s">
        <v>92</v>
      </c>
      <c r="B1" s="1" t="s">
        <v>82</v>
      </c>
      <c r="C1" s="1" t="s">
        <v>99</v>
      </c>
      <c r="D1" s="1" t="s">
        <v>118</v>
      </c>
      <c r="E1" s="1" t="s">
        <v>120</v>
      </c>
      <c r="F1" s="1" t="s">
        <v>119</v>
      </c>
      <c r="G1" s="1" t="s">
        <v>121</v>
      </c>
    </row>
    <row r="2" spans="1:7" x14ac:dyDescent="0.35">
      <c r="A2" s="1" t="s">
        <v>93</v>
      </c>
      <c r="B2" s="1">
        <v>22</v>
      </c>
      <c r="C2" s="1">
        <v>42</v>
      </c>
      <c r="D2" s="1">
        <f>1+1+1+1+1+1+1+1+2+1+1+2+2+1+1+2+2+1+1+1+1+1+2+1+1+1+1</f>
        <v>33</v>
      </c>
      <c r="E2" s="1">
        <f>1+1+1+1</f>
        <v>4</v>
      </c>
      <c r="F2" s="1">
        <f>1+1+1</f>
        <v>3</v>
      </c>
      <c r="G2" s="1">
        <f>1+1+1+1+1+1</f>
        <v>6</v>
      </c>
    </row>
    <row r="3" spans="1:7" x14ac:dyDescent="0.35">
      <c r="A3" s="1" t="s">
        <v>94</v>
      </c>
      <c r="B3" s="1">
        <f>41-27</f>
        <v>14</v>
      </c>
      <c r="C3" s="1">
        <v>27</v>
      </c>
      <c r="D3" s="1">
        <f>1+1+1+1+1+1+1+3+1+1+1+3+1</f>
        <v>17</v>
      </c>
      <c r="E3" s="1">
        <f>2+1</f>
        <v>3</v>
      </c>
      <c r="F3" s="1">
        <f>1+1+1+1+1</f>
        <v>5</v>
      </c>
      <c r="G3" s="1">
        <v>1</v>
      </c>
    </row>
    <row r="4" spans="1:7" x14ac:dyDescent="0.35">
      <c r="A4" s="1" t="s">
        <v>95</v>
      </c>
      <c r="B4" s="1">
        <v>10</v>
      </c>
      <c r="C4" s="1">
        <v>6</v>
      </c>
      <c r="D4" s="1">
        <f>1+1+1+1</f>
        <v>4</v>
      </c>
      <c r="E4" s="1">
        <f>1</f>
        <v>1</v>
      </c>
      <c r="F4" s="1">
        <v>0</v>
      </c>
      <c r="G4" s="1">
        <f>1</f>
        <v>1</v>
      </c>
    </row>
    <row r="5" spans="1:7" x14ac:dyDescent="0.35">
      <c r="A5" s="1" t="s">
        <v>96</v>
      </c>
      <c r="B5" s="1">
        <v>12</v>
      </c>
      <c r="C5" s="1">
        <v>4</v>
      </c>
      <c r="D5" s="1">
        <f>1+1+1+1</f>
        <v>4</v>
      </c>
      <c r="E5" s="1">
        <v>0</v>
      </c>
      <c r="F5" s="1">
        <v>0</v>
      </c>
      <c r="G5" s="1">
        <f>1</f>
        <v>1</v>
      </c>
    </row>
    <row r="6" spans="1:7" x14ac:dyDescent="0.35">
      <c r="A6" s="1" t="s">
        <v>97</v>
      </c>
      <c r="B6" s="1">
        <v>2</v>
      </c>
      <c r="C6" s="1">
        <v>5</v>
      </c>
      <c r="D6" s="1">
        <f>1+1+1</f>
        <v>3</v>
      </c>
      <c r="E6" s="1">
        <v>0</v>
      </c>
      <c r="F6" s="1">
        <v>0</v>
      </c>
      <c r="G6" s="1">
        <f>1+1</f>
        <v>2</v>
      </c>
    </row>
    <row r="7" spans="1:7" x14ac:dyDescent="0.35">
      <c r="A7" s="1" t="s">
        <v>98</v>
      </c>
      <c r="B7" s="1">
        <v>2</v>
      </c>
      <c r="C7" s="1">
        <v>4</v>
      </c>
      <c r="D7" s="1">
        <f>1+3</f>
        <v>4</v>
      </c>
      <c r="E7" s="1">
        <v>0</v>
      </c>
      <c r="F7" s="1">
        <v>0</v>
      </c>
      <c r="G7" s="1">
        <v>0</v>
      </c>
    </row>
    <row r="10" spans="1:7" x14ac:dyDescent="0.35">
      <c r="A10" s="2" t="s">
        <v>92</v>
      </c>
      <c r="B10" s="1" t="s">
        <v>81</v>
      </c>
      <c r="C10" s="1" t="s">
        <v>1</v>
      </c>
      <c r="D10" s="1" t="s">
        <v>118</v>
      </c>
      <c r="E10" s="1" t="s">
        <v>120</v>
      </c>
      <c r="F10" s="1" t="s">
        <v>119</v>
      </c>
      <c r="G10" s="1" t="s">
        <v>122</v>
      </c>
    </row>
    <row r="11" spans="1:7" x14ac:dyDescent="0.35">
      <c r="A11" s="1" t="s">
        <v>154</v>
      </c>
      <c r="B11" s="1">
        <v>64</v>
      </c>
      <c r="C11" s="1">
        <f>(B2/B11)*100</f>
        <v>34.375</v>
      </c>
      <c r="D11" s="1">
        <f>(D2/B11)*100</f>
        <v>51.5625</v>
      </c>
      <c r="E11" s="1">
        <f>(E2/B11)*100</f>
        <v>6.25</v>
      </c>
      <c r="F11" s="1">
        <f>(F2/B11)*100</f>
        <v>4.6875</v>
      </c>
      <c r="G11" s="1">
        <f>(G2/B11)*100</f>
        <v>9.375</v>
      </c>
    </row>
    <row r="12" spans="1:7" x14ac:dyDescent="0.35">
      <c r="A12" s="1" t="s">
        <v>155</v>
      </c>
      <c r="B12" s="1">
        <v>41</v>
      </c>
      <c r="C12" s="1">
        <f t="shared" ref="C12:C16" si="0">(B3/B12)*100</f>
        <v>34.146341463414636</v>
      </c>
      <c r="D12" s="1">
        <f t="shared" ref="D12:D16" si="1">(D3/B12)*100</f>
        <v>41.463414634146339</v>
      </c>
      <c r="E12" s="1">
        <f t="shared" ref="E12:E16" si="2">(E3/B12)*100</f>
        <v>7.3170731707317067</v>
      </c>
      <c r="F12" s="1">
        <f t="shared" ref="F12:F16" si="3">(F3/B12)*100</f>
        <v>12.195121951219512</v>
      </c>
      <c r="G12" s="1">
        <f t="shared" ref="G12:G16" si="4">(G3/B12)*100</f>
        <v>2.4390243902439024</v>
      </c>
    </row>
    <row r="13" spans="1:7" x14ac:dyDescent="0.35">
      <c r="A13" s="1" t="s">
        <v>156</v>
      </c>
      <c r="B13" s="1">
        <v>16</v>
      </c>
      <c r="C13" s="1">
        <f t="shared" si="0"/>
        <v>62.5</v>
      </c>
      <c r="D13" s="1">
        <f t="shared" si="1"/>
        <v>25</v>
      </c>
      <c r="E13" s="1">
        <f t="shared" si="2"/>
        <v>6.25</v>
      </c>
      <c r="F13" s="1">
        <f t="shared" si="3"/>
        <v>0</v>
      </c>
      <c r="G13" s="1">
        <f t="shared" si="4"/>
        <v>6.25</v>
      </c>
    </row>
    <row r="14" spans="1:7" x14ac:dyDescent="0.35">
      <c r="A14" s="1" t="s">
        <v>157</v>
      </c>
      <c r="B14" s="1">
        <v>16</v>
      </c>
      <c r="C14" s="1" t="s">
        <v>170</v>
      </c>
      <c r="D14" s="1">
        <f t="shared" si="1"/>
        <v>25</v>
      </c>
      <c r="E14" s="1">
        <f t="shared" si="2"/>
        <v>0</v>
      </c>
      <c r="F14" s="1">
        <f t="shared" si="3"/>
        <v>0</v>
      </c>
      <c r="G14" s="1">
        <f t="shared" si="4"/>
        <v>6.25</v>
      </c>
    </row>
    <row r="15" spans="1:7" x14ac:dyDescent="0.35">
      <c r="A15" s="1" t="s">
        <v>159</v>
      </c>
      <c r="B15" s="1">
        <v>7</v>
      </c>
      <c r="C15" s="1">
        <f t="shared" si="0"/>
        <v>28.571428571428569</v>
      </c>
      <c r="D15" s="1">
        <f t="shared" si="1"/>
        <v>42.857142857142854</v>
      </c>
      <c r="E15" s="1">
        <f t="shared" si="2"/>
        <v>0</v>
      </c>
      <c r="F15" s="1">
        <f t="shared" si="3"/>
        <v>0</v>
      </c>
      <c r="G15" s="1">
        <f t="shared" si="4"/>
        <v>28.571428571428569</v>
      </c>
    </row>
    <row r="16" spans="1:7" x14ac:dyDescent="0.35">
      <c r="A16" s="1" t="s">
        <v>158</v>
      </c>
      <c r="B16" s="1">
        <v>6</v>
      </c>
      <c r="C16" s="1">
        <f t="shared" si="0"/>
        <v>33.333333333333329</v>
      </c>
      <c r="D16" s="1">
        <f t="shared" si="1"/>
        <v>66.666666666666657</v>
      </c>
      <c r="E16" s="1">
        <f t="shared" si="2"/>
        <v>0</v>
      </c>
      <c r="F16" s="1">
        <f t="shared" si="3"/>
        <v>0</v>
      </c>
      <c r="G16" s="1">
        <f t="shared" si="4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7"/>
  <sheetViews>
    <sheetView tabSelected="1" workbookViewId="0">
      <selection activeCell="E14" sqref="E14"/>
    </sheetView>
  </sheetViews>
  <sheetFormatPr baseColWidth="10" defaultRowHeight="14.5" x14ac:dyDescent="0.35"/>
  <cols>
    <col min="1" max="1" width="14.453125" customWidth="1"/>
    <col min="8" max="8" width="17" customWidth="1"/>
    <col min="9" max="9" width="14.7265625" customWidth="1"/>
  </cols>
  <sheetData>
    <row r="1" spans="1:11" x14ac:dyDescent="0.35">
      <c r="A1" s="2" t="s">
        <v>92</v>
      </c>
      <c r="B1" s="1" t="s">
        <v>82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23</v>
      </c>
      <c r="H1" s="1" t="s">
        <v>104</v>
      </c>
      <c r="I1" s="1" t="s">
        <v>105</v>
      </c>
      <c r="J1" s="1" t="s">
        <v>106</v>
      </c>
    </row>
    <row r="2" spans="1:11" x14ac:dyDescent="0.35">
      <c r="A2" s="1" t="s">
        <v>93</v>
      </c>
      <c r="B2" s="1">
        <v>46</v>
      </c>
      <c r="C2" s="1">
        <v>5</v>
      </c>
      <c r="D2" s="1">
        <v>1</v>
      </c>
      <c r="E2" s="7"/>
      <c r="F2" s="7"/>
      <c r="G2" s="1">
        <v>4</v>
      </c>
      <c r="H2" s="1">
        <v>8</v>
      </c>
      <c r="I2" s="7"/>
      <c r="J2" s="7"/>
    </row>
    <row r="3" spans="1:11" x14ac:dyDescent="0.35">
      <c r="A3" s="1" t="s">
        <v>94</v>
      </c>
      <c r="B3" s="7">
        <v>0</v>
      </c>
      <c r="C3" s="1">
        <v>21</v>
      </c>
      <c r="D3" s="1">
        <v>4</v>
      </c>
      <c r="E3" s="1">
        <v>4</v>
      </c>
      <c r="F3" s="1">
        <v>4</v>
      </c>
      <c r="G3" s="1">
        <v>17</v>
      </c>
      <c r="H3" s="7"/>
      <c r="I3" s="7"/>
      <c r="J3" s="7"/>
    </row>
    <row r="4" spans="1:11" x14ac:dyDescent="0.35">
      <c r="A4" s="1" t="s">
        <v>95</v>
      </c>
      <c r="B4" s="48"/>
      <c r="C4" s="48"/>
      <c r="D4" s="48"/>
      <c r="E4" s="48"/>
      <c r="F4" s="48"/>
      <c r="G4" s="1">
        <v>6</v>
      </c>
      <c r="H4" s="7"/>
      <c r="I4" s="1">
        <v>10</v>
      </c>
      <c r="J4" s="7"/>
    </row>
    <row r="5" spans="1:11" x14ac:dyDescent="0.35">
      <c r="A5" s="1" t="s">
        <v>96</v>
      </c>
      <c r="B5" s="7"/>
      <c r="C5" s="7"/>
      <c r="D5" s="7"/>
      <c r="E5" s="7"/>
      <c r="F5" s="7"/>
      <c r="G5" s="7"/>
      <c r="H5" s="1">
        <v>14</v>
      </c>
      <c r="I5" s="7"/>
      <c r="J5" s="1">
        <v>2</v>
      </c>
    </row>
    <row r="6" spans="1:11" x14ac:dyDescent="0.35">
      <c r="A6" s="1" t="s">
        <v>97</v>
      </c>
      <c r="B6" s="1">
        <v>1</v>
      </c>
      <c r="C6" s="1">
        <v>1</v>
      </c>
      <c r="D6" s="7"/>
      <c r="E6" s="7"/>
      <c r="F6" s="7"/>
      <c r="G6" s="1">
        <v>5</v>
      </c>
      <c r="H6" s="7"/>
      <c r="I6" s="7"/>
      <c r="J6" s="7"/>
    </row>
    <row r="7" spans="1:11" x14ac:dyDescent="0.35">
      <c r="A7" s="1" t="s">
        <v>98</v>
      </c>
      <c r="B7" s="1">
        <v>6</v>
      </c>
      <c r="C7" s="7"/>
      <c r="D7" s="7"/>
      <c r="E7" s="7"/>
      <c r="F7" s="7"/>
      <c r="G7" s="7"/>
      <c r="H7" s="7"/>
      <c r="I7" s="7"/>
      <c r="J7" s="7"/>
    </row>
    <row r="11" spans="1:11" x14ac:dyDescent="0.35">
      <c r="A11" s="2" t="s">
        <v>92</v>
      </c>
      <c r="B11" s="1" t="s">
        <v>81</v>
      </c>
      <c r="C11" s="1" t="s">
        <v>1</v>
      </c>
      <c r="D11" s="1" t="s">
        <v>100</v>
      </c>
      <c r="E11" s="1" t="s">
        <v>161</v>
      </c>
      <c r="F11" s="1" t="s">
        <v>160</v>
      </c>
      <c r="G11" s="1" t="s">
        <v>103</v>
      </c>
      <c r="H11" s="1" t="s">
        <v>102</v>
      </c>
      <c r="I11" s="1" t="s">
        <v>162</v>
      </c>
      <c r="J11" s="1" t="s">
        <v>163</v>
      </c>
      <c r="K11" s="1" t="s">
        <v>164</v>
      </c>
    </row>
    <row r="12" spans="1:11" x14ac:dyDescent="0.35">
      <c r="A12" s="1" t="s">
        <v>154</v>
      </c>
      <c r="B12" s="1">
        <v>64</v>
      </c>
      <c r="C12" s="1">
        <f>(B2/B12)*100</f>
        <v>71.875</v>
      </c>
      <c r="D12" s="1">
        <f>(C2/B12)*100</f>
        <v>7.8125</v>
      </c>
      <c r="E12" s="1">
        <f t="shared" ref="E12:E17" si="0">(G2/B12)*100</f>
        <v>6.25</v>
      </c>
      <c r="F12" s="1">
        <f t="shared" ref="F12:F17" si="1">(D2/B12)*100</f>
        <v>1.5625</v>
      </c>
      <c r="G12" s="1">
        <f>(F2/B12)*100</f>
        <v>0</v>
      </c>
      <c r="H12" s="1">
        <f t="shared" ref="H12:H17" si="2">(E2/B12)*100</f>
        <v>0</v>
      </c>
      <c r="I12" s="1">
        <f>(H2/B12)*100</f>
        <v>12.5</v>
      </c>
      <c r="J12" s="1">
        <f>(I2/B12)*100</f>
        <v>0</v>
      </c>
      <c r="K12" s="1">
        <f>(J2/B12)*100</f>
        <v>0</v>
      </c>
    </row>
    <row r="13" spans="1:11" x14ac:dyDescent="0.35">
      <c r="A13" s="1" t="s">
        <v>155</v>
      </c>
      <c r="B13" s="1">
        <v>41</v>
      </c>
      <c r="C13" s="1">
        <f t="shared" ref="C13:C17" si="3">(B3/B13)*100</f>
        <v>0</v>
      </c>
      <c r="D13" s="1">
        <f t="shared" ref="D13:D17" si="4">(C3/B13)*100</f>
        <v>51.219512195121951</v>
      </c>
      <c r="E13" s="1">
        <f t="shared" si="0"/>
        <v>41.463414634146339</v>
      </c>
      <c r="F13" s="1">
        <f t="shared" si="1"/>
        <v>9.7560975609756095</v>
      </c>
      <c r="G13" s="1">
        <f t="shared" ref="G13:G17" si="5">(F3/B13)*100</f>
        <v>9.7560975609756095</v>
      </c>
      <c r="H13" s="1">
        <f t="shared" si="2"/>
        <v>9.7560975609756095</v>
      </c>
      <c r="I13" s="1">
        <f t="shared" ref="I13:I17" si="6">(H3/B13)*100</f>
        <v>0</v>
      </c>
      <c r="J13" s="1">
        <f t="shared" ref="J13:J17" si="7">(I3/B13)*100</f>
        <v>0</v>
      </c>
      <c r="K13" s="1">
        <f t="shared" ref="K13:K17" si="8">(J3/B13)*100</f>
        <v>0</v>
      </c>
    </row>
    <row r="14" spans="1:11" x14ac:dyDescent="0.35">
      <c r="A14" s="1" t="s">
        <v>156</v>
      </c>
      <c r="B14" s="1">
        <v>16</v>
      </c>
      <c r="C14" s="1">
        <f t="shared" si="3"/>
        <v>0</v>
      </c>
      <c r="D14" s="1">
        <f t="shared" si="4"/>
        <v>0</v>
      </c>
      <c r="E14" s="1">
        <f t="shared" si="0"/>
        <v>37.5</v>
      </c>
      <c r="F14" s="1">
        <f t="shared" si="1"/>
        <v>0</v>
      </c>
      <c r="G14" s="1">
        <f t="shared" si="5"/>
        <v>0</v>
      </c>
      <c r="H14" s="1">
        <f t="shared" si="2"/>
        <v>0</v>
      </c>
      <c r="I14" s="1">
        <f t="shared" si="6"/>
        <v>0</v>
      </c>
      <c r="J14" s="1">
        <f t="shared" si="7"/>
        <v>62.5</v>
      </c>
      <c r="K14" s="1">
        <f t="shared" si="8"/>
        <v>0</v>
      </c>
    </row>
    <row r="15" spans="1:11" x14ac:dyDescent="0.35">
      <c r="A15" s="1" t="s">
        <v>157</v>
      </c>
      <c r="B15" s="1">
        <v>16</v>
      </c>
      <c r="C15" s="1">
        <f t="shared" si="3"/>
        <v>0</v>
      </c>
      <c r="D15" s="1">
        <f t="shared" si="4"/>
        <v>0</v>
      </c>
      <c r="E15" s="1">
        <f t="shared" si="0"/>
        <v>0</v>
      </c>
      <c r="F15" s="1">
        <f t="shared" si="1"/>
        <v>0</v>
      </c>
      <c r="G15" s="1">
        <f t="shared" si="5"/>
        <v>0</v>
      </c>
      <c r="H15" s="1">
        <f t="shared" si="2"/>
        <v>0</v>
      </c>
      <c r="I15" s="1">
        <f t="shared" si="6"/>
        <v>87.5</v>
      </c>
      <c r="J15" s="1">
        <f t="shared" si="7"/>
        <v>0</v>
      </c>
      <c r="K15" s="1">
        <f t="shared" si="8"/>
        <v>12.5</v>
      </c>
    </row>
    <row r="16" spans="1:11" x14ac:dyDescent="0.35">
      <c r="A16" s="1" t="s">
        <v>159</v>
      </c>
      <c r="B16" s="1">
        <v>7</v>
      </c>
      <c r="C16" s="1">
        <f t="shared" si="3"/>
        <v>14.285714285714285</v>
      </c>
      <c r="D16" s="1">
        <f t="shared" si="4"/>
        <v>14.285714285714285</v>
      </c>
      <c r="E16" s="1">
        <f t="shared" si="0"/>
        <v>71.428571428571431</v>
      </c>
      <c r="F16" s="1">
        <f t="shared" si="1"/>
        <v>0</v>
      </c>
      <c r="G16" s="1">
        <f t="shared" si="5"/>
        <v>0</v>
      </c>
      <c r="H16" s="1">
        <f t="shared" si="2"/>
        <v>0</v>
      </c>
      <c r="I16" s="1">
        <f t="shared" si="6"/>
        <v>0</v>
      </c>
      <c r="J16" s="1">
        <f t="shared" si="7"/>
        <v>0</v>
      </c>
      <c r="K16" s="1">
        <f t="shared" si="8"/>
        <v>0</v>
      </c>
    </row>
    <row r="17" spans="1:11" x14ac:dyDescent="0.35">
      <c r="A17" s="1" t="s">
        <v>158</v>
      </c>
      <c r="B17" s="1">
        <v>6</v>
      </c>
      <c r="C17" s="1">
        <f t="shared" si="3"/>
        <v>100</v>
      </c>
      <c r="D17" s="1">
        <f t="shared" si="4"/>
        <v>0</v>
      </c>
      <c r="E17" s="1">
        <f t="shared" si="0"/>
        <v>0</v>
      </c>
      <c r="F17" s="1">
        <f t="shared" si="1"/>
        <v>0</v>
      </c>
      <c r="G17" s="1">
        <f t="shared" si="5"/>
        <v>0</v>
      </c>
      <c r="H17" s="1">
        <f t="shared" si="2"/>
        <v>0</v>
      </c>
      <c r="I17" s="1">
        <f t="shared" si="6"/>
        <v>0</v>
      </c>
      <c r="J17" s="1">
        <f t="shared" si="7"/>
        <v>0</v>
      </c>
      <c r="K17" s="1">
        <f t="shared" si="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Domain-template</vt:lpstr>
      <vt:lpstr>Domain-QA</vt:lpstr>
      <vt:lpstr>Type-domain</vt:lpstr>
      <vt:lpstr>type&amp;domaine</vt:lpstr>
      <vt:lpstr>type-template</vt:lpstr>
      <vt:lpstr>type&amp;template</vt:lpstr>
      <vt:lpstr>intention&amp;template</vt:lpstr>
      <vt:lpstr>intention&amp;language</vt:lpstr>
      <vt:lpstr>intention&amp;strategy</vt:lpstr>
      <vt:lpstr>intention&amp;validation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2023-04-05T05:48:09Z</dcterms:modified>
</cp:coreProperties>
</file>