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8_{84F2BCED-CB4A-4E72-82D0-03168C2D480D}" xr6:coauthVersionLast="47" xr6:coauthVersionMax="47" xr10:uidLastSave="{00000000-0000-0000-0000-000000000000}"/>
  <bookViews>
    <workbookView xWindow="-120" yWindow="-120" windowWidth="20730" windowHeight="11160" tabRatio="144" firstSheet="24" activeTab="25" xr2:uid="{38BBD802-FC8E-454B-8EDD-F4F1BB35670C}"/>
  </bookViews>
  <sheets>
    <sheet name="Planilha1" sheetId="1" r:id="rId1"/>
    <sheet name="Tabela de Modelo Colunar" sheetId="2" r:id="rId2"/>
    <sheet name="Tabela de Modelo De Registro" sheetId="3" r:id="rId3"/>
    <sheet name="Dinâmica" sheetId="5" r:id="rId4"/>
    <sheet name="csv para tabelar" sheetId="4" r:id="rId5"/>
    <sheet name="Case situation" sheetId="6" r:id="rId6"/>
    <sheet name="Normalize Categoria Profissiona" sheetId="7" r:id="rId7"/>
    <sheet name="Report" sheetId="8" r:id="rId8"/>
    <sheet name="Simulador de Acúmulo de Patri.." sheetId="9" r:id="rId9"/>
    <sheet name="Planilha2" sheetId="10" r:id="rId10"/>
    <sheet name="SOMA" sheetId="11" r:id="rId11"/>
    <sheet name="MÍNIMO E MÁXIMO" sheetId="12" r:id="rId12"/>
    <sheet name="MÉDIA E ALEATÓRIO ENTRE" sheetId="13" r:id="rId13"/>
    <sheet name="CONT VALORES E CONT VAZIOS" sheetId="14" r:id="rId14"/>
    <sheet name="SOMA.SE" sheetId="15" r:id="rId15"/>
    <sheet name="SOMA.SES" sheetId="16" r:id="rId16"/>
    <sheet name="CONT.SE" sheetId="17" r:id="rId17"/>
    <sheet name="CONT.SES" sheetId="18" r:id="rId18"/>
    <sheet name="Rastreio" sheetId="19" r:id="rId19"/>
    <sheet name="PEDIDOS" sheetId="20" r:id="rId20"/>
    <sheet name="FÓRMULAS DE DATA E HORA" sheetId="21" r:id="rId21"/>
    <sheet name="Planilha3" sheetId="26" r:id="rId22"/>
    <sheet name="TÍTULAR" sheetId="22" r:id="rId23"/>
    <sheet name="INFORMES" sheetId="23" r:id="rId24"/>
    <sheet name="NOTAS" sheetId="24" r:id="rId25"/>
    <sheet name="Dashboard" sheetId="27" r:id="rId26"/>
    <sheet name="Cálculos" sheetId="29" r:id="rId27"/>
    <sheet name="Bases" sheetId="28" r:id="rId28"/>
    <sheet name="TABELAS" sheetId="25" state="hidden" r:id="rId29"/>
  </sheets>
  <externalReferences>
    <externalReference r:id="rId30"/>
  </externalReferences>
  <definedNames>
    <definedName name="_xlnm._FilterDatabase" localSheetId="27" hidden="1">Bases!$A$1:$M$99</definedName>
    <definedName name="_xlnm._FilterDatabase" localSheetId="5" hidden="1">'Case situation'!$A$5:$D$26</definedName>
    <definedName name="_xlnm._FilterDatabase" localSheetId="4" hidden="1">'csv para tabelar'!$A$1:$O$304</definedName>
    <definedName name="_xlnm._FilterDatabase" localSheetId="7" hidden="1">Report!$K$10:$L$85</definedName>
    <definedName name="aporte">'Simulador de Acúmulo de Patri..'!$D$17</definedName>
    <definedName name="patrimonio">'Simulador de Acúmulo de Patri..'!$D$20</definedName>
    <definedName name="qtd_anos">'Simulador de Acúmulo de Patri..'!$D$18</definedName>
    <definedName name="rendimento_carteira">'Simulador de Acúmulo de Patri..'!$D$13</definedName>
    <definedName name="salario">'Simulador de Acúmulo de Patri..'!$D$12</definedName>
    <definedName name="SegmentaçãodeDados_AÇÃO">#N/A</definedName>
    <definedName name="SegmentaçãodeDados_Forma_Pagamento">#N/A</definedName>
    <definedName name="SegmentaçãodeDados_Status_Pedido">#N/A</definedName>
    <definedName name="SegmentaçãodeDados_Subscription_Type">#N/A</definedName>
    <definedName name="sugestao_investimento">'Simulador de Acúmulo de Patri..'!$D$14</definedName>
    <definedName name="taxa_mensal">'Simulador de Acúmulo de Patri..'!$D$19</definedName>
  </definedNames>
  <calcPr calcId="181029"/>
  <pivotCaches>
    <pivotCache cacheId="1" r:id="rId31"/>
    <pivotCache cacheId="20" r:id="rId32"/>
  </pivotCaches>
  <extLst>
    <ext xmlns:x14="http://schemas.microsoft.com/office/spreadsheetml/2009/9/main" uri="{BBE1A952-AA13-448e-AADC-164F8A28A991}">
      <x14:slicerCaches>
        <x14:slicerCache r:id="rId33"/>
        <x14:slicerCache r:id="rId34"/>
        <x14:slicerCache r:id="rId3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3" l="1"/>
  <c r="F2" i="21"/>
  <c r="E2" i="21"/>
  <c r="M17" i="21"/>
  <c r="M14" i="21"/>
  <c r="M11" i="21"/>
  <c r="M8" i="21"/>
  <c r="M5" i="21"/>
  <c r="M2" i="21"/>
  <c r="D2" i="21"/>
  <c r="C2" i="21"/>
  <c r="B2" i="21"/>
  <c r="A2" i="21"/>
  <c r="C21" i="19"/>
  <c r="C22" i="19"/>
  <c r="C23" i="19"/>
  <c r="C24" i="19"/>
  <c r="E24" i="19" s="1"/>
  <c r="C20" i="19"/>
  <c r="E20" i="19" s="1"/>
  <c r="D3" i="20"/>
  <c r="F20" i="19"/>
  <c r="F21" i="19"/>
  <c r="F22" i="19"/>
  <c r="F23" i="19"/>
  <c r="F24" i="19"/>
  <c r="K3" i="20"/>
  <c r="E21" i="19"/>
  <c r="E22" i="19"/>
  <c r="E23" i="19"/>
  <c r="K4" i="18"/>
  <c r="I4" i="17"/>
  <c r="L4" i="16"/>
  <c r="K3" i="15"/>
  <c r="C14" i="14"/>
  <c r="B14" i="14"/>
  <c r="D6" i="13"/>
  <c r="D7" i="13"/>
  <c r="D8" i="13"/>
  <c r="D5" i="13"/>
  <c r="F15" i="12"/>
  <c r="C15" i="12"/>
  <c r="F7" i="12"/>
  <c r="C7" i="12"/>
  <c r="F8" i="11"/>
  <c r="C8" i="11"/>
  <c r="C36" i="9"/>
  <c r="C37" i="9"/>
  <c r="C38" i="9"/>
  <c r="C39" i="9"/>
  <c r="C40" i="9"/>
  <c r="C41" i="9"/>
  <c r="H6" i="10"/>
  <c r="A11" i="10"/>
  <c r="A12" i="10"/>
  <c r="A13" i="10"/>
  <c r="A14" i="10"/>
  <c r="A15" i="10"/>
  <c r="A16" i="10"/>
  <c r="A17" i="10"/>
  <c r="A18" i="10"/>
  <c r="A19" i="10"/>
  <c r="A20" i="10"/>
  <c r="A21" i="10"/>
  <c r="A10" i="10"/>
  <c r="A5" i="10"/>
  <c r="A6" i="10"/>
  <c r="A7" i="10"/>
  <c r="A8" i="10"/>
  <c r="A9" i="10"/>
  <c r="A4" i="10"/>
  <c r="C33" i="9"/>
  <c r="D39" i="9" s="1"/>
  <c r="D20" i="9"/>
  <c r="D21" i="9" s="1"/>
  <c r="D14" i="9"/>
  <c r="C25" i="9"/>
  <c r="D25" i="9" s="1"/>
  <c r="C26" i="9"/>
  <c r="D26" i="9" s="1"/>
  <c r="C27" i="9"/>
  <c r="D27" i="9" s="1"/>
  <c r="C28" i="9"/>
  <c r="D28" i="9" s="1"/>
  <c r="C24" i="9"/>
  <c r="D24" i="9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J7" i="1"/>
  <c r="J6" i="1"/>
  <c r="D28" i="29"/>
  <c r="D18" i="29"/>
  <c r="D40" i="9" l="1"/>
  <c r="D36" i="9"/>
  <c r="D42" i="9" s="1"/>
  <c r="D38" i="9"/>
  <c r="D41" i="9"/>
  <c r="D37" i="9"/>
  <c r="D24" i="19"/>
  <c r="D23" i="19"/>
  <c r="D22" i="19"/>
  <c r="D21" i="19"/>
  <c r="D20" i="19"/>
  <c r="D9" i="13"/>
  <c r="E16" i="3"/>
</calcChain>
</file>

<file path=xl/sharedStrings.xml><?xml version="1.0" encoding="utf-8"?>
<sst xmlns="http://schemas.openxmlformats.org/spreadsheetml/2006/main" count="5605" uniqueCount="1252">
  <si>
    <t>Backlog</t>
  </si>
  <si>
    <t>Task (Tarefa)</t>
  </si>
  <si>
    <t>Status</t>
  </si>
  <si>
    <t>Data</t>
  </si>
  <si>
    <t>Prioridade</t>
  </si>
  <si>
    <t xml:space="preserve">Owner </t>
  </si>
  <si>
    <t>In Progress</t>
  </si>
  <si>
    <t>Done</t>
  </si>
  <si>
    <t>Stuck</t>
  </si>
  <si>
    <t>Assistir Curso Excel</t>
  </si>
  <si>
    <t>Responder Questionários</t>
  </si>
  <si>
    <t>Raniele</t>
  </si>
  <si>
    <t>Editar vídeos</t>
  </si>
  <si>
    <t>Total de Atividades</t>
  </si>
  <si>
    <t>Atividades concluídas</t>
  </si>
  <si>
    <t>Acompanhamento e Controle de Perfomance Diária</t>
  </si>
  <si>
    <t>DATA DA OPERAÇÃO</t>
  </si>
  <si>
    <t>QUANTIDADE COMPRADA</t>
  </si>
  <si>
    <t>VALOR PAGO POR AÇÃO</t>
  </si>
  <si>
    <t>AÇÃO</t>
  </si>
  <si>
    <t>AAPL34</t>
  </si>
  <si>
    <t>ATVI34</t>
  </si>
  <si>
    <t>NVDC34</t>
  </si>
  <si>
    <t>22//05/2025</t>
  </si>
  <si>
    <t>TOTAL</t>
  </si>
  <si>
    <t>Total</t>
  </si>
  <si>
    <t>Cliente_Nome</t>
  </si>
  <si>
    <t>Produto</t>
  </si>
  <si>
    <t>Marca</t>
  </si>
  <si>
    <t>Preço(R$)</t>
  </si>
  <si>
    <t>Desconto(%)</t>
  </si>
  <si>
    <t>Quantidade</t>
  </si>
  <si>
    <t>Marketplace</t>
  </si>
  <si>
    <t>Forma_Pagamento</t>
  </si>
  <si>
    <t>Status_Pedido</t>
  </si>
  <si>
    <t>Data_Compra</t>
  </si>
  <si>
    <t>CEP_Entrega</t>
  </si>
  <si>
    <t>Avaliação_Cliente</t>
  </si>
  <si>
    <t>Comentário</t>
  </si>
  <si>
    <t>Rafael Mendes</t>
  </si>
  <si>
    <t>Headset Surround</t>
  </si>
  <si>
    <t>HyperX</t>
  </si>
  <si>
    <t>Kabum</t>
  </si>
  <si>
    <t>Pix</t>
  </si>
  <si>
    <t>Confirmado</t>
  </si>
  <si>
    <t>64533-527</t>
  </si>
  <si>
    <t>Lucas Ferreira</t>
  </si>
  <si>
    <t>Mousepad Extra Grande</t>
  </si>
  <si>
    <t>Redragon</t>
  </si>
  <si>
    <t>Submarino</t>
  </si>
  <si>
    <t>Boleto</t>
  </si>
  <si>
    <t>Entregue</t>
  </si>
  <si>
    <t>78408-505</t>
  </si>
  <si>
    <t>Produto incrível!</t>
  </si>
  <si>
    <t>Teclado Mecânico</t>
  </si>
  <si>
    <t>Amazon</t>
  </si>
  <si>
    <t>Cancelado</t>
  </si>
  <si>
    <t>15716-571</t>
  </si>
  <si>
    <t>Fernando Costa</t>
  </si>
  <si>
    <t>Controle sem fio</t>
  </si>
  <si>
    <t>Razer</t>
  </si>
  <si>
    <t>26612-494</t>
  </si>
  <si>
    <t>Mouse Gamer RGB</t>
  </si>
  <si>
    <t>12947-705</t>
  </si>
  <si>
    <t>Corsair</t>
  </si>
  <si>
    <t>15952-563</t>
  </si>
  <si>
    <t>Cadeira Gamer</t>
  </si>
  <si>
    <t>Magazine Luiza</t>
  </si>
  <si>
    <t>84188-530</t>
  </si>
  <si>
    <t>Atraso na entrega.</t>
  </si>
  <si>
    <t>Ana Beatriz</t>
  </si>
  <si>
    <t>ASUS</t>
  </si>
  <si>
    <t>Shoppe</t>
  </si>
  <si>
    <t>Enviado</t>
  </si>
  <si>
    <t>54505-353</t>
  </si>
  <si>
    <t>Cartão de Crédito</t>
  </si>
  <si>
    <t>39485-519</t>
  </si>
  <si>
    <t>Bruna Silva</t>
  </si>
  <si>
    <t>SteelSeries</t>
  </si>
  <si>
    <t>79624-533</t>
  </si>
  <si>
    <t>Ótima qualidade!</t>
  </si>
  <si>
    <t>Logitech</t>
  </si>
  <si>
    <t>Paypal</t>
  </si>
  <si>
    <t>60973-896</t>
  </si>
  <si>
    <t>89649-989</t>
  </si>
  <si>
    <t>Monitor 144Hz</t>
  </si>
  <si>
    <t>39884-583</t>
  </si>
  <si>
    <t>41338-251</t>
  </si>
  <si>
    <t>45288-540</t>
  </si>
  <si>
    <t>Carlos Eduardo</t>
  </si>
  <si>
    <t>23919-245</t>
  </si>
  <si>
    <t>64371-609</t>
  </si>
  <si>
    <t>48632-592</t>
  </si>
  <si>
    <t>13326-725</t>
  </si>
  <si>
    <t>90501-357</t>
  </si>
  <si>
    <t>96861-180</t>
  </si>
  <si>
    <t>27757-360</t>
  </si>
  <si>
    <t>95614-314</t>
  </si>
  <si>
    <t>32176-971</t>
  </si>
  <si>
    <t>Juliana Souza</t>
  </si>
  <si>
    <t>Webcam Full HD</t>
  </si>
  <si>
    <t>54254-405</t>
  </si>
  <si>
    <t>20867-377</t>
  </si>
  <si>
    <t>45055-153</t>
  </si>
  <si>
    <t>41170-145</t>
  </si>
  <si>
    <t>47880-411</t>
  </si>
  <si>
    <t>40454-279</t>
  </si>
  <si>
    <t>82615-630</t>
  </si>
  <si>
    <t>Mercado Livre</t>
  </si>
  <si>
    <t>17817-584</t>
  </si>
  <si>
    <t>AliExpress</t>
  </si>
  <si>
    <t>32916-301</t>
  </si>
  <si>
    <t>45344-631</t>
  </si>
  <si>
    <t>10504-359</t>
  </si>
  <si>
    <t>70691-803</t>
  </si>
  <si>
    <t>Elgato</t>
  </si>
  <si>
    <t>29686-616</t>
  </si>
  <si>
    <t>30537-907</t>
  </si>
  <si>
    <t>54922-409</t>
  </si>
  <si>
    <t>Mateus Lima</t>
  </si>
  <si>
    <t>55599-109</t>
  </si>
  <si>
    <t>59454-694</t>
  </si>
  <si>
    <t>70469-825</t>
  </si>
  <si>
    <t>74738-345</t>
  </si>
  <si>
    <t>18919-476</t>
  </si>
  <si>
    <t>57496-176</t>
  </si>
  <si>
    <t>31296-615</t>
  </si>
  <si>
    <t>44557-651</t>
  </si>
  <si>
    <t>39476-363</t>
  </si>
  <si>
    <t>50500-524</t>
  </si>
  <si>
    <t>75322-747</t>
  </si>
  <si>
    <t>72302-139</t>
  </si>
  <si>
    <t>91831-135</t>
  </si>
  <si>
    <t>73392-479</t>
  </si>
  <si>
    <t>Pichau</t>
  </si>
  <si>
    <t>17191-734</t>
  </si>
  <si>
    <t>EVGA</t>
  </si>
  <si>
    <t>79993-274</t>
  </si>
  <si>
    <t>95207-337</t>
  </si>
  <si>
    <t>Atendeu minhas expectativas!</t>
  </si>
  <si>
    <t>55807-831</t>
  </si>
  <si>
    <t>AOC</t>
  </si>
  <si>
    <t>82048-441</t>
  </si>
  <si>
    <t>87453-171</t>
  </si>
  <si>
    <t>80395-241</t>
  </si>
  <si>
    <t>30755-388</t>
  </si>
  <si>
    <t>30309-791</t>
  </si>
  <si>
    <t>68697-970</t>
  </si>
  <si>
    <t>80758-618</t>
  </si>
  <si>
    <t>94441-877</t>
  </si>
  <si>
    <t>86695-442</t>
  </si>
  <si>
    <t>76860-187</t>
  </si>
  <si>
    <t>Gabriel Martins</t>
  </si>
  <si>
    <t>66445-420</t>
  </si>
  <si>
    <t>78597-650</t>
  </si>
  <si>
    <t>Fonte 750W</t>
  </si>
  <si>
    <t>76970-702</t>
  </si>
  <si>
    <t>21124-112</t>
  </si>
  <si>
    <t>91020-618</t>
  </si>
  <si>
    <t>70000-197</t>
  </si>
  <si>
    <t>Gabinete RGB</t>
  </si>
  <si>
    <t>62628-733</t>
  </si>
  <si>
    <t>99569-107</t>
  </si>
  <si>
    <t>51360-314</t>
  </si>
  <si>
    <t>45818-985</t>
  </si>
  <si>
    <t>17415-195</t>
  </si>
  <si>
    <t>89790-688</t>
  </si>
  <si>
    <t>68195-896</t>
  </si>
  <si>
    <t>47783-947</t>
  </si>
  <si>
    <t>38307-622</t>
  </si>
  <si>
    <t>38259-739</t>
  </si>
  <si>
    <t>34102-433</t>
  </si>
  <si>
    <t>26599-940</t>
  </si>
  <si>
    <t>Isabela Andrade</t>
  </si>
  <si>
    <t>36495-731</t>
  </si>
  <si>
    <t>32617-332</t>
  </si>
  <si>
    <t>50589-554</t>
  </si>
  <si>
    <t>76955-879</t>
  </si>
  <si>
    <t>19857-441</t>
  </si>
  <si>
    <t>42561-554</t>
  </si>
  <si>
    <t>49142-955</t>
  </si>
  <si>
    <t>29566-723</t>
  </si>
  <si>
    <t>95702-796</t>
  </si>
  <si>
    <t>92934-833</t>
  </si>
  <si>
    <t>82701-704</t>
  </si>
  <si>
    <t>96783-833</t>
  </si>
  <si>
    <t>29849-389</t>
  </si>
  <si>
    <t>79446-499</t>
  </si>
  <si>
    <t>18665-743</t>
  </si>
  <si>
    <t>83277-256</t>
  </si>
  <si>
    <t>52169-549</t>
  </si>
  <si>
    <t>94643-552</t>
  </si>
  <si>
    <t>78691-320</t>
  </si>
  <si>
    <t>48875-731</t>
  </si>
  <si>
    <t>77670-162</t>
  </si>
  <si>
    <t>62933-914</t>
  </si>
  <si>
    <t>19683-375</t>
  </si>
  <si>
    <t>99655-178</t>
  </si>
  <si>
    <t>85963-420</t>
  </si>
  <si>
    <t>48229-622</t>
  </si>
  <si>
    <t>33545-210</t>
  </si>
  <si>
    <t>64949-160</t>
  </si>
  <si>
    <t>95491-526</t>
  </si>
  <si>
    <t>42758-618</t>
  </si>
  <si>
    <t>50718-119</t>
  </si>
  <si>
    <t>93652-590</t>
  </si>
  <si>
    <t>29987-962</t>
  </si>
  <si>
    <t>62458-531</t>
  </si>
  <si>
    <t>98742-888</t>
  </si>
  <si>
    <t>39651-863</t>
  </si>
  <si>
    <t>71760-562</t>
  </si>
  <si>
    <t>43077-441</t>
  </si>
  <si>
    <t>92380-383</t>
  </si>
  <si>
    <t>79984-983</t>
  </si>
  <si>
    <t>66250-744</t>
  </si>
  <si>
    <t>78061-736</t>
  </si>
  <si>
    <t>30268-199</t>
  </si>
  <si>
    <t>92793-329</t>
  </si>
  <si>
    <t>84339-646</t>
  </si>
  <si>
    <t>75405-169</t>
  </si>
  <si>
    <t>53960-325</t>
  </si>
  <si>
    <t>48817-225</t>
  </si>
  <si>
    <t>89768-869</t>
  </si>
  <si>
    <t>99796-628</t>
  </si>
  <si>
    <t>16171-457</t>
  </si>
  <si>
    <t>95634-935</t>
  </si>
  <si>
    <t>88100-680</t>
  </si>
  <si>
    <t>61005-542</t>
  </si>
  <si>
    <t>49577-459</t>
  </si>
  <si>
    <t>75093-972</t>
  </si>
  <si>
    <t>46344-696</t>
  </si>
  <si>
    <t>50375-261</t>
  </si>
  <si>
    <t>24425-400</t>
  </si>
  <si>
    <t>37788-802</t>
  </si>
  <si>
    <t>84018-108</t>
  </si>
  <si>
    <t>56254-453</t>
  </si>
  <si>
    <t>35386-354</t>
  </si>
  <si>
    <t>21574-893</t>
  </si>
  <si>
    <t>45059-697</t>
  </si>
  <si>
    <t>48918-574</t>
  </si>
  <si>
    <t>92012-554</t>
  </si>
  <si>
    <t>68317-113</t>
  </si>
  <si>
    <t>33528-788</t>
  </si>
  <si>
    <t>88413-815</t>
  </si>
  <si>
    <t>48363-351</t>
  </si>
  <si>
    <t>73652-733</t>
  </si>
  <si>
    <t>23738-210</t>
  </si>
  <si>
    <t>47575-757</t>
  </si>
  <si>
    <t>56613-190</t>
  </si>
  <si>
    <t>73709-485</t>
  </si>
  <si>
    <t>49050-912</t>
  </si>
  <si>
    <t>87941-363</t>
  </si>
  <si>
    <t>96955-918</t>
  </si>
  <si>
    <t>65998-858</t>
  </si>
  <si>
    <t>70150-348</t>
  </si>
  <si>
    <t>68394-529</t>
  </si>
  <si>
    <t>98122-784</t>
  </si>
  <si>
    <t>79526-710</t>
  </si>
  <si>
    <t>35685-313</t>
  </si>
  <si>
    <t>33251-405</t>
  </si>
  <si>
    <t>23558-154</t>
  </si>
  <si>
    <t>72031-971</t>
  </si>
  <si>
    <t>66511-257</t>
  </si>
  <si>
    <t>86427-813</t>
  </si>
  <si>
    <t>96584-718</t>
  </si>
  <si>
    <t>58662-769</t>
  </si>
  <si>
    <t>17789-286</t>
  </si>
  <si>
    <t>70663-535</t>
  </si>
  <si>
    <t>33741-950</t>
  </si>
  <si>
    <t>93602-757</t>
  </si>
  <si>
    <t>68203-779</t>
  </si>
  <si>
    <t>55269-244</t>
  </si>
  <si>
    <t>17155-124</t>
  </si>
  <si>
    <t>10931-386</t>
  </si>
  <si>
    <t>86685-708</t>
  </si>
  <si>
    <t>19707-574</t>
  </si>
  <si>
    <t>49336-487</t>
  </si>
  <si>
    <t>59198-788</t>
  </si>
  <si>
    <t>68617-798</t>
  </si>
  <si>
    <t>95233-590</t>
  </si>
  <si>
    <t>61189-167</t>
  </si>
  <si>
    <t>39786-135</t>
  </si>
  <si>
    <t>98949-629</t>
  </si>
  <si>
    <t>22734-366</t>
  </si>
  <si>
    <t>11346-415</t>
  </si>
  <si>
    <t>97831-470</t>
  </si>
  <si>
    <t>89579-985</t>
  </si>
  <si>
    <t>69838-804</t>
  </si>
  <si>
    <t>29824-600</t>
  </si>
  <si>
    <t>30278-534</t>
  </si>
  <si>
    <t>71089-267</t>
  </si>
  <si>
    <t>91113-379</t>
  </si>
  <si>
    <t>42538-141</t>
  </si>
  <si>
    <t>Entrega demorou demais.</t>
  </si>
  <si>
    <t>88687-526</t>
  </si>
  <si>
    <t>Produto veio com defeito.</t>
  </si>
  <si>
    <t>86326-869</t>
  </si>
  <si>
    <t>Atendimento ruim.</t>
  </si>
  <si>
    <t>63890-997</t>
  </si>
  <si>
    <t>45208-603</t>
  </si>
  <si>
    <t>Não recomendo.</t>
  </si>
  <si>
    <t>69984-346</t>
  </si>
  <si>
    <t>97173-622</t>
  </si>
  <si>
    <t>75529-891</t>
  </si>
  <si>
    <t>Qualidade inferior ao esperado.</t>
  </si>
  <si>
    <t>87187-534</t>
  </si>
  <si>
    <t>85768-610</t>
  </si>
  <si>
    <t>70119-297</t>
  </si>
  <si>
    <t>53239-465</t>
  </si>
  <si>
    <t>79929-774</t>
  </si>
  <si>
    <t>54672-529</t>
  </si>
  <si>
    <t>89080-652</t>
  </si>
  <si>
    <t>96469-853</t>
  </si>
  <si>
    <t>21009-684</t>
  </si>
  <si>
    <t>79165-999</t>
  </si>
  <si>
    <t>71927-974</t>
  </si>
  <si>
    <t>89278-490</t>
  </si>
  <si>
    <t>31681-777</t>
  </si>
  <si>
    <t>90774-591</t>
  </si>
  <si>
    <t>57351-372</t>
  </si>
  <si>
    <t>24126-919</t>
  </si>
  <si>
    <t>74304-600</t>
  </si>
  <si>
    <t>19733-367</t>
  </si>
  <si>
    <t>39559-692</t>
  </si>
  <si>
    <t>25367-590</t>
  </si>
  <si>
    <t>32877-471</t>
  </si>
  <si>
    <t>21038-902</t>
  </si>
  <si>
    <t>92674-572</t>
  </si>
  <si>
    <t>32221-896</t>
  </si>
  <si>
    <t>47421-322</t>
  </si>
  <si>
    <t>14770-595</t>
  </si>
  <si>
    <t>48040-837</t>
  </si>
  <si>
    <t>88434-952</t>
  </si>
  <si>
    <t>81276-272</t>
  </si>
  <si>
    <t>41319-628</t>
  </si>
  <si>
    <t>19510-450</t>
  </si>
  <si>
    <t>99805-695</t>
  </si>
  <si>
    <t>60531-687</t>
  </si>
  <si>
    <t>17001-908</t>
  </si>
  <si>
    <t>50138-841</t>
  </si>
  <si>
    <t>78165-489</t>
  </si>
  <si>
    <t>36023-280</t>
  </si>
  <si>
    <t>75189-931</t>
  </si>
  <si>
    <t>11369-616</t>
  </si>
  <si>
    <t>75658-930</t>
  </si>
  <si>
    <t>43652-542</t>
  </si>
  <si>
    <t>52741-499</t>
  </si>
  <si>
    <t>12688-293</t>
  </si>
  <si>
    <t>92841-163</t>
  </si>
  <si>
    <t>43543-703</t>
  </si>
  <si>
    <t>82368-622</t>
  </si>
  <si>
    <t>48964-494</t>
  </si>
  <si>
    <t>66096-750</t>
  </si>
  <si>
    <t>75808-452</t>
  </si>
  <si>
    <t>72261-320</t>
  </si>
  <si>
    <t>46957-756</t>
  </si>
  <si>
    <t>92994-608</t>
  </si>
  <si>
    <t>87051-100</t>
  </si>
  <si>
    <t>61260-232</t>
  </si>
  <si>
    <t>62424-215</t>
  </si>
  <si>
    <t>14676-520</t>
  </si>
  <si>
    <t>65003-772</t>
  </si>
  <si>
    <t>62299-844</t>
  </si>
  <si>
    <t>44782-776</t>
  </si>
  <si>
    <t>37426-614</t>
  </si>
  <si>
    <t>88820-434</t>
  </si>
  <si>
    <t>96540-389</t>
  </si>
  <si>
    <t>37608-382</t>
  </si>
  <si>
    <t>38036-243</t>
  </si>
  <si>
    <t>71558-802</t>
  </si>
  <si>
    <t>81750-883</t>
  </si>
  <si>
    <t>39266-666</t>
  </si>
  <si>
    <t>65652-354</t>
  </si>
  <si>
    <t>73319-705</t>
  </si>
  <si>
    <t>59116-706</t>
  </si>
  <si>
    <t>85198-290</t>
  </si>
  <si>
    <t>98785-714</t>
  </si>
  <si>
    <t>17683-613</t>
  </si>
  <si>
    <t>17470-528</t>
  </si>
  <si>
    <t>48493-759</t>
  </si>
  <si>
    <t>94113-448</t>
  </si>
  <si>
    <t>11867-489</t>
  </si>
  <si>
    <t>52696-926</t>
  </si>
  <si>
    <t>62439-339</t>
  </si>
  <si>
    <t>21275-235</t>
  </si>
  <si>
    <t>75767-846</t>
  </si>
  <si>
    <t>55354-532</t>
  </si>
  <si>
    <t>89845-359</t>
  </si>
  <si>
    <t>10872-633</t>
  </si>
  <si>
    <t>63793-341</t>
  </si>
  <si>
    <t>20134-897</t>
  </si>
  <si>
    <t>99569-835</t>
  </si>
  <si>
    <t>47652-257</t>
  </si>
  <si>
    <t>17251-113</t>
  </si>
  <si>
    <t>31942-906</t>
  </si>
  <si>
    <t>99348-265</t>
  </si>
  <si>
    <t>53643-217</t>
  </si>
  <si>
    <t>Pedido_ID</t>
  </si>
  <si>
    <t>Total Geral</t>
  </si>
  <si>
    <t>Total de Vendas</t>
  </si>
  <si>
    <t>Soma de Total de Vendas</t>
  </si>
  <si>
    <t>jan</t>
  </si>
  <si>
    <t>26/jan</t>
  </si>
  <si>
    <t>29/jan</t>
  </si>
  <si>
    <t>fev</t>
  </si>
  <si>
    <t>31/jan</t>
  </si>
  <si>
    <t>Vendas por Marketplace Mês a Mês</t>
  </si>
  <si>
    <t>CLT</t>
  </si>
  <si>
    <t>ID</t>
  </si>
  <si>
    <t>Renda_Anual</t>
  </si>
  <si>
    <t>Percentual_Imposto</t>
  </si>
  <si>
    <t>Autónomo</t>
  </si>
  <si>
    <t>Empresário</t>
  </si>
  <si>
    <t>Autônomo</t>
  </si>
  <si>
    <t>Origin</t>
  </si>
  <si>
    <t>From</t>
  </si>
  <si>
    <t>Pessoas que pagam acima de</t>
  </si>
  <si>
    <t>Categoria</t>
  </si>
  <si>
    <t>Faixa</t>
  </si>
  <si>
    <t>Faixa Imposto</t>
  </si>
  <si>
    <t>Fonte de Renda</t>
  </si>
  <si>
    <t>Estado</t>
  </si>
  <si>
    <t>Aposentado</t>
  </si>
  <si>
    <t>AM</t>
  </si>
  <si>
    <t>Isento</t>
  </si>
  <si>
    <t>BA</t>
  </si>
  <si>
    <t>Empregado CLT</t>
  </si>
  <si>
    <t>CE</t>
  </si>
  <si>
    <t>DF</t>
  </si>
  <si>
    <t>Investidor</t>
  </si>
  <si>
    <t>ES</t>
  </si>
  <si>
    <t>GO</t>
  </si>
  <si>
    <t>MG</t>
  </si>
  <si>
    <t>MT</t>
  </si>
  <si>
    <t>PB</t>
  </si>
  <si>
    <t>PE</t>
  </si>
  <si>
    <t>PR</t>
  </si>
  <si>
    <t>RJ</t>
  </si>
  <si>
    <t>RS</t>
  </si>
  <si>
    <t>SC</t>
  </si>
  <si>
    <t>SP</t>
  </si>
  <si>
    <t>Quantidade por Faixa</t>
  </si>
  <si>
    <t>Quantidade por Fonte de Renda</t>
  </si>
  <si>
    <t>Quantidade por Estado</t>
  </si>
  <si>
    <t>INVESTIMENTO MENSAL</t>
  </si>
  <si>
    <t>Quanto investir por mês?</t>
  </si>
  <si>
    <t>Por quantos anos?</t>
  </si>
  <si>
    <t>Patrimônio acumulado?</t>
  </si>
  <si>
    <t>Taxa de rendimento mensal?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</si>
  <si>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</si>
  <si>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</si>
  <si>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</si>
  <si>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</si>
  <si>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</si>
  <si>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</si>
  <si>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</si>
  <si>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</si>
  <si>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</si>
  <si>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</si>
  <si>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</si>
  <si>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</si>
  <si>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</si>
  <si>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</si>
  <si>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</si>
  <si>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</si>
  <si>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</si>
  <si>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</si>
  <si>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</si>
  <si>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</si>
  <si>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</si>
  <si>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</si>
  <si>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</si>
  <si>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PERFIL</t>
  </si>
  <si>
    <t>%</t>
  </si>
  <si>
    <t>Conservador</t>
  </si>
  <si>
    <t xml:space="preserve">CHAVE </t>
  </si>
  <si>
    <t>Moderado</t>
  </si>
  <si>
    <t>Agressivo</t>
  </si>
  <si>
    <t>Moderado-TIJOLO</t>
  </si>
  <si>
    <t>Fruta</t>
  </si>
  <si>
    <t>Valor</t>
  </si>
  <si>
    <t>Carne</t>
  </si>
  <si>
    <t>Maçãs</t>
  </si>
  <si>
    <t>Vaca</t>
  </si>
  <si>
    <t>Laranjas</t>
  </si>
  <si>
    <t>Frango</t>
  </si>
  <si>
    <t>Bananas</t>
  </si>
  <si>
    <t>Porco</t>
  </si>
  <si>
    <t>Limões</t>
  </si>
  <si>
    <t>Peixe</t>
  </si>
  <si>
    <t>SOMA &gt;</t>
  </si>
  <si>
    <t>MÍNIMO &gt;</t>
  </si>
  <si>
    <t>MÁXIMO &gt;</t>
  </si>
  <si>
    <t>Item</t>
  </si>
  <si>
    <t>Pão</t>
  </si>
  <si>
    <t>Roscas</t>
  </si>
  <si>
    <t>Biscoitos</t>
  </si>
  <si>
    <t>Bolos</t>
  </si>
  <si>
    <t>Tortas</t>
  </si>
  <si>
    <t>MÍNIMO ou MÁXIMO &gt;</t>
  </si>
  <si>
    <t>Aluno</t>
  </si>
  <si>
    <t>Nota</t>
  </si>
  <si>
    <t>João</t>
  </si>
  <si>
    <t>Maria</t>
  </si>
  <si>
    <t>Carlos</t>
  </si>
  <si>
    <t>Silvera</t>
  </si>
  <si>
    <t>Média &gt;</t>
  </si>
  <si>
    <t>Nome</t>
  </si>
  <si>
    <t>Idade</t>
  </si>
  <si>
    <t>Cidade</t>
  </si>
  <si>
    <t>Cargo</t>
  </si>
  <si>
    <t>Departamento</t>
  </si>
  <si>
    <t>Data de Início</t>
  </si>
  <si>
    <t>Ana</t>
  </si>
  <si>
    <t>São Paulo</t>
  </si>
  <si>
    <t>Desenvolvedora</t>
  </si>
  <si>
    <t>TI</t>
  </si>
  <si>
    <t>Bruno</t>
  </si>
  <si>
    <t>Rio de Janeiro</t>
  </si>
  <si>
    <t>Analista</t>
  </si>
  <si>
    <t>Marketing</t>
  </si>
  <si>
    <t>Designer</t>
  </si>
  <si>
    <t>Diana</t>
  </si>
  <si>
    <t>Belo Horizonte</t>
  </si>
  <si>
    <t>Gerente</t>
  </si>
  <si>
    <t>RH</t>
  </si>
  <si>
    <t>Elisa</t>
  </si>
  <si>
    <t>Curitiba</t>
  </si>
  <si>
    <t>Financeiro</t>
  </si>
  <si>
    <t>Felipe</t>
  </si>
  <si>
    <t>Salvador</t>
  </si>
  <si>
    <t>Desenvolvedor</t>
  </si>
  <si>
    <t>Gabriela</t>
  </si>
  <si>
    <t>Porto Alegre</t>
  </si>
  <si>
    <t>Coordenadora</t>
  </si>
  <si>
    <t>Hugo</t>
  </si>
  <si>
    <t>Isabella</t>
  </si>
  <si>
    <t>Design</t>
  </si>
  <si>
    <t>Contar Valores ou Vazio &gt;</t>
  </si>
  <si>
    <t>Total de Custo</t>
  </si>
  <si>
    <t>Dev</t>
  </si>
  <si>
    <t>Ricardo</t>
  </si>
  <si>
    <t>Performance</t>
  </si>
  <si>
    <t>Alta</t>
  </si>
  <si>
    <t>Baixa</t>
  </si>
  <si>
    <t>baixa</t>
  </si>
  <si>
    <t>Média</t>
  </si>
  <si>
    <t>DEV</t>
  </si>
  <si>
    <t>Coordenador</t>
  </si>
  <si>
    <t>Dados</t>
  </si>
  <si>
    <t>Estoque</t>
  </si>
  <si>
    <t>Preço</t>
  </si>
  <si>
    <t>Desconto (%)</t>
  </si>
  <si>
    <t>Qtd na categoria</t>
  </si>
  <si>
    <t>Camisa</t>
  </si>
  <si>
    <t>Roupas</t>
  </si>
  <si>
    <t>Acessórios</t>
  </si>
  <si>
    <t>Calça</t>
  </si>
  <si>
    <t>Tenis</t>
  </si>
  <si>
    <t>Calçados</t>
  </si>
  <si>
    <t>Bolsa</t>
  </si>
  <si>
    <t>Jaqueta</t>
  </si>
  <si>
    <t>Chapéu</t>
  </si>
  <si>
    <t>Tênis</t>
  </si>
  <si>
    <t>Sapatilha</t>
  </si>
  <si>
    <t>Saia</t>
  </si>
  <si>
    <t>Óculos</t>
  </si>
  <si>
    <t>&gt;=30</t>
  </si>
  <si>
    <r>
      <t xml:space="preserve">CADÊ MEU JOGO
</t>
    </r>
    <r>
      <rPr>
        <i/>
        <vertAlign val="superscript"/>
        <sz val="18"/>
        <color theme="2" tint="-0.749992370372631"/>
        <rFont val="Calibri"/>
        <family val="2"/>
        <scheme val="minor"/>
      </rPr>
      <t>Rastreio de compras de e-commerce baseado em seus códigos de rastreio</t>
    </r>
  </si>
  <si>
    <t>Pedidos que Estão pra Chegar</t>
  </si>
  <si>
    <t>Order ID</t>
  </si>
  <si>
    <t>NOME DA NOTA</t>
  </si>
  <si>
    <t>CONSOLE</t>
  </si>
  <si>
    <t>NOME DO JOGO</t>
  </si>
  <si>
    <t>VERSÃO</t>
  </si>
  <si>
    <t>Pedidos com Problema</t>
  </si>
  <si>
    <t>Pedidos que vão ser devolvidos</t>
  </si>
  <si>
    <t>Pedidos que estão marcados com um determinado Status</t>
  </si>
  <si>
    <t>Tracking Number</t>
  </si>
  <si>
    <t>Product Name</t>
  </si>
  <si>
    <t>Quantity</t>
  </si>
  <si>
    <t>Unit Price</t>
  </si>
  <si>
    <t>Order Date</t>
  </si>
  <si>
    <t>Order Status</t>
  </si>
  <si>
    <t>Tax Paid</t>
  </si>
  <si>
    <t>Shipping Fee</t>
  </si>
  <si>
    <t>Description</t>
  </si>
  <si>
    <t>Version</t>
  </si>
  <si>
    <t>FQYJB7WVX1BA</t>
  </si>
  <si>
    <t>Bought 1x [Pokémon SoulSilver] - AliExpress [SWT]</t>
  </si>
  <si>
    <t>Shipped</t>
  </si>
  <si>
    <t>Game: Pokémon SoulSilver. A must-play for fans!</t>
  </si>
  <si>
    <t>Normal [XP]</t>
  </si>
  <si>
    <t>K9V2ZOC8O311</t>
  </si>
  <si>
    <t>Bought 1x [Pokémon Let's Go, Eevee!] - AliExpress [SWT]</t>
  </si>
  <si>
    <t>Game: Pokémon Let's Go, Eevee!. A must-play for fans!</t>
  </si>
  <si>
    <t>Complete [XZ]!</t>
  </si>
  <si>
    <t>TQW81874SW9B</t>
  </si>
  <si>
    <t>Bought 1x [Mario Tennis Open] - AliExpress [3DS]</t>
  </si>
  <si>
    <t>Delivered</t>
  </si>
  <si>
    <t>Game: Mario Tennis Open. A must-play for fans!</t>
  </si>
  <si>
    <t>Complete [DLX]</t>
  </si>
  <si>
    <t>3OAI38M9Y64J</t>
  </si>
  <si>
    <t>Bought 1x [The Legend of Zelda: Twilight Princess] - AliExpress [SWT]</t>
  </si>
  <si>
    <t>Game: The Legend of Zelda: Twilight Princess. A must-play for fans!</t>
  </si>
  <si>
    <t>NYS1UKKWB3IQ</t>
  </si>
  <si>
    <t>Bought 1x [Super Mario Odyssey] - AliExpress [NDS]</t>
  </si>
  <si>
    <t>Game: Super Mario Odyssey. A must-play for fans!</t>
  </si>
  <si>
    <t>83OT9A31ZM44</t>
  </si>
  <si>
    <t>Bought 1x [Animal Crossing: New Leaf] - AliExpress [NDS]</t>
  </si>
  <si>
    <t>Pending</t>
  </si>
  <si>
    <t>Game: Animal Crossing: New Leaf. A must-play for fans!</t>
  </si>
  <si>
    <t>Normal [V3]!</t>
  </si>
  <si>
    <t>3ECR4N54MIV6</t>
  </si>
  <si>
    <t>Bought 1x [Pokémon Black] - AliExpress [NDS]</t>
  </si>
  <si>
    <t>Game: Pokémon Black. A must-play for fans!</t>
  </si>
  <si>
    <t>DXL5436QAPFJ</t>
  </si>
  <si>
    <t>Bought 1x [Metroid Prime Hunters] - AliExpress [SWT]</t>
  </si>
  <si>
    <t>Game: Metroid Prime Hunters. A must-play for fans!</t>
  </si>
  <si>
    <t>Complete [DLC+]</t>
  </si>
  <si>
    <t>Z10RJ2U971AA</t>
  </si>
  <si>
    <t>Bought 1x [Donkey Kong Country Returns] - AliExpress [SWT]</t>
  </si>
  <si>
    <t>Game: Donkey Kong Country Returns. A must-play for fans!</t>
  </si>
  <si>
    <t>VD8C2P78DFY9</t>
  </si>
  <si>
    <t>Bought 1x [Pokémon Platinum] - AliExpress [NDS]</t>
  </si>
  <si>
    <t>Game: Pokémon Platinum. A must-play for fans!</t>
  </si>
  <si>
    <t>X2RH4QXQTPL0</t>
  </si>
  <si>
    <t>Bought 1x [The Legend of Zelda: Wind Waker] - AliExpress [NDS]</t>
  </si>
  <si>
    <t>Game: The Legend of Zelda: Wind Waker. A must-play for fans!</t>
  </si>
  <si>
    <t>8SLVOSG6EVJR</t>
  </si>
  <si>
    <t>Bought 1x [Fire Emblem: Fates] - AliExpress [SWT]</t>
  </si>
  <si>
    <t>Game: Fire Emblem: Fates. A must-play for fans!</t>
  </si>
  <si>
    <t>BVJ3AB1CIIBS</t>
  </si>
  <si>
    <t>Bought 1x [Donkey Kong Country Returns] - AliExpress [NDS]</t>
  </si>
  <si>
    <t>1G8S19Y8BW8G</t>
  </si>
  <si>
    <t>9L7Z9H8U1YI5</t>
  </si>
  <si>
    <t>Bought 1x [The Legend of Zelda: A Link to the Past] - AliExpress [3DS]</t>
  </si>
  <si>
    <t>Game: The Legend of Zelda: A Link to the Past. A must-play for fans!</t>
  </si>
  <si>
    <t>JP6RJH7RKWZ3</t>
  </si>
  <si>
    <t>Bought 1x [WarioWare Gold] - AliExpress [SWT]</t>
  </si>
  <si>
    <t>Game: WarioWare Gold. A must-play for fans!</t>
  </si>
  <si>
    <t>VAFVXPU4P6WN</t>
  </si>
  <si>
    <t>Bought 1x [Metroid Dread] - AliExpress [NDS]</t>
  </si>
  <si>
    <t>Game: Metroid Dread. A must-play for fans!</t>
  </si>
  <si>
    <t>EAI679D8ELHG</t>
  </si>
  <si>
    <t>Bought 1x [Super Mario Maker] - AliExpress [SWT]</t>
  </si>
  <si>
    <t>Game: Super Mario Maker. A must-play for fans!</t>
  </si>
  <si>
    <t>XJV8I42UXJPM</t>
  </si>
  <si>
    <t>Bought 1x [Splatoon] - AliExpress [NDS]</t>
  </si>
  <si>
    <t>Game: Splatoon. A must-play for fans!</t>
  </si>
  <si>
    <t>TQEYE3JUHVCF</t>
  </si>
  <si>
    <t>Bought 1x [The Legend of Zelda: Skyward Sword] - AliExpress [NDS]</t>
  </si>
  <si>
    <t>Game: The Legend of Zelda: Skyward Sword. A must-play for fans!</t>
  </si>
  <si>
    <t>1RRJR0ZKIS6I</t>
  </si>
  <si>
    <t>Bought 1x [Luigi's Mansion] - AliExpress [SWT]</t>
  </si>
  <si>
    <t>Game: Luigi's Mansion. A must-play for fans!</t>
  </si>
  <si>
    <t>S98PIMZIS1RP</t>
  </si>
  <si>
    <t>Bought 1x [Super Mario Galaxy 2] - AliExpress [NDS]</t>
  </si>
  <si>
    <t>Game: Super Mario Galaxy 2. A must-play for fans!</t>
  </si>
  <si>
    <t>25BGKYQZDQFM</t>
  </si>
  <si>
    <t>Bought 1x [Mario Kart 8 Deluxe] - AliExpress [SWT]</t>
  </si>
  <si>
    <t>Game: Mario Kart 8 Deluxe. A must-play for fans!</t>
  </si>
  <si>
    <t>23F0OV43Q8H8</t>
  </si>
  <si>
    <t>Bought 1x [Fire Emblem: Sacred Stones] - AliExpress [SWT]</t>
  </si>
  <si>
    <t>Game: Fire Emblem: Sacred Stones. A must-play for fans!</t>
  </si>
  <si>
    <t>R3LBB8CCACNU</t>
  </si>
  <si>
    <t>Bought 1x [Paper Mario: The Thousand-Year Door] - AliExpress [NDS]</t>
  </si>
  <si>
    <t>Game: Paper Mario: The Thousand-Year Door. A must-play for fans!</t>
  </si>
  <si>
    <t>B9ZM5EV2B6T8</t>
  </si>
  <si>
    <t>Bought 1x [Pokémon Red] - AliExpress [NDS]</t>
  </si>
  <si>
    <t>Game: Pokémon Red. A must-play for fans!</t>
  </si>
  <si>
    <t>BB69F9E1IO2K</t>
  </si>
  <si>
    <t>Bought 1x [New Super Mario Bros. U] - AliExpress [SWT]</t>
  </si>
  <si>
    <t>Game: New Super Mario Bros. U. A must-play for fans!</t>
  </si>
  <si>
    <t>C75FMWK5QZ5A</t>
  </si>
  <si>
    <t>Bought 1x [Animal Crossing: New Leaf] - AliExpress [SWT]</t>
  </si>
  <si>
    <t>IBDYTUO8B5WV</t>
  </si>
  <si>
    <t>Bought 1x [The Legend of Zelda: A Link Between Worlds] - AliExpress [3DS]</t>
  </si>
  <si>
    <t>Game: The Legend of Zelda: A Link Between Worlds. A must-play for fans!</t>
  </si>
  <si>
    <t>QMHPVDIRK46E</t>
  </si>
  <si>
    <t>Bought 1x [Super Mario 3D Land] - AliExpress [SWT]</t>
  </si>
  <si>
    <t>Game: Super Mario 3D Land. A must-play for fans!</t>
  </si>
  <si>
    <t>4U1XNGSK6N6M</t>
  </si>
  <si>
    <t>Bought 1x [The Legend of Zelda: A Link to the Past] - AliExpress [NDS]</t>
  </si>
  <si>
    <t>SNCIV04KUCQR</t>
  </si>
  <si>
    <t>Bought 1x [WarioWare Gold] - AliExpress [3DS]</t>
  </si>
  <si>
    <t>R6JKWBGVHSKJ</t>
  </si>
  <si>
    <t>Bought 1x [Super Smash Bros. Ultimate] - AliExpress [3DS]</t>
  </si>
  <si>
    <t>Game: Super Smash Bros. Ultimate. A must-play for fans!</t>
  </si>
  <si>
    <t>C66UXXS9QCDK</t>
  </si>
  <si>
    <t>Bought 1x [The Legend of Zelda: Ocarina of Time 3D] - AliExpress [3DS]</t>
  </si>
  <si>
    <t>Game: The Legend of Zelda: Ocarina of Time 3D. A must-play for fans!</t>
  </si>
  <si>
    <t>J7GZGHTV5NL4</t>
  </si>
  <si>
    <t>Bought 1x [Super Mario All-Stars] - AliExpress [NDS]</t>
  </si>
  <si>
    <t>Game: Super Mario All-Stars. A must-play for fans!</t>
  </si>
  <si>
    <t>JDKDDXVOHN5U</t>
  </si>
  <si>
    <t>Bought 1x [Super Mario 64 DS] - AliExpress [NDS]</t>
  </si>
  <si>
    <t>Game: Super Mario 64 DS. A must-play for fans!</t>
  </si>
  <si>
    <t>3MERXK2C7ERV</t>
  </si>
  <si>
    <t>Bought 1x [Mega Man X] - AliExpress [3DS]</t>
  </si>
  <si>
    <t>Game: Mega Man X. A must-play for fans!</t>
  </si>
  <si>
    <t>CPSIL1RNJ8TU</t>
  </si>
  <si>
    <t>Bought 1x [The Legend of Zelda: Minish Cap] - AliExpress [SWT]</t>
  </si>
  <si>
    <t>Game: The Legend of Zelda: Minish Cap. A must-play for fans!</t>
  </si>
  <si>
    <t>O7YRXF19E7VN</t>
  </si>
  <si>
    <t>Bought 1x [Mario Kart 8 Deluxe] - AliExpress [NDS]</t>
  </si>
  <si>
    <t>X0OFFBASII5C</t>
  </si>
  <si>
    <t>Bought 1x [Mario Golf: Super Rush] - AliExpress [NDS]</t>
  </si>
  <si>
    <t>Game: Mario Golf: Super Rush. A must-play for fans!</t>
  </si>
  <si>
    <t>HEDWCPP7LTQ4</t>
  </si>
  <si>
    <t>Bought 1x [Pokémon HeartGold] - AliExpress [NDS]</t>
  </si>
  <si>
    <t>Game: Pokémon HeartGold. A must-play for fans!</t>
  </si>
  <si>
    <t>NRI1WU86OWEI</t>
  </si>
  <si>
    <t>M4TXDUGHKU99</t>
  </si>
  <si>
    <t>Bought 1x [The Legend of Zelda: The Wind Waker HD] - AliExpress [3DS]</t>
  </si>
  <si>
    <t>Game: The Legend of Zelda: The Wind Waker HD. A must-play for fans!</t>
  </si>
  <si>
    <t>89AU4OMTXLBJ</t>
  </si>
  <si>
    <t>Bought 1x [Hyrule Warriors] - AliExpress [3DS]</t>
  </si>
  <si>
    <t>Game: Hyrule Warriors. A must-play for fans!</t>
  </si>
  <si>
    <t>HPUBGCFC5QKA</t>
  </si>
  <si>
    <t>Bought 1x [Pokémon White] - AliExpress [NDS]</t>
  </si>
  <si>
    <t>Game: Pokémon White. A must-play for fans!</t>
  </si>
  <si>
    <t>535IZVQ7TSLJ</t>
  </si>
  <si>
    <t>Bought 1x [Paper Mario: The Thousand-Year Door] - AliExpress [3DS]</t>
  </si>
  <si>
    <t>S8IETMTNN25S</t>
  </si>
  <si>
    <t>Bought 1x [Super Smash Bros. Melee] - AliExpress [3DS]</t>
  </si>
  <si>
    <t>Game: Super Smash Bros. Melee. A must-play for fans!</t>
  </si>
  <si>
    <t>DML313XSBU9K</t>
  </si>
  <si>
    <t>Bought 1x [Super Mario 64 DS] - AliExpress [3DS]</t>
  </si>
  <si>
    <t>UUGI30I4GMCR</t>
  </si>
  <si>
    <t>Bought 1x [The Legend of Zelda: Breath of the Wild - Champions' Ballad] - AliExpress [SWT]</t>
  </si>
  <si>
    <t>Game: The Legend of Zelda: Breath of the Wild - Champions' Ballad. A must-play for fans!</t>
  </si>
  <si>
    <t>PRXOB1BKDCS5</t>
  </si>
  <si>
    <t>Bought 1x [Donkey Kong Country Returns] - AliExpress [3DS]</t>
  </si>
  <si>
    <t>IRK0SQ84MHD3</t>
  </si>
  <si>
    <t>Bought 1x [Pokémon Blue] - AliExpress [3DS]</t>
  </si>
  <si>
    <t>Game: Pokémon Blue. A must-play for fans!</t>
  </si>
  <si>
    <t>VYQXIAH1VFRR</t>
  </si>
  <si>
    <t>F6ELCYK7XGQN</t>
  </si>
  <si>
    <t>Bought 1x [Super Mario 3D Land] - AliExpress [3DS]</t>
  </si>
  <si>
    <t>5C9BN60R5UOU</t>
  </si>
  <si>
    <t>Bought 1x [The Legend of Zelda: Breath of the Wild] - AliExpress [NDS]</t>
  </si>
  <si>
    <t>Game: The Legend of Zelda: Breath of the Wild. A must-play for fans!</t>
  </si>
  <si>
    <t>9U6FZ4HSQSC3</t>
  </si>
  <si>
    <t>6E72QGL1F3MB</t>
  </si>
  <si>
    <t>Bought 1x [Mega Man X] - AliExpress [NDS]</t>
  </si>
  <si>
    <t>JA8IN5Q1OF2E</t>
  </si>
  <si>
    <t>Bought 1x [Mario Kart DS] - AliExpress [SWT]</t>
  </si>
  <si>
    <t>Game: Mario Kart DS. A must-play for fans!</t>
  </si>
  <si>
    <t>U3JXIW8NSU8V</t>
  </si>
  <si>
    <t>Bought 1x [The Legend of Zelda: Four Swords Adventures] - AliExpress [SWT]</t>
  </si>
  <si>
    <t>Game: The Legend of Zelda: Four Swords Adventures. A must-play for fans!</t>
  </si>
  <si>
    <t>9D01LDMYJZ0W</t>
  </si>
  <si>
    <t>MQ21YVK7YX62</t>
  </si>
  <si>
    <t>Bought 1x [Tetris DS] - AliExpress [SWT]</t>
  </si>
  <si>
    <t>Game: Tetris DS. A must-play for fans!</t>
  </si>
  <si>
    <t>GPAIWF2PKPMX</t>
  </si>
  <si>
    <t>FYQZP1OZ46AA</t>
  </si>
  <si>
    <t>5GK4W4X4TF8E</t>
  </si>
  <si>
    <t>44BB5AOPHSFB</t>
  </si>
  <si>
    <t>Z8SUAV7W0WNL</t>
  </si>
  <si>
    <t>Bought 1x [Super Mario Maker] - AliExpress [3DS]</t>
  </si>
  <si>
    <t>ZW8FGSL9G42H</t>
  </si>
  <si>
    <t>Bought 1x [Pokémon Let's Go, Pikachu!] - AliExpress [3DS]</t>
  </si>
  <si>
    <t>Game: Pokémon Let's Go, Pikachu!. A must-play for fans!</t>
  </si>
  <si>
    <t>GC9GL6BRV1FK</t>
  </si>
  <si>
    <t>Bought 1x [Splatoon 2] - AliExpress [3DS]</t>
  </si>
  <si>
    <t>Game: Splatoon 2. A must-play for fans!</t>
  </si>
  <si>
    <t>XZTYCUBYTAUA</t>
  </si>
  <si>
    <t>Bought 1x [Mario &amp; Luigi: Superstar Saga] - AliExpress [SWT]</t>
  </si>
  <si>
    <t>Game: Mario &amp; Luigi: Superstar Saga. A must-play for fans!</t>
  </si>
  <si>
    <t>WO645UXB5A9H</t>
  </si>
  <si>
    <t>NMBPFIZE7YF0</t>
  </si>
  <si>
    <t>Bought 1x [Tetris 99] - AliExpress [NDS]</t>
  </si>
  <si>
    <t>Game: Tetris 99. A must-play for fans!</t>
  </si>
  <si>
    <t>1H12L2QQOLZ2</t>
  </si>
  <si>
    <t>Bought 1x [Super Mario Maker] - AliExpress [NDS]</t>
  </si>
  <si>
    <t>GXLGYZCE8HYW</t>
  </si>
  <si>
    <t>Bought 1x [The Legend of Zelda: Skyward Sword] - AliExpress [SWT]</t>
  </si>
  <si>
    <t>7V6BZZPKPAE7</t>
  </si>
  <si>
    <t>LW8G9GCYS5O0</t>
  </si>
  <si>
    <t>Bought 1x [Animal Crossing: New Leaf] - AliExpress [3DS]</t>
  </si>
  <si>
    <t>DAQMETVEP0F0</t>
  </si>
  <si>
    <t>Bought 1x [The Legend of Zelda: Phantom Hourglass] - AliExpress [3DS]</t>
  </si>
  <si>
    <t>Game: The Legend of Zelda: Phantom Hourglass. A must-play for fans!</t>
  </si>
  <si>
    <t>V5ZYHNE4OH7G</t>
  </si>
  <si>
    <t>VZXVGW2D2W7F</t>
  </si>
  <si>
    <t>Bought 1x [Luigi's Mansion: Dark Moon] - AliExpress [SWT]</t>
  </si>
  <si>
    <t>Game: Luigi's Mansion: Dark Moon. A must-play for fans!</t>
  </si>
  <si>
    <t>INL9OZ4FLL8H</t>
  </si>
  <si>
    <t>Bought 1x [Metroid Dread] - AliExpress [3DS]</t>
  </si>
  <si>
    <t>DCT4U1RW5D2S</t>
  </si>
  <si>
    <t>Bought 1x [Pokémon Moon] - AliExpress [NDS]</t>
  </si>
  <si>
    <t>Game: Pokémon Moon. A must-play for fans!</t>
  </si>
  <si>
    <t>3FKHQ9D7RD9V</t>
  </si>
  <si>
    <t>Bought 1x [The Legend of Zelda: Breath of the Wild] - AliExpress [SWT]</t>
  </si>
  <si>
    <t>PL4NPIMW5KX4</t>
  </si>
  <si>
    <t>Bought 1x [Pokémon Blue] - AliExpress [SWT]</t>
  </si>
  <si>
    <t>WBIV9KPDI6QQ</t>
  </si>
  <si>
    <t>Bought 1x [The Legend of Zelda: Minish Cap] - AliExpress [3DS]</t>
  </si>
  <si>
    <t>9OIDPBJK4K9R</t>
  </si>
  <si>
    <t>Bought 1x [Donkey Kong Country: Tropical Freeze] - AliExpress [NDS]</t>
  </si>
  <si>
    <t>Game: Donkey Kong Country: Tropical Freeze. A must-play for fans!</t>
  </si>
  <si>
    <t>4YYSZ4I2NNFR</t>
  </si>
  <si>
    <t>Bought 1x [Mario &amp; Luigi: Bowser's Inside Story] - AliExpress [NDS]</t>
  </si>
  <si>
    <t>Game: Mario &amp; Luigi: Bowser's Inside Story. A must-play for fans!</t>
  </si>
  <si>
    <t>WB8ZVL1OK62E</t>
  </si>
  <si>
    <t>Bought 1x [Pokémon Blue] - AliExpress [NDS]</t>
  </si>
  <si>
    <t>YMFIBB6BLOS4</t>
  </si>
  <si>
    <t>Bought 1x [Super Mario Party] - AliExpress [3DS]</t>
  </si>
  <si>
    <t>Game: Super Mario Party. A must-play for fans!</t>
  </si>
  <si>
    <t>0LHXAN6Z5HLC</t>
  </si>
  <si>
    <t>Bought 1x [Hyrule Warriors] - AliExpress [NDS]</t>
  </si>
  <si>
    <t>3AEZS929CK2S</t>
  </si>
  <si>
    <t>7B5BCC65NKV6</t>
  </si>
  <si>
    <t>VLG41V2TIRHW</t>
  </si>
  <si>
    <t>DG5KJ7DCDM8L</t>
  </si>
  <si>
    <t>Bought 1x [Mario Golf: Super Rush] - AliExpress [3DS]</t>
  </si>
  <si>
    <t>CU96U0HETLRI</t>
  </si>
  <si>
    <t>Bought 1x [Hyrule Warriors] - AliExpress [SWT]</t>
  </si>
  <si>
    <t>7UHKGWDLWC60</t>
  </si>
  <si>
    <t>5S6AHO4G4BRJ</t>
  </si>
  <si>
    <t>Bought 1x [Super Mario Galaxy] - AliExpress [3DS]</t>
  </si>
  <si>
    <t>Game: Super Mario Galaxy. A must-play for fans!</t>
  </si>
  <si>
    <t>DGVFBO8R3YMY</t>
  </si>
  <si>
    <t>Bought 1x [Pokémon Let's Go, Pikachu!] - AliExpress [SWT]</t>
  </si>
  <si>
    <t>WEAIMY1A5VB9</t>
  </si>
  <si>
    <t>Bought 1x [Yoshi's Crafted World] - AliExpress [SWT]</t>
  </si>
  <si>
    <t>Game: Yoshi's Crafted World. A must-play for fans!</t>
  </si>
  <si>
    <t>IUWA9H833MM1</t>
  </si>
  <si>
    <t>Bought 1x [Luigi's Mansion] - AliExpress [NDS]</t>
  </si>
  <si>
    <t>XYQA7KM2P4D3</t>
  </si>
  <si>
    <t>Bought 1x [Fire Emblem: Sacred Stones] - AliExpress [3DS]</t>
  </si>
  <si>
    <t>OMG5F54YC0W6</t>
  </si>
  <si>
    <t>Bought 1x [Yoshi's Crafted World] - AliExpress [3DS]</t>
  </si>
  <si>
    <t>VRY0LE9LS6C3</t>
  </si>
  <si>
    <t>Bought 1x [Pokémon Sun] - AliExpress [SWT]</t>
  </si>
  <si>
    <t>Game: Pokémon Sun. A must-play for fans!</t>
  </si>
  <si>
    <t>DLC+</t>
  </si>
  <si>
    <t>DLX</t>
  </si>
  <si>
    <t>XZ</t>
  </si>
  <si>
    <t>ANO</t>
  </si>
  <si>
    <t>MÊS</t>
  </si>
  <si>
    <t>DIA</t>
  </si>
  <si>
    <t>DIA DA SEMANA</t>
  </si>
  <si>
    <t>Data inicial</t>
  </si>
  <si>
    <t>Data final</t>
  </si>
  <si>
    <t>Diferença entre o número de dias</t>
  </si>
  <si>
    <t>Diferença entre o número de anos completos</t>
  </si>
  <si>
    <t>Diferença entre o número de meses completos</t>
  </si>
  <si>
    <t>Diferença em dias, ignorando meses e anos</t>
  </si>
  <si>
    <t>Diferença em meses, ignorando anos</t>
  </si>
  <si>
    <t>Diferença em dias, ignorando anos</t>
  </si>
  <si>
    <t>FIM MÊS</t>
  </si>
  <si>
    <t>DIFERENÇA DE DIAS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</si>
  <si>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</si>
  <si>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</si>
  <si>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</si>
  <si>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</si>
  <si>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</si>
  <si>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</si>
  <si>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</si>
  <si>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</si>
  <si>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</si>
  <si>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</si>
  <si>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</si>
  <si>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</si>
  <si>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</si>
  <si>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</si>
  <si>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</si>
  <si>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</si>
  <si>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</si>
  <si>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IZANILDA FERREIRA DA SILVA</t>
  </si>
  <si>
    <t>izanilda4@gmail.com</t>
  </si>
  <si>
    <t>Rua dos Limoeiros. Ruan.  - Nº 180</t>
  </si>
  <si>
    <t>Rua dos Limoeiros. R. -  Nº 180</t>
  </si>
  <si>
    <t>Charles Mesquita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</si>
  <si>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</si>
  <si>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</si>
  <si>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</si>
  <si>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</si>
  <si>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</si>
  <si>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</si>
  <si>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</si>
  <si>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</si>
  <si>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</si>
  <si>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</si>
  <si>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</si>
  <si>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</si>
  <si>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</si>
  <si>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</si>
  <si>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</si>
  <si>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</si>
  <si>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</si>
  <si>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</si>
  <si>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</si>
  <si>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</si>
  <si>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</si>
  <si>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</si>
  <si>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</si>
  <si>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</si>
  <si>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</si>
  <si>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</si>
  <si>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</si>
  <si>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</si>
  <si>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</si>
  <si>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</si>
  <si>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</si>
  <si>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</si>
  <si>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</si>
  <si>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</si>
  <si>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</si>
  <si>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</si>
  <si>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</si>
  <si>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</si>
  <si>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</si>
  <si>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</si>
  <si>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</si>
  <si>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</si>
  <si>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</si>
  <si>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</si>
  <si>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</si>
  <si>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</si>
  <si>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</si>
  <si>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</si>
  <si>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</si>
  <si>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</si>
  <si>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</si>
  <si>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</si>
  <si>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</si>
  <si>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</si>
  <si>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</si>
  <si>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</si>
  <si>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</si>
  <si>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</si>
  <si>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</si>
  <si>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</si>
  <si>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São todos os valores de entrada mês a mês de receita</t>
  </si>
  <si>
    <t>3. NOTAS BANCÁRIAS OU EXTRATO DE HOLHERITES</t>
  </si>
  <si>
    <t>DATA</t>
  </si>
  <si>
    <t>CATEGORIA</t>
  </si>
  <si>
    <t>VALOR</t>
  </si>
  <si>
    <t>ENTRADAS</t>
  </si>
  <si>
    <t>HOLHERITE</t>
  </si>
  <si>
    <t xml:space="preserve"> XBOX GAME PASS SUBSCRIPTIONS SALES</t>
  </si>
  <si>
    <t>Calculation period: 01/01/2024 - 31/12/2024 | Update date: 25/12/2024 09:00:00</t>
  </si>
  <si>
    <t xml:space="preserve">    &gt; bem vinda, Liana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</si>
  <si>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</si>
  <si>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</si>
  <si>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</si>
  <si>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</si>
  <si>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</si>
  <si>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</si>
  <si>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</si>
  <si>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</si>
  <si>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</si>
  <si>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</si>
  <si>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</si>
  <si>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</si>
  <si>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</si>
  <si>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</si>
  <si>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</si>
  <si>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</si>
  <si>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</si>
  <si>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</si>
  <si>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</si>
  <si>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</si>
  <si>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</si>
  <si>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</si>
  <si>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</si>
  <si>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</si>
  <si>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</si>
  <si>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</si>
  <si>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</si>
  <si>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</si>
  <si>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</si>
  <si>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</si>
  <si>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</si>
  <si>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</si>
  <si>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</si>
  <si>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</si>
  <si>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</si>
  <si>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</si>
  <si>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</si>
  <si>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</si>
  <si>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</si>
  <si>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</si>
  <si>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</si>
  <si>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</si>
  <si>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</si>
  <si>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</si>
  <si>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</si>
  <si>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</si>
  <si>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</si>
  <si>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</si>
  <si>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</si>
  <si>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</si>
  <si>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</si>
  <si>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</si>
  <si>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</si>
  <si>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</si>
  <si>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</si>
  <si>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</si>
  <si>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</si>
  <si>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</si>
  <si>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</si>
  <si>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</si>
  <si>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</si>
  <si>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</si>
  <si>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</si>
  <si>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</si>
  <si>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</si>
  <si>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</si>
  <si>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</si>
  <si>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</si>
  <si>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</si>
  <si>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</si>
  <si>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</si>
  <si>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</si>
  <si>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</si>
  <si>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</si>
  <si>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</si>
  <si>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</si>
  <si>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</si>
  <si>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</si>
  <si>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</si>
  <si>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</si>
  <si>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</si>
  <si>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</si>
  <si>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</si>
  <si>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</si>
  <si>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</si>
  <si>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</si>
  <si>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</si>
  <si>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</si>
  <si>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</si>
  <si>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</si>
  <si>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</si>
  <si>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</si>
  <si>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</si>
  <si>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</si>
  <si>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</si>
  <si>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</si>
  <si>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</si>
  <si>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</si>
  <si>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</si>
  <si>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</si>
  <si>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</si>
  <si>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</si>
  <si>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</si>
  <si>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</si>
  <si>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</si>
  <si>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</si>
  <si>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</si>
  <si>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</si>
  <si>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</si>
  <si>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</si>
  <si>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</si>
  <si>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</si>
  <si>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</si>
  <si>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Rótulos de Linha</t>
  </si>
  <si>
    <t>Soma de Total Value</t>
  </si>
  <si>
    <t>Maria Oliveira</t>
  </si>
  <si>
    <t>Core</t>
  </si>
  <si>
    <t>-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</si>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</sst>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R$&quot;#,##0.00;[Red]\-&quot;R$&quot;#,##0.00"/>
    <numFmt numFmtId="41" formatCode="_-* #,##0_-;\-* #,##0_-;_-* &quot;-&quot;_-;_-@_-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#,##0.00"/>
    <numFmt numFmtId="165" formatCode="_-&quot;R$&quot;\ * #,##0_-;\-&quot;R$&quot;\ * #,##0_-;_-&quot;R$&quot;\ * &quot;-&quot;_-;_-@_-"/>
    <numFmt numFmtId="166" formatCode="_-&quot;R$&quot;\ * #,##0.00_-;\-&quot;R$&quot;\ * #,##0.00_-;_-&quot;R$&quot;\ * &quot;-&quot;??_-;_-@_-"/>
    <numFmt numFmtId="167" formatCode="[$$-409]#,##0.00"/>
    <numFmt numFmtId="168" formatCode="ddd"/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</numFmts>
  <fonts count="57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 Segoe UI Light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404040"/>
      <name val="Calibri"/>
      <family val="2"/>
      <scheme val="minor"/>
    </font>
    <font>
      <u/>
      <sz val="11"/>
      <color theme="10"/>
      <name val="Calibri"/>
      <family val="2"/>
    </font>
    <font>
      <sz val="22"/>
      <color rgb="FF3B3838"/>
      <name val="Segoe UI Light"/>
      <family val="2"/>
    </font>
    <font>
      <u/>
      <sz val="11"/>
      <color theme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vertAlign val="superscript"/>
      <sz val="18"/>
      <color theme="9" tint="-0.249977111117893"/>
      <name val="Calibri"/>
      <family val="2"/>
      <scheme val="minor"/>
    </font>
    <font>
      <i/>
      <vertAlign val="superscript"/>
      <sz val="18"/>
      <color theme="2" tint="-0.74999237037263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0"/>
      <color theme="1"/>
      <name val="Segoe UI"/>
      <family val="2"/>
    </font>
    <font>
      <b/>
      <sz val="11"/>
      <color theme="0"/>
      <name val="Segoe UI Light"/>
      <family val="2"/>
    </font>
    <font>
      <sz val="11"/>
      <color theme="1"/>
      <name val="Segoe UI"/>
      <family val="2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10.5"/>
      <color rgb="FF7F7F7F"/>
      <name val="Aptos Narrow"/>
    </font>
    <font>
      <b/>
      <sz val="11"/>
      <color rgb="FFFFFFFF"/>
      <name val="Aptos Narrow"/>
    </font>
  </fonts>
  <fills count="6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ED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B0A3"/>
        <bgColor indexed="64"/>
      </patternFill>
    </fill>
    <fill>
      <patternFill patternType="solid">
        <fgColor rgb="FF96FCA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E131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90F8C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7DF6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4" tint="0.499984740745262"/>
      </bottom>
      <diagonal/>
    </border>
    <border>
      <left style="thick">
        <color theme="0"/>
      </left>
      <right style="thick">
        <color theme="0"/>
      </right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thin">
        <color theme="9" tint="0.79998168889431442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thin">
        <color theme="9" tint="0.79998168889431442"/>
      </bottom>
      <diagonal/>
    </border>
    <border>
      <left style="medium">
        <color theme="9" tint="-0.2499465926084170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medium">
        <color theme="9" tint="-0.24994659260841701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theme="9" tint="-0.24994659260841701"/>
      </left>
      <right/>
      <top style="thin">
        <color theme="9" tint="0.79998168889431442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thin">
        <color theme="9" tint="0.79998168889431442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medium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rgb="FF08B0A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/>
      <bottom style="thick">
        <color rgb="FF22C55E"/>
      </bottom>
      <diagonal/>
    </border>
  </borders>
  <cellStyleXfs count="79">
    <xf numFmtId="0" fontId="0" fillId="0" borderId="0"/>
    <xf numFmtId="0" fontId="1" fillId="0" borderId="1" applyNumberFormat="0" applyFill="0" applyAlignment="0" applyProtection="0"/>
    <xf numFmtId="44" fontId="4" fillId="0" borderId="0" applyFont="0" applyFill="0" applyBorder="0" applyAlignment="0" applyProtection="0"/>
    <xf numFmtId="0" fontId="9" fillId="0" borderId="7" applyNumberFormat="0" applyFill="0" applyAlignment="0" applyProtection="0"/>
    <xf numFmtId="0" fontId="10" fillId="8" borderId="0" applyNumberFormat="0" applyBorder="0" applyAlignment="0" applyProtection="0"/>
    <xf numFmtId="9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33" applyNumberFormat="0" applyFill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34" applyNumberFormat="0" applyAlignment="0" applyProtection="0"/>
    <xf numFmtId="0" fontId="25" fillId="19" borderId="35" applyNumberFormat="0" applyAlignment="0" applyProtection="0"/>
    <xf numFmtId="0" fontId="26" fillId="19" borderId="34" applyNumberFormat="0" applyAlignment="0" applyProtection="0"/>
    <xf numFmtId="0" fontId="27" fillId="0" borderId="36" applyNumberFormat="0" applyFill="0" applyAlignment="0" applyProtection="0"/>
    <xf numFmtId="0" fontId="28" fillId="20" borderId="3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31" fillId="0" borderId="0"/>
    <xf numFmtId="0" fontId="32" fillId="0" borderId="0" applyFill="0" applyBorder="0">
      <alignment wrapText="1"/>
    </xf>
    <xf numFmtId="0" fontId="4" fillId="0" borderId="0"/>
    <xf numFmtId="0" fontId="33" fillId="46" borderId="0" applyNumberFormat="0" applyProtection="0">
      <alignment horizontal="left" wrapText="1" indent="4"/>
    </xf>
    <xf numFmtId="0" fontId="32" fillId="46" borderId="0" applyNumberFormat="0" applyProtection="0">
      <alignment horizontal="left" wrapText="1" indent="4"/>
    </xf>
    <xf numFmtId="0" fontId="5" fillId="0" borderId="0"/>
    <xf numFmtId="0" fontId="5" fillId="47" borderId="0" applyNumberFormat="0" applyBorder="0" applyProtection="0"/>
    <xf numFmtId="0" fontId="4" fillId="14" borderId="0"/>
    <xf numFmtId="0" fontId="4" fillId="48" borderId="38"/>
    <xf numFmtId="0" fontId="4" fillId="14" borderId="40"/>
    <xf numFmtId="0" fontId="4" fillId="0" borderId="0"/>
    <xf numFmtId="0" fontId="4" fillId="14" borderId="0"/>
    <xf numFmtId="0" fontId="4" fillId="48" borderId="38"/>
    <xf numFmtId="0" fontId="4" fillId="14" borderId="40"/>
    <xf numFmtId="0" fontId="4" fillId="0" borderId="0"/>
    <xf numFmtId="0" fontId="35" fillId="0" borderId="0" applyNumberFormat="0" applyFill="0" applyBorder="0" applyAlignment="0" applyProtection="0"/>
    <xf numFmtId="0" fontId="4" fillId="14" borderId="0"/>
    <xf numFmtId="0" fontId="4" fillId="48" borderId="38"/>
    <xf numFmtId="0" fontId="4" fillId="14" borderId="40"/>
    <xf numFmtId="0" fontId="37" fillId="0" borderId="0" applyNumberForma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1" applyNumberFormat="0" applyFill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21" borderId="38" applyNumberFormat="0" applyFont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0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3" fillId="2" borderId="0" xfId="0" applyFont="1" applyFill="1"/>
    <xf numFmtId="0" fontId="5" fillId="5" borderId="0" xfId="0" applyFont="1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7" fillId="0" borderId="0" xfId="0" applyFont="1"/>
    <xf numFmtId="164" fontId="0" fillId="0" borderId="0" xfId="0" applyNumberFormat="1"/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0" fillId="0" borderId="0" xfId="0" applyNumberFormat="1"/>
    <xf numFmtId="44" fontId="5" fillId="5" borderId="0" xfId="2" applyFont="1" applyFill="1"/>
    <xf numFmtId="44" fontId="0" fillId="0" borderId="0" xfId="2" applyFont="1"/>
    <xf numFmtId="1" fontId="5" fillId="5" borderId="0" xfId="0" applyNumberFormat="1" applyFon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5" fillId="5" borderId="0" xfId="0" applyNumberFormat="1" applyFont="1" applyFill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3"/>
    </xf>
    <xf numFmtId="0" fontId="9" fillId="0" borderId="7" xfId="3"/>
    <xf numFmtId="0" fontId="0" fillId="7" borderId="0" xfId="0" applyFill="1"/>
    <xf numFmtId="1" fontId="0" fillId="0" borderId="0" xfId="0" applyNumberFormat="1" applyAlignment="1">
      <alignment horizontal="center"/>
    </xf>
    <xf numFmtId="8" fontId="0" fillId="0" borderId="0" xfId="0" applyNumberFormat="1" applyAlignment="1">
      <alignment horizontal="left"/>
    </xf>
    <xf numFmtId="2" fontId="10" fillId="8" borderId="0" xfId="4" applyNumberFormat="1" applyAlignment="1">
      <alignment horizontal="center"/>
    </xf>
    <xf numFmtId="1" fontId="10" fillId="8" borderId="0" xfId="4" applyNumberFormat="1" applyAlignment="1">
      <alignment horizontal="center"/>
    </xf>
    <xf numFmtId="0" fontId="0" fillId="9" borderId="0" xfId="0" applyFill="1"/>
    <xf numFmtId="10" fontId="10" fillId="8" borderId="0" xfId="4" applyNumberFormat="1"/>
    <xf numFmtId="0" fontId="11" fillId="9" borderId="0" xfId="0" applyFont="1" applyFill="1"/>
    <xf numFmtId="0" fontId="5" fillId="9" borderId="8" xfId="0" applyFont="1" applyFill="1" applyBorder="1"/>
    <xf numFmtId="0" fontId="5" fillId="9" borderId="9" xfId="0" applyFont="1" applyFill="1" applyBorder="1"/>
    <xf numFmtId="1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5" borderId="10" xfId="0" applyFont="1" applyFill="1" applyBorder="1"/>
    <xf numFmtId="0" fontId="5" fillId="5" borderId="11" xfId="0" applyFont="1" applyFill="1" applyBorder="1"/>
    <xf numFmtId="0" fontId="5" fillId="9" borderId="14" xfId="0" applyFont="1" applyFill="1" applyBorder="1"/>
    <xf numFmtId="9" fontId="0" fillId="0" borderId="15" xfId="0" applyNumberFormat="1" applyBorder="1" applyAlignment="1">
      <alignment horizontal="left"/>
    </xf>
    <xf numFmtId="10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5" fillId="5" borderId="12" xfId="0" applyFont="1" applyFill="1" applyBorder="1"/>
    <xf numFmtId="0" fontId="5" fillId="5" borderId="16" xfId="0" applyFont="1" applyFill="1" applyBorder="1"/>
    <xf numFmtId="0" fontId="5" fillId="5" borderId="13" xfId="0" applyFont="1" applyFill="1" applyBorder="1"/>
    <xf numFmtId="0" fontId="5" fillId="9" borderId="8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12" fillId="10" borderId="0" xfId="0" applyFont="1" applyFill="1"/>
    <xf numFmtId="0" fontId="0" fillId="10" borderId="0" xfId="0" applyFill="1"/>
    <xf numFmtId="0" fontId="5" fillId="0" borderId="0" xfId="0" applyFont="1"/>
    <xf numFmtId="0" fontId="15" fillId="9" borderId="29" xfId="0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0" fontId="19" fillId="9" borderId="31" xfId="0" applyFont="1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8" fillId="13" borderId="19" xfId="0" applyFont="1" applyFill="1" applyBorder="1" applyAlignment="1"/>
    <xf numFmtId="164" fontId="0" fillId="11" borderId="20" xfId="0" applyNumberFormat="1" applyFill="1" applyBorder="1" applyAlignment="1">
      <alignment horizontal="center"/>
    </xf>
    <xf numFmtId="164" fontId="0" fillId="11" borderId="27" xfId="0" applyNumberFormat="1" applyFill="1" applyBorder="1" applyAlignment="1">
      <alignment horizontal="center"/>
    </xf>
    <xf numFmtId="164" fontId="0" fillId="11" borderId="21" xfId="0" applyNumberFormat="1" applyFill="1" applyBorder="1" applyAlignment="1">
      <alignment horizontal="center"/>
    </xf>
    <xf numFmtId="164" fontId="0" fillId="11" borderId="23" xfId="0" applyNumberFormat="1" applyFill="1" applyBorder="1" applyAlignment="1">
      <alignment horizontal="center"/>
    </xf>
    <xf numFmtId="164" fontId="0" fillId="11" borderId="25" xfId="0" applyNumberFormat="1" applyFill="1" applyBorder="1" applyAlignment="1">
      <alignment horizontal="center"/>
    </xf>
    <xf numFmtId="164" fontId="0" fillId="11" borderId="26" xfId="0" applyNumberFormat="1" applyFill="1" applyBorder="1" applyAlignment="1">
      <alignment horizontal="center"/>
    </xf>
    <xf numFmtId="0" fontId="14" fillId="11" borderId="28" xfId="0" applyFont="1" applyFill="1" applyBorder="1"/>
    <xf numFmtId="0" fontId="14" fillId="11" borderId="22" xfId="0" applyFont="1" applyFill="1" applyBorder="1"/>
    <xf numFmtId="0" fontId="14" fillId="11" borderId="24" xfId="0" applyFont="1" applyFill="1" applyBorder="1"/>
    <xf numFmtId="0" fontId="15" fillId="9" borderId="19" xfId="0" applyFont="1" applyFill="1" applyBorder="1" applyAlignment="1">
      <alignment vertical="center"/>
    </xf>
    <xf numFmtId="164" fontId="0" fillId="0" borderId="27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10" fontId="17" fillId="0" borderId="23" xfId="0" applyNumberFormat="1" applyFont="1" applyBorder="1" applyAlignment="1">
      <alignment horizontal="center"/>
    </xf>
    <xf numFmtId="8" fontId="17" fillId="12" borderId="23" xfId="0" applyNumberFormat="1" applyFont="1" applyFill="1" applyBorder="1" applyAlignment="1">
      <alignment horizontal="center"/>
    </xf>
    <xf numFmtId="8" fontId="17" fillId="12" borderId="26" xfId="0" applyNumberFormat="1" applyFon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0" fontId="10" fillId="8" borderId="0" xfId="4"/>
    <xf numFmtId="0" fontId="0" fillId="14" borderId="0" xfId="0" applyFill="1"/>
    <xf numFmtId="0" fontId="10" fillId="8" borderId="0" xfId="4" applyAlignment="1">
      <alignment horizontal="center"/>
    </xf>
    <xf numFmtId="0" fontId="13" fillId="14" borderId="0" xfId="0" applyFont="1" applyFill="1"/>
    <xf numFmtId="164" fontId="13" fillId="14" borderId="0" xfId="0" applyNumberFormat="1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10" fillId="8" borderId="0" xfId="5" applyFont="1" applyFill="1"/>
    <xf numFmtId="0" fontId="0" fillId="15" borderId="0" xfId="0" applyFill="1"/>
    <xf numFmtId="164" fontId="0" fillId="15" borderId="0" xfId="0" applyNumberFormat="1" applyFill="1"/>
    <xf numFmtId="0" fontId="5" fillId="5" borderId="0" xfId="0" applyFont="1" applyFill="1" applyAlignment="1">
      <alignment horizontal="center"/>
    </xf>
    <xf numFmtId="0" fontId="13" fillId="0" borderId="0" xfId="0" applyFont="1"/>
    <xf numFmtId="0" fontId="5" fillId="47" borderId="0" xfId="49" applyAlignment="1"/>
    <xf numFmtId="0" fontId="5" fillId="47" borderId="0" xfId="49"/>
    <xf numFmtId="0" fontId="5" fillId="47" borderId="0" xfId="49" applyAlignment="1">
      <alignment horizontal="right"/>
    </xf>
    <xf numFmtId="0" fontId="13" fillId="0" borderId="0" xfId="45" applyFont="1" applyAlignment="1">
      <alignment horizontal="left"/>
    </xf>
    <xf numFmtId="0" fontId="5" fillId="47" borderId="0" xfId="49" applyAlignment="1">
      <alignment horizontal="left"/>
    </xf>
    <xf numFmtId="0" fontId="4" fillId="0" borderId="0" xfId="45" applyFont="1" applyAlignment="1">
      <alignment horizontal="right"/>
    </xf>
    <xf numFmtId="0" fontId="4" fillId="48" borderId="42" xfId="51" applyFont="1" applyBorder="1" applyAlignment="1">
      <alignment horizontal="right"/>
    </xf>
    <xf numFmtId="0" fontId="4" fillId="14" borderId="41" xfId="50" applyFont="1" applyBorder="1" applyAlignment="1">
      <alignment horizontal="right"/>
    </xf>
    <xf numFmtId="0" fontId="4" fillId="14" borderId="41" xfId="50" applyFont="1" applyBorder="1" applyAlignment="1">
      <alignment horizontal="left"/>
    </xf>
    <xf numFmtId="0" fontId="5" fillId="47" borderId="0" xfId="49"/>
    <xf numFmtId="0" fontId="5" fillId="47" borderId="0" xfId="49" applyAlignment="1">
      <alignment horizontal="right"/>
    </xf>
    <xf numFmtId="0" fontId="13" fillId="0" borderId="0" xfId="45" applyFont="1" applyAlignment="1">
      <alignment horizontal="left"/>
    </xf>
    <xf numFmtId="0" fontId="5" fillId="47" borderId="0" xfId="49" applyAlignment="1">
      <alignment horizontal="left"/>
    </xf>
    <xf numFmtId="0" fontId="4" fillId="0" borderId="0" xfId="45" applyFont="1" applyAlignment="1">
      <alignment horizontal="left"/>
    </xf>
    <xf numFmtId="0" fontId="4" fillId="0" borderId="0" xfId="45" applyFont="1" applyAlignment="1">
      <alignment horizontal="right"/>
    </xf>
    <xf numFmtId="0" fontId="4" fillId="48" borderId="42" xfId="51" applyFont="1" applyBorder="1" applyAlignment="1">
      <alignment horizontal="right"/>
    </xf>
    <xf numFmtId="0" fontId="4" fillId="14" borderId="41" xfId="50" applyFont="1" applyBorder="1"/>
    <xf numFmtId="0" fontId="4" fillId="14" borderId="41" xfId="50" applyFont="1" applyBorder="1" applyAlignment="1">
      <alignment horizontal="right"/>
    </xf>
    <xf numFmtId="0" fontId="4" fillId="14" borderId="41" xfId="50" applyFont="1" applyBorder="1" applyAlignment="1">
      <alignment horizontal="left"/>
    </xf>
    <xf numFmtId="0" fontId="5" fillId="47" borderId="0" xfId="49"/>
    <xf numFmtId="0" fontId="5" fillId="47" borderId="0" xfId="49" applyAlignment="1">
      <alignment horizontal="right"/>
    </xf>
    <xf numFmtId="0" fontId="13" fillId="0" borderId="0" xfId="45" applyFont="1" applyAlignment="1">
      <alignment horizontal="left"/>
    </xf>
    <xf numFmtId="0" fontId="4" fillId="14" borderId="41" xfId="50" applyFont="1" applyBorder="1" applyAlignment="1">
      <alignment horizontal="left"/>
    </xf>
    <xf numFmtId="0" fontId="4" fillId="14" borderId="41" xfId="50" applyFont="1" applyBorder="1" applyAlignment="1">
      <alignment horizontal="center"/>
    </xf>
    <xf numFmtId="2" fontId="4" fillId="48" borderId="42" xfId="51" applyNumberFormat="1" applyFont="1" applyBorder="1" applyAlignment="1">
      <alignment horizontal="center"/>
    </xf>
    <xf numFmtId="0" fontId="5" fillId="47" borderId="0" xfId="49"/>
    <xf numFmtId="0" fontId="4" fillId="14" borderId="41" xfId="50" applyFont="1" applyBorder="1" applyAlignment="1">
      <alignment horizontal="left"/>
    </xf>
    <xf numFmtId="14" fontId="4" fillId="14" borderId="41" xfId="50" applyNumberFormat="1" applyFont="1" applyBorder="1" applyAlignment="1">
      <alignment horizontal="left"/>
    </xf>
    <xf numFmtId="166" fontId="4" fillId="14" borderId="41" xfId="73" applyFont="1" applyFill="1" applyBorder="1" applyAlignment="1">
      <alignment horizontal="left"/>
    </xf>
    <xf numFmtId="0" fontId="31" fillId="0" borderId="0" xfId="43"/>
    <xf numFmtId="0" fontId="4" fillId="0" borderId="0" xfId="45" applyAlignment="1">
      <alignment horizontal="left"/>
    </xf>
    <xf numFmtId="0" fontId="34" fillId="0" borderId="0" xfId="43" applyFont="1"/>
    <xf numFmtId="0" fontId="4" fillId="0" borderId="0" xfId="45" applyFont="1"/>
    <xf numFmtId="0" fontId="4" fillId="0" borderId="0" xfId="45" applyFont="1" applyAlignment="1">
      <alignment horizontal="left"/>
    </xf>
    <xf numFmtId="0" fontId="36" fillId="0" borderId="0" xfId="43" applyFont="1" applyAlignment="1">
      <alignment horizontal="centerContinuous" vertical="center"/>
    </xf>
    <xf numFmtId="0" fontId="4" fillId="0" borderId="0" xfId="45" applyFont="1" applyAlignment="1">
      <alignment horizontal="centerContinuous"/>
    </xf>
    <xf numFmtId="0" fontId="4" fillId="14" borderId="41" xfId="50" applyFont="1" applyBorder="1" applyAlignment="1">
      <alignment horizontal="center"/>
    </xf>
    <xf numFmtId="0" fontId="5" fillId="47" borderId="0" xfId="49" applyAlignment="1">
      <alignment horizontal="center"/>
    </xf>
    <xf numFmtId="14" fontId="4" fillId="14" borderId="41" xfId="50" applyNumberFormat="1" applyFont="1" applyBorder="1" applyAlignment="1">
      <alignment horizontal="center"/>
    </xf>
    <xf numFmtId="166" fontId="4" fillId="14" borderId="41" xfId="70" applyFont="1" applyFill="1" applyBorder="1" applyAlignment="1">
      <alignment horizontal="center"/>
    </xf>
    <xf numFmtId="166" fontId="4" fillId="0" borderId="0" xfId="45" applyNumberFormat="1"/>
    <xf numFmtId="166" fontId="38" fillId="49" borderId="0" xfId="45" applyNumberFormat="1" applyFont="1" applyFill="1"/>
    <xf numFmtId="0" fontId="4" fillId="0" borderId="0" xfId="45" applyAlignment="1">
      <alignment horizontal="left"/>
    </xf>
    <xf numFmtId="0" fontId="4" fillId="14" borderId="41" xfId="50" applyFont="1" applyBorder="1" applyAlignment="1">
      <alignment horizontal="left"/>
    </xf>
    <xf numFmtId="14" fontId="4" fillId="14" borderId="41" xfId="50" applyNumberFormat="1" applyFont="1" applyBorder="1" applyAlignment="1">
      <alignment horizontal="left"/>
    </xf>
    <xf numFmtId="0" fontId="31" fillId="0" borderId="0" xfId="43"/>
    <xf numFmtId="0" fontId="4" fillId="0" borderId="0" xfId="45" applyAlignment="1">
      <alignment horizontal="left"/>
    </xf>
    <xf numFmtId="0" fontId="4" fillId="0" borderId="0" xfId="45" applyFont="1"/>
    <xf numFmtId="0" fontId="4" fillId="14" borderId="41" xfId="50" applyFont="1" applyBorder="1" applyAlignment="1">
      <alignment horizontal="left"/>
    </xf>
    <xf numFmtId="14" fontId="4" fillId="14" borderId="41" xfId="50" applyNumberFormat="1" applyFont="1" applyBorder="1" applyAlignment="1">
      <alignment horizontal="left"/>
    </xf>
    <xf numFmtId="166" fontId="4" fillId="14" borderId="41" xfId="74" applyFont="1" applyFill="1" applyBorder="1" applyAlignment="1">
      <alignment horizontal="left"/>
    </xf>
    <xf numFmtId="0" fontId="5" fillId="47" borderId="0" xfId="49" applyAlignment="1">
      <alignment horizontal="center"/>
    </xf>
    <xf numFmtId="166" fontId="39" fillId="49" borderId="0" xfId="74" applyFont="1" applyFill="1"/>
    <xf numFmtId="0" fontId="31" fillId="0" borderId="0" xfId="43"/>
    <xf numFmtId="0" fontId="4" fillId="0" borderId="0" xfId="45" applyAlignment="1">
      <alignment horizontal="left"/>
    </xf>
    <xf numFmtId="0" fontId="36" fillId="0" borderId="0" xfId="43" applyFont="1" applyAlignment="1">
      <alignment horizontal="centerContinuous" vertical="center"/>
    </xf>
    <xf numFmtId="0" fontId="4" fillId="0" borderId="0" xfId="45" applyFont="1" applyAlignment="1">
      <alignment horizontal="centerContinuous"/>
    </xf>
    <xf numFmtId="0" fontId="4" fillId="14" borderId="41" xfId="50" applyFont="1" applyBorder="1" applyAlignment="1">
      <alignment horizontal="left"/>
    </xf>
    <xf numFmtId="0" fontId="5" fillId="47" borderId="0" xfId="49" applyAlignment="1">
      <alignment horizontal="center"/>
    </xf>
    <xf numFmtId="2" fontId="4" fillId="14" borderId="41" xfId="50" applyNumberFormat="1" applyFont="1" applyBorder="1" applyAlignment="1">
      <alignment horizontal="left"/>
    </xf>
    <xf numFmtId="0" fontId="4" fillId="49" borderId="0" xfId="45" applyFill="1"/>
    <xf numFmtId="0" fontId="31" fillId="0" borderId="0" xfId="43"/>
    <xf numFmtId="0" fontId="4" fillId="0" borderId="0" xfId="45" applyAlignment="1">
      <alignment horizontal="left"/>
    </xf>
    <xf numFmtId="0" fontId="4" fillId="0" borderId="0" xfId="45" applyFont="1"/>
    <xf numFmtId="0" fontId="4" fillId="0" borderId="0" xfId="45" applyFont="1" applyAlignment="1">
      <alignment horizontal="left"/>
    </xf>
    <xf numFmtId="0" fontId="36" fillId="0" borderId="0" xfId="43" applyFont="1" applyAlignment="1">
      <alignment horizontal="centerContinuous" vertical="center"/>
    </xf>
    <xf numFmtId="0" fontId="4" fillId="0" borderId="0" xfId="45" applyFont="1" applyAlignment="1">
      <alignment horizontal="centerContinuous"/>
    </xf>
    <xf numFmtId="0" fontId="4" fillId="14" borderId="41" xfId="50" applyFont="1" applyBorder="1" applyAlignment="1">
      <alignment horizontal="left"/>
    </xf>
    <xf numFmtId="0" fontId="5" fillId="47" borderId="0" xfId="49" applyAlignment="1">
      <alignment horizontal="center"/>
    </xf>
    <xf numFmtId="2" fontId="4" fillId="14" borderId="41" xfId="50" applyNumberFormat="1" applyFont="1" applyBorder="1" applyAlignment="1">
      <alignment horizontal="left"/>
    </xf>
    <xf numFmtId="0" fontId="4" fillId="49" borderId="0" xfId="45" applyFill="1"/>
    <xf numFmtId="0" fontId="4" fillId="14" borderId="0" xfId="50" applyFont="1" applyAlignment="1">
      <alignment horizontal="left"/>
    </xf>
    <xf numFmtId="0" fontId="0" fillId="0" borderId="0" xfId="0"/>
    <xf numFmtId="0" fontId="0" fillId="50" borderId="0" xfId="0" applyFill="1"/>
    <xf numFmtId="0" fontId="9" fillId="51" borderId="43" xfId="3" applyFill="1" applyBorder="1"/>
    <xf numFmtId="0" fontId="28" fillId="5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50" borderId="0" xfId="0" applyFill="1"/>
    <xf numFmtId="0" fontId="0" fillId="0" borderId="44" xfId="0" applyFont="1" applyFill="1" applyBorder="1"/>
    <xf numFmtId="167" fontId="0" fillId="0" borderId="44" xfId="0" applyNumberFormat="1" applyFont="1" applyFill="1" applyBorder="1"/>
    <xf numFmtId="14" fontId="0" fillId="0" borderId="44" xfId="78" applyNumberFormat="1" applyFont="1" applyFill="1" applyBorder="1"/>
    <xf numFmtId="0" fontId="28" fillId="50" borderId="0" xfId="0" applyFont="1" applyFill="1" applyBorder="1"/>
    <xf numFmtId="0" fontId="28" fillId="52" borderId="0" xfId="0" applyFont="1" applyFill="1" applyBorder="1"/>
    <xf numFmtId="14" fontId="0" fillId="53" borderId="0" xfId="0" applyNumberFormat="1" applyFill="1"/>
    <xf numFmtId="168" fontId="0" fillId="0" borderId="0" xfId="0" applyNumberFormat="1" applyAlignment="1">
      <alignment horizontal="center"/>
    </xf>
    <xf numFmtId="0" fontId="0" fillId="54" borderId="0" xfId="0" applyFill="1"/>
    <xf numFmtId="14" fontId="0" fillId="54" borderId="0" xfId="0" applyNumberFormat="1" applyFill="1"/>
    <xf numFmtId="0" fontId="0" fillId="55" borderId="0" xfId="0" applyFill="1"/>
    <xf numFmtId="11" fontId="0" fillId="0" borderId="0" xfId="0" applyNumberFormat="1"/>
    <xf numFmtId="0" fontId="42" fillId="0" borderId="0" xfId="0" applyFont="1" applyAlignment="1">
      <alignment vertical="center"/>
    </xf>
    <xf numFmtId="0" fontId="43" fillId="0" borderId="45" xfId="0" applyFont="1" applyBorder="1" applyAlignment="1">
      <alignment horizontal="right"/>
    </xf>
    <xf numFmtId="0" fontId="44" fillId="0" borderId="46" xfId="3" applyFont="1" applyBorder="1"/>
    <xf numFmtId="0" fontId="9" fillId="0" borderId="46" xfId="3" applyBorder="1"/>
    <xf numFmtId="0" fontId="0" fillId="0" borderId="0" xfId="0"/>
    <xf numFmtId="0" fontId="46" fillId="0" borderId="0" xfId="0" applyFont="1"/>
    <xf numFmtId="0" fontId="47" fillId="0" borderId="0" xfId="0" applyFont="1"/>
    <xf numFmtId="0" fontId="48" fillId="55" borderId="0" xfId="0" applyFont="1" applyFill="1"/>
    <xf numFmtId="0" fontId="48" fillId="0" borderId="0" xfId="0" applyFont="1"/>
    <xf numFmtId="0" fontId="50" fillId="57" borderId="0" xfId="0" applyFont="1" applyFill="1" applyAlignment="1">
      <alignment horizontal="center"/>
    </xf>
    <xf numFmtId="0" fontId="10" fillId="8" borderId="45" xfId="4" applyBorder="1" applyAlignment="1" applyProtection="1">
      <alignment horizontal="left"/>
      <protection locked="0"/>
    </xf>
    <xf numFmtId="169" fontId="10" fillId="8" borderId="45" xfId="4" applyNumberFormat="1" applyBorder="1" applyAlignment="1" applyProtection="1">
      <alignment horizontal="left"/>
      <protection locked="0"/>
    </xf>
    <xf numFmtId="14" fontId="10" fillId="8" borderId="45" xfId="4" applyNumberFormat="1" applyBorder="1" applyAlignment="1" applyProtection="1">
      <alignment horizontal="left"/>
      <protection locked="0"/>
    </xf>
    <xf numFmtId="170" fontId="10" fillId="8" borderId="45" xfId="4" applyNumberFormat="1" applyBorder="1" applyAlignment="1" applyProtection="1">
      <alignment horizontal="left"/>
      <protection locked="0"/>
    </xf>
    <xf numFmtId="171" fontId="10" fillId="8" borderId="45" xfId="4" applyNumberFormat="1" applyBorder="1" applyAlignment="1" applyProtection="1">
      <alignment horizontal="left"/>
      <protection locked="0"/>
    </xf>
    <xf numFmtId="172" fontId="10" fillId="8" borderId="45" xfId="4" applyNumberFormat="1" applyBorder="1" applyAlignment="1" applyProtection="1">
      <alignment horizontal="left"/>
      <protection locked="0"/>
    </xf>
    <xf numFmtId="0" fontId="35" fillId="8" borderId="45" xfId="58" applyFill="1" applyBorder="1" applyAlignment="1" applyProtection="1">
      <alignment horizontal="left"/>
      <protection locked="0"/>
    </xf>
    <xf numFmtId="164" fontId="10" fillId="8" borderId="45" xfId="2" applyNumberFormat="1" applyFont="1" applyFill="1" applyBorder="1" applyAlignment="1" applyProtection="1">
      <alignment horizontal="left"/>
      <protection locked="0"/>
    </xf>
    <xf numFmtId="14" fontId="52" fillId="59" borderId="0" xfId="0" applyNumberFormat="1" applyFont="1" applyFill="1" applyAlignment="1" applyProtection="1">
      <alignment horizontal="center"/>
      <protection locked="0"/>
    </xf>
    <xf numFmtId="0" fontId="52" fillId="59" borderId="0" xfId="0" applyFont="1" applyFill="1" applyAlignment="1" applyProtection="1">
      <alignment horizontal="center"/>
      <protection locked="0"/>
    </xf>
    <xf numFmtId="164" fontId="52" fillId="59" borderId="0" xfId="0" applyNumberFormat="1" applyFont="1" applyFill="1" applyAlignment="1" applyProtection="1">
      <alignment horizontal="center"/>
      <protection locked="0"/>
    </xf>
    <xf numFmtId="0" fontId="52" fillId="56" borderId="0" xfId="0" applyFont="1" applyFill="1" applyAlignment="1" applyProtection="1">
      <alignment horizontal="center"/>
      <protection locked="0"/>
    </xf>
    <xf numFmtId="0" fontId="16" fillId="12" borderId="22" xfId="0" applyFont="1" applyFill="1" applyBorder="1" applyAlignment="1">
      <alignment horizontal="center"/>
    </xf>
    <xf numFmtId="0" fontId="16" fillId="12" borderId="21" xfId="0" applyFont="1" applyFill="1" applyBorder="1" applyAlignment="1">
      <alignment horizontal="center"/>
    </xf>
    <xf numFmtId="0" fontId="16" fillId="12" borderId="24" xfId="0" applyFont="1" applyFill="1" applyBorder="1" applyAlignment="1">
      <alignment horizontal="center"/>
    </xf>
    <xf numFmtId="0" fontId="16" fillId="12" borderId="25" xfId="0" applyFont="1" applyFill="1" applyBorder="1" applyAlignment="1">
      <alignment horizontal="center"/>
    </xf>
    <xf numFmtId="0" fontId="18" fillId="13" borderId="17" xfId="0" applyFont="1" applyFill="1" applyBorder="1" applyAlignment="1">
      <alignment horizontal="center"/>
    </xf>
    <xf numFmtId="0" fontId="18" fillId="13" borderId="18" xfId="0" applyFont="1" applyFill="1" applyBorder="1" applyAlignment="1">
      <alignment horizontal="center"/>
    </xf>
    <xf numFmtId="0" fontId="14" fillId="14" borderId="28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4" fillId="14" borderId="22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5" fillId="9" borderId="17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40" fillId="14" borderId="0" xfId="0" applyFont="1" applyFill="1" applyBorder="1" applyAlignment="1">
      <alignment horizontal="left" vertical="top" wrapText="1" indent="10"/>
    </xf>
    <xf numFmtId="0" fontId="0" fillId="14" borderId="0" xfId="0" applyFill="1" applyBorder="1" applyAlignment="1">
      <alignment horizontal="left" vertical="top" indent="10"/>
    </xf>
    <xf numFmtId="0" fontId="45" fillId="56" borderId="47" xfId="0" applyFont="1" applyFill="1" applyBorder="1" applyAlignment="1">
      <alignment horizontal="left" indent="3"/>
    </xf>
    <xf numFmtId="164" fontId="49" fillId="8" borderId="0" xfId="4" applyNumberFormat="1" applyFont="1" applyAlignment="1">
      <alignment horizontal="center"/>
    </xf>
    <xf numFmtId="0" fontId="49" fillId="8" borderId="0" xfId="4" applyFont="1" applyAlignment="1">
      <alignment horizontal="center"/>
    </xf>
    <xf numFmtId="0" fontId="51" fillId="58" borderId="0" xfId="0" applyFont="1" applyFill="1" applyAlignment="1">
      <alignment horizontal="center"/>
    </xf>
    <xf numFmtId="0" fontId="0" fillId="58" borderId="0" xfId="0" applyFill="1" applyAlignment="1">
      <alignment horizontal="center"/>
    </xf>
    <xf numFmtId="0" fontId="0" fillId="60" borderId="0" xfId="0" applyFill="1"/>
    <xf numFmtId="0" fontId="53" fillId="0" borderId="48" xfId="3" applyFont="1" applyBorder="1" applyAlignment="1">
      <alignment horizontal="left" indent="7"/>
    </xf>
    <xf numFmtId="0" fontId="54" fillId="0" borderId="48" xfId="3" applyFont="1" applyBorder="1"/>
    <xf numFmtId="0" fontId="0" fillId="0" borderId="48" xfId="0" applyBorder="1"/>
    <xf numFmtId="0" fontId="0" fillId="61" borderId="0" xfId="0" applyFill="1"/>
    <xf numFmtId="0" fontId="56" fillId="6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5" fillId="53" borderId="0" xfId="0" applyFont="1" applyFill="1" applyAlignment="1">
      <alignment horizontal="left" vertical="center"/>
    </xf>
  </cellXfs>
  <cellStyles count="7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9" builtinId="26" customBuiltin="1"/>
    <cellStyle name="Borda laranja" xfId="52" xr:uid="{F33432F6-809E-43A8-814E-885E224E633F}"/>
    <cellStyle name="Borda laranja 2" xfId="56" xr:uid="{C1C4F4F2-1C45-407E-95A2-9CC0D0B538C9}"/>
    <cellStyle name="Borda laranja 3" xfId="61" xr:uid="{E5BC96FA-AD42-4F05-A116-489306B4D415}"/>
    <cellStyle name="Cabeçalho 1 2" xfId="46" xr:uid="{1557995C-D934-43EE-916A-D60F4D434DE2}"/>
    <cellStyle name="Cabeçalho 2 2" xfId="47" xr:uid="{44CD5EB2-C298-47E0-A1F7-EFAA8E832658}"/>
    <cellStyle name="Cabeçalho 3 2" xfId="49" xr:uid="{39A9DB91-D01E-42EE-87FC-021C8EAA3046}"/>
    <cellStyle name="Cálculo" xfId="13" builtinId="22" customBuiltin="1"/>
    <cellStyle name="Célula amarela" xfId="51" xr:uid="{6B735B9C-898D-421F-8F32-6BE55F2CDDED}"/>
    <cellStyle name="Célula amarela 2" xfId="55" xr:uid="{1E0CFFF2-BF3E-4A6F-B01E-753F5535D7A7}"/>
    <cellStyle name="Célula amarela 2 2" xfId="60" xr:uid="{C0CF801B-6589-4323-8E7A-C9475E7E57A3}"/>
    <cellStyle name="Célula cinza" xfId="50" xr:uid="{8AC14F90-CC7D-4965-8DE2-B0240E45E301}"/>
    <cellStyle name="Célula cinza 2" xfId="54" xr:uid="{68F81638-3454-44F3-8696-482685C9B360}"/>
    <cellStyle name="Célula cinza 2 2" xfId="59" xr:uid="{0E913E81-6B63-4F36-B0F9-D0C87F0BA095}"/>
    <cellStyle name="Célula de Verificação" xfId="15" builtinId="23" customBuiltin="1"/>
    <cellStyle name="Célula Vinculada" xfId="14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1" builtinId="20" customBuiltin="1"/>
    <cellStyle name="Hiperlink" xfId="58" builtinId="8" customBuiltin="1"/>
    <cellStyle name="Hiperlink Visitado" xfId="62" builtinId="9" customBuiltin="1"/>
    <cellStyle name="Moeda" xfId="2" builtinId="4"/>
    <cellStyle name="Moeda [0] 2" xfId="66" xr:uid="{80BE929A-DDCC-4439-9707-88C9D41E107D}"/>
    <cellStyle name="Moeda 10" xfId="75" xr:uid="{DA65C2D1-7998-45FD-AD09-51CCEA21A064}"/>
    <cellStyle name="Moeda 2" xfId="65" xr:uid="{C0B419FB-D75F-46DF-AA11-F93EED4FBBA5}"/>
    <cellStyle name="Moeda 3" xfId="76" xr:uid="{2D4F2840-AC36-4C6B-9BD4-242BBF04E5CB}"/>
    <cellStyle name="Moeda 4" xfId="71" xr:uid="{3675F0CC-4594-406F-9269-78B42C062A9E}"/>
    <cellStyle name="Moeda 5" xfId="73" xr:uid="{CF197BE1-0047-4B0B-A216-EE57098FBDD0}"/>
    <cellStyle name="Moeda 6" xfId="70" xr:uid="{02F46EBF-A1B6-45DA-875E-CDD1E48A2CAD}"/>
    <cellStyle name="Moeda 7" xfId="77" xr:uid="{EBB7982E-1CD6-4BB7-8E9D-DA300FEEC944}"/>
    <cellStyle name="Moeda 8" xfId="74" xr:uid="{E6E79740-7F63-493F-867E-961966D6F263}"/>
    <cellStyle name="Moeda 9" xfId="69" xr:uid="{FB3417B8-C58C-4040-92B9-0A7D7199DD21}"/>
    <cellStyle name="Neutro" xfId="4" builtinId="28" customBuiltin="1"/>
    <cellStyle name="Normal" xfId="0" builtinId="0"/>
    <cellStyle name="Normal 2" xfId="45" xr:uid="{3EE1BD76-F59E-4861-A5CA-7DBD4552D707}"/>
    <cellStyle name="Normal 2 2" xfId="57" xr:uid="{AC58D0ED-FF66-4EBA-AFBF-1C8E505A565D}"/>
    <cellStyle name="Normal 3" xfId="53" xr:uid="{13B66E2E-C8E8-49F4-AC49-6A62C2B5797B}"/>
    <cellStyle name="Normal 4" xfId="43" xr:uid="{5152D7D9-6385-45B4-B422-F1FF8BE05FC4}"/>
    <cellStyle name="Nota 2" xfId="72" xr:uid="{0955F4AE-7E83-4DFA-A7FB-B0827FA90C4C}"/>
    <cellStyle name="Porcentagem" xfId="5" builtinId="5"/>
    <cellStyle name="Porcentagem 2" xfId="67" xr:uid="{7748F0E9-87F1-482B-A2F7-7BD8AF3E917A}"/>
    <cellStyle name="Ruim" xfId="10" builtinId="27" customBuiltin="1"/>
    <cellStyle name="Saída" xfId="12" builtinId="21" customBuiltin="1"/>
    <cellStyle name="Separador de milhares [0] 2" xfId="64" xr:uid="{71C74370-5057-431F-BECA-9E21FC5B13CD}"/>
    <cellStyle name="Texto de Aviso" xfId="16" builtinId="11" customBuiltin="1"/>
    <cellStyle name="Texto de coluna de Z a A" xfId="48" xr:uid="{90AD6E6A-8EEF-4C37-9B88-87252A1E532C}"/>
    <cellStyle name="Texto Explicativo" xfId="17" builtinId="53" customBuiltin="1"/>
    <cellStyle name="Texto Inicial" xfId="44" xr:uid="{DA8D0FEB-9B5D-4348-BD4B-8EDCDFE87479}"/>
    <cellStyle name="Título" xfId="6" builtinId="15" customBuiltin="1"/>
    <cellStyle name="Título 1" xfId="3" builtinId="16" customBuiltin="1"/>
    <cellStyle name="Título 2" xfId="1" builtinId="17"/>
    <cellStyle name="Título 2 2" xfId="68" xr:uid="{3072A58B-2856-4549-BDE5-072CE5DB2553}"/>
    <cellStyle name="Título 3" xfId="7" builtinId="18" customBuiltin="1"/>
    <cellStyle name="Título 4" xfId="8" builtinId="19" customBuiltin="1"/>
    <cellStyle name="Total" xfId="18" builtinId="25" customBuiltin="1"/>
    <cellStyle name="Vírgula 2" xfId="63" xr:uid="{12B1E07A-8924-481B-BB77-3885DF0E831B}"/>
    <cellStyle name="Vírgula 3" xfId="78" xr:uid="{C492D756-33F1-4503-ABF9-277CCCC63948}"/>
  </cellStyles>
  <dxfs count="116"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60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  <border>
        <vertical/>
        <horizontal/>
      </border>
    </dxf>
    <dxf>
      <font>
        <color rgb="FFFFFFFF"/>
      </font>
      <fill>
        <patternFill>
          <bgColor theme="9"/>
        </patternFill>
      </fill>
    </dxf>
    <dxf>
      <font>
        <color rgb="FFFFFFFF"/>
      </font>
      <fill>
        <patternFill>
          <bgColor rgb="FFFDAB3E"/>
        </patternFill>
      </fill>
    </dxf>
    <dxf>
      <font>
        <color rgb="FFFFFFFF"/>
      </font>
      <fill>
        <patternFill>
          <bgColor rgb="FFE73B3B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B90F8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8B0A3"/>
        </patternFill>
      </fill>
    </dxf>
    <dxf>
      <fill>
        <patternFill patternType="solid">
          <fgColor rgb="FFA9D08E"/>
          <bgColor rgb="FF000000"/>
        </patternFill>
      </fill>
    </dxf>
    <dxf>
      <font>
        <color rgb="FF006600"/>
      </font>
    </dxf>
    <dxf>
      <numFmt numFmtId="19" formatCode="dd/mm/yyyy"/>
    </dxf>
    <dxf>
      <numFmt numFmtId="164" formatCode="&quot;R$&quot;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164" formatCode="&quot;R$&quot;#,##0.00"/>
    </dxf>
    <dxf>
      <numFmt numFmtId="1" formatCode="0"/>
    </dxf>
    <dxf>
      <numFmt numFmtId="164" formatCode="&quot;R$&quot;#,##0.00"/>
    </dxf>
    <dxf>
      <numFmt numFmtId="164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3" defaultTableStyle="TableStyleMedium2" defaultPivotStyle="PivotStyleLight16">
    <tableStyle name="Interface do usuário do Exccel" pivot="0" count="7" xr9:uid="{93F6E873-30C6-48D9-84C9-B911E2225FFC}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  <tableStyle name="SlicerStyleLight6 2" pivot="0" table="0" count="10" xr9:uid="{614F5758-DFE8-4DE6-BC12-4B491F2263BC}">
      <tableStyleElement type="wholeTable" dxfId="69"/>
      <tableStyleElement type="headerRow" dxfId="68"/>
    </tableStyle>
    <tableStyle name="SlicerStyleLight6 2 2" pivot="0" table="0" count="10" xr9:uid="{501F689C-E705-4A74-B577-50C845D044F2}">
      <tableStyleElement type="wholeTable" dxfId="67"/>
      <tableStyleElement type="headerRow" dxfId="66"/>
    </tableStyle>
  </tableStyles>
  <colors>
    <mruColors>
      <color rgb="FF22C55E"/>
      <color rgb="FFFF7DF6"/>
      <color rgb="FFEE37BF"/>
      <color rgb="FFB90F8C"/>
      <color rgb="FFFFCCFF"/>
      <color rgb="FFD812A4"/>
      <color rgb="FFFF99FF"/>
      <color rgb="FF6124EB"/>
      <color rgb="FF6124E8"/>
      <color rgb="FF0E1317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microsoft.com/office/2007/relationships/slicerCache" Target="slicerCaches/slicerCache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682730923695"/>
          <c:y val="0.19988632091484121"/>
          <c:w val="0.64658634538152615"/>
          <c:h val="0.75014209885644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Planilha1!$I$6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Planilha1!$J$6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BC4-8643-CE385C5F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173168"/>
        <c:axId val="824171504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Planilha1!$I$7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Planilha1!$J$7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BC4-8643-CE385C5F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524128"/>
        <c:axId val="912164256"/>
      </c:barChart>
      <c:catAx>
        <c:axId val="82417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171504"/>
        <c:crosses val="autoZero"/>
        <c:auto val="1"/>
        <c:lblAlgn val="ctr"/>
        <c:lblOffset val="100"/>
        <c:noMultiLvlLbl val="0"/>
      </c:catAx>
      <c:valAx>
        <c:axId val="82417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4173168"/>
        <c:crosses val="autoZero"/>
        <c:crossBetween val="between"/>
      </c:valAx>
      <c:valAx>
        <c:axId val="912164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2524128"/>
        <c:crosses val="max"/>
        <c:crossBetween val="between"/>
      </c:valAx>
      <c:catAx>
        <c:axId val="90252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91216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806</c:v>
              </c:pt>
              <c:pt idx="1">
                <c:v>1502</c:v>
              </c:pt>
            </c:numLit>
          </c:val>
          <c:extLst>
            <c:ext xmlns:c16="http://schemas.microsoft.com/office/drawing/2014/chart" uri="{C3380CC4-5D6E-409C-BE32-E72D297353CC}">
              <c16:uniqueId val="{00000000-4C4B-4C1E-B9FC-2236C19C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-DIO - Dashboard.xlsx]Cálculos!Tabela dinâmica3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pt-BR"/>
            </a:p>
          </c:txPr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pt-BR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Cálculos!$D$4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Cálculos!$C$5:$C$7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Cálculos!$D$5:$D$7</c:f>
              <c:numCache>
                <c:formatCode>"R$"#,##0.00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0-4EBA-9CF7-C66250D4A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3516335"/>
        <c:axId val="1793515503"/>
      </c:barChart>
      <c:catAx>
        <c:axId val="1793516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515503"/>
        <c:crosses val="autoZero"/>
        <c:auto val="1"/>
        <c:lblAlgn val="ctr"/>
        <c:lblOffset val="100"/>
        <c:noMultiLvlLbl val="0"/>
      </c:catAx>
      <c:valAx>
        <c:axId val="1793515503"/>
        <c:scaling>
          <c:orientation val="minMax"/>
        </c:scaling>
        <c:delete val="1"/>
        <c:axPos val="b"/>
        <c:numFmt formatCode="&quot;R$&quot;#,##0.00" sourceLinked="1"/>
        <c:majorTickMark val="out"/>
        <c:minorTickMark val="none"/>
        <c:tickLblPos val="nextTo"/>
        <c:crossAx val="1793516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raniele-gomes-23b078242" TargetMode="External"/><Relationship Id="rId4" Type="http://schemas.openxmlformats.org/officeDocument/2006/relationships/hyperlink" Target="#NOTAS!C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8.sv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raniele-gomes-23b078242" TargetMode="External"/><Relationship Id="rId4" Type="http://schemas.openxmlformats.org/officeDocument/2006/relationships/hyperlink" Target="#NOTAS!C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raniele-gomes-23b078242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23811</xdr:rowOff>
    </xdr:from>
    <xdr:to>
      <xdr:col>8</xdr:col>
      <xdr:colOff>9524</xdr:colOff>
      <xdr:row>15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B4E789-855D-450B-8FFB-59E66537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2</xdr:row>
      <xdr:rowOff>209550</xdr:rowOff>
    </xdr:from>
    <xdr:to>
      <xdr:col>0</xdr:col>
      <xdr:colOff>1323975</xdr:colOff>
      <xdr:row>6</xdr:row>
      <xdr:rowOff>123824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2DEC715-FF67-4732-8191-11DEC264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590550"/>
          <a:ext cx="800099" cy="80009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152401</xdr:colOff>
      <xdr:row>0</xdr:row>
      <xdr:rowOff>114300</xdr:rowOff>
    </xdr:from>
    <xdr:to>
      <xdr:col>0</xdr:col>
      <xdr:colOff>1695450</xdr:colOff>
      <xdr:row>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6ACCBC-38A6-4BFA-8695-04DB3123E7E5}"/>
            </a:ext>
          </a:extLst>
        </xdr:cNvPr>
        <xdr:cNvSpPr/>
      </xdr:nvSpPr>
      <xdr:spPr>
        <a:xfrm>
          <a:off x="152401" y="114300"/>
          <a:ext cx="15430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31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13</xdr:col>
      <xdr:colOff>247650</xdr:colOff>
      <xdr:row>14</xdr:row>
      <xdr:rowOff>28575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82085A2-0FB5-43A6-8CD7-B1332643D5DA}"/>
            </a:ext>
          </a:extLst>
        </xdr:cNvPr>
        <xdr:cNvSpPr txBox="1"/>
      </xdr:nvSpPr>
      <xdr:spPr>
        <a:xfrm>
          <a:off x="940117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85726</xdr:colOff>
      <xdr:row>8</xdr:row>
      <xdr:rowOff>133350</xdr:rowOff>
    </xdr:from>
    <xdr:to>
      <xdr:col>0</xdr:col>
      <xdr:colOff>1762125</xdr:colOff>
      <xdr:row>10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D51512-D742-46DA-97AE-E02FEA2CD3E0}"/>
            </a:ext>
          </a:extLst>
        </xdr:cNvPr>
        <xdr:cNvSpPr/>
      </xdr:nvSpPr>
      <xdr:spPr>
        <a:xfrm>
          <a:off x="85726" y="180022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85726</xdr:colOff>
      <xdr:row>10</xdr:row>
      <xdr:rowOff>190500</xdr:rowOff>
    </xdr:from>
    <xdr:to>
      <xdr:col>0</xdr:col>
      <xdr:colOff>1762125</xdr:colOff>
      <xdr:row>12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8400A8-50C3-4563-B349-0468EF7D9ACE}"/>
            </a:ext>
          </a:extLst>
        </xdr:cNvPr>
        <xdr:cNvSpPr/>
      </xdr:nvSpPr>
      <xdr:spPr>
        <a:xfrm>
          <a:off x="85726" y="227647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85726</xdr:colOff>
      <xdr:row>13</xdr:row>
      <xdr:rowOff>38100</xdr:rowOff>
    </xdr:from>
    <xdr:to>
      <xdr:col>0</xdr:col>
      <xdr:colOff>1762125</xdr:colOff>
      <xdr:row>14</xdr:row>
      <xdr:rowOff>190500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9908FF-DB1E-4070-B92E-0CF1E3ECA496}"/>
            </a:ext>
          </a:extLst>
        </xdr:cNvPr>
        <xdr:cNvSpPr/>
      </xdr:nvSpPr>
      <xdr:spPr>
        <a:xfrm>
          <a:off x="85726" y="2752725"/>
          <a:ext cx="1676399" cy="361950"/>
        </a:xfrm>
        <a:prstGeom prst="roundRect">
          <a:avLst>
            <a:gd name="adj" fmla="val 50000"/>
          </a:avLst>
        </a:prstGeom>
        <a:gradFill flip="none" rotWithShape="1">
          <a:gsLst>
            <a:gs pos="18000">
              <a:srgbClr val="EE37BF">
                <a:alpha val="79000"/>
                <a:lumMod val="80000"/>
                <a:lumOff val="20000"/>
              </a:srgbClr>
            </a:gs>
            <a:gs pos="9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219075</xdr:colOff>
      <xdr:row>16</xdr:row>
      <xdr:rowOff>9525</xdr:rowOff>
    </xdr:from>
    <xdr:to>
      <xdr:col>0</xdr:col>
      <xdr:colOff>1590675</xdr:colOff>
      <xdr:row>17</xdr:row>
      <xdr:rowOff>200025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99D25FF-86B5-45A4-AF24-589F0100C20A}"/>
            </a:ext>
          </a:extLst>
        </xdr:cNvPr>
        <xdr:cNvSpPr/>
      </xdr:nvSpPr>
      <xdr:spPr>
        <a:xfrm>
          <a:off x="219075" y="3352800"/>
          <a:ext cx="13716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16</xdr:row>
      <xdr:rowOff>66675</xdr:rowOff>
    </xdr:from>
    <xdr:to>
      <xdr:col>0</xdr:col>
      <xdr:colOff>1628775</xdr:colOff>
      <xdr:row>16</xdr:row>
      <xdr:rowOff>66675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F0608CA-111E-49FF-9998-116A09CC8DD5}"/>
            </a:ext>
          </a:extLst>
        </xdr:cNvPr>
        <xdr:cNvCxnSpPr/>
      </xdr:nvCxnSpPr>
      <xdr:spPr>
        <a:xfrm>
          <a:off x="171450" y="3409950"/>
          <a:ext cx="1457325" cy="0"/>
        </a:xfrm>
        <a:prstGeom prst="line">
          <a:avLst/>
        </a:prstGeom>
        <a:ln w="3175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18</xdr:row>
      <xdr:rowOff>47625</xdr:rowOff>
    </xdr:from>
    <xdr:to>
      <xdr:col>0</xdr:col>
      <xdr:colOff>1016000</xdr:colOff>
      <xdr:row>19</xdr:row>
      <xdr:rowOff>155575</xdr:rowOff>
    </xdr:to>
    <xdr:pic>
      <xdr:nvPicPr>
        <xdr:cNvPr id="11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02D55C-8DB9-477A-B3FC-95D13159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8100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</xdr:colOff>
      <xdr:row>5</xdr:row>
      <xdr:rowOff>9524</xdr:rowOff>
    </xdr:from>
    <xdr:to>
      <xdr:col>2</xdr:col>
      <xdr:colOff>933451</xdr:colOff>
      <xdr:row>5</xdr:row>
      <xdr:rowOff>133349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786640-FAF9-43E9-8DC7-39031EE4441B}"/>
            </a:ext>
          </a:extLst>
        </xdr:cNvPr>
        <xdr:cNvSpPr/>
      </xdr:nvSpPr>
      <xdr:spPr>
        <a:xfrm>
          <a:off x="2447926" y="1085849"/>
          <a:ext cx="933450" cy="123825"/>
        </a:xfrm>
        <a:prstGeom prst="rect">
          <a:avLst/>
        </a:prstGeom>
        <a:solidFill>
          <a:srgbClr val="B90F8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900" baseline="0"/>
            <a:t>ANTERIOR</a:t>
          </a:r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8</xdr:row>
      <xdr:rowOff>76200</xdr:rowOff>
    </xdr:from>
    <xdr:to>
      <xdr:col>0</xdr:col>
      <xdr:colOff>1838325</xdr:colOff>
      <xdr:row>21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Subscription Type">
              <a:extLst>
                <a:ext uri="{FF2B5EF4-FFF2-40B4-BE49-F238E27FC236}">
                  <a16:creationId xmlns:a16="http://schemas.microsoft.com/office/drawing/2014/main" id="{541E2CB9-82D2-4AA2-A4BE-0A89A4B6A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515533"/>
              <a:ext cx="1828800" cy="2523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F7504797-8CB4-4772-92B2-0B70174089C4}"/>
            </a:ext>
          </a:extLst>
        </xdr:cNvPr>
        <xdr:cNvGrpSpPr/>
      </xdr:nvGrpSpPr>
      <xdr:grpSpPr>
        <a:xfrm>
          <a:off x="7826639" y="1226080"/>
          <a:ext cx="4769115" cy="1586177"/>
          <a:chOff x="7534275" y="1247775"/>
          <a:chExt cx="4655344" cy="1571625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9A316B0D-DC44-40B5-B8BC-F175090E5988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2701A524-45EC-4470-BE95-F1D260EA106B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E36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CD9C39C9-4DB7-4523-8411-63389631A045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4A040CEF-2A44-4C73-9400-DC222431110B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3408C08F-D5AA-483C-A8F8-19AE885AA8DF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2BF6EE79-A5F4-49AB-B102-3214963437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7" name="Gráfico 6">
              <a:extLst>
                <a:ext uri="{FF2B5EF4-FFF2-40B4-BE49-F238E27FC236}">
                  <a16:creationId xmlns:a16="http://schemas.microsoft.com/office/drawing/2014/main" id="{3B6888E0-7EFF-4368-8108-57F4CD925B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3E2F487-1410-4B2E-A323-FC8354777917}"/>
            </a:ext>
          </a:extLst>
        </xdr:cNvPr>
        <xdr:cNvGrpSpPr/>
      </xdr:nvGrpSpPr>
      <xdr:grpSpPr>
        <a:xfrm>
          <a:off x="2149739" y="3226594"/>
          <a:ext cx="10472209" cy="3298031"/>
          <a:chOff x="2083594" y="3178969"/>
          <a:chExt cx="10298906" cy="329803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97653CA-C07D-41BF-BEC9-925DD48DEC72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6FFAD52-F894-41F1-A552-B1581849370B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3D0C1B9F-6E25-4329-81E5-7B2C3E4D08C4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27E522F0-3F81-453A-A390-66C23B38B4F8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12D21B3-7166-474E-B08F-5E05189B6F80}"/>
            </a:ext>
          </a:extLst>
        </xdr:cNvPr>
        <xdr:cNvGrpSpPr/>
      </xdr:nvGrpSpPr>
      <xdr:grpSpPr>
        <a:xfrm>
          <a:off x="7826639" y="1226080"/>
          <a:ext cx="4769115" cy="1586177"/>
          <a:chOff x="7534275" y="1247775"/>
          <a:chExt cx="4655344" cy="15716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30BE3C1-52E9-4BD0-AA89-D516F3AD1B5C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49B4992D-E10D-44DF-92E3-2766F8E605B2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álculos!D28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87D438-91AB-4F73-B4A8-EA91AD1E662C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B450037-BB45-4065-A635-AC62D14D2713}" type="TxLink">
                <a:rPr lang="en-US" sz="3600" b="0" i="0" u="none" strike="noStrike" kern="1200">
                  <a:solidFill>
                    <a:srgbClr val="22C55E"/>
                  </a:solidFill>
                  <a:latin typeface="Calibri"/>
                  <a:cs typeface="Calibri"/>
                </a:rPr>
                <a:t>R$940,00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F91015CA-453B-4EEC-9D36-6F5E9F3FA3A0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FC97FA5-14D2-4018-90AD-175C046AD83A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4D6BE2CE-E842-415E-A85E-DBFA8E1851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B91AD6A0-7A31-4013-912C-586C9F91B3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266700</xdr:colOff>
      <xdr:row>6</xdr:row>
      <xdr:rowOff>57150</xdr:rowOff>
    </xdr:from>
    <xdr:to>
      <xdr:col>10</xdr:col>
      <xdr:colOff>319088</xdr:colOff>
      <xdr:row>15</xdr:row>
      <xdr:rowOff>64294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2A624FC-07E5-4B50-80A5-AD3609EABC71}"/>
            </a:ext>
          </a:extLst>
        </xdr:cNvPr>
        <xdr:cNvGrpSpPr/>
      </xdr:nvGrpSpPr>
      <xdr:grpSpPr>
        <a:xfrm>
          <a:off x="2129367" y="1221317"/>
          <a:ext cx="5238221" cy="1605227"/>
          <a:chOff x="2095500" y="1143000"/>
          <a:chExt cx="4655344" cy="1647825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E8BB58A-BBE7-4FE7-B075-48366ED7F1EC}"/>
              </a:ext>
            </a:extLst>
          </xdr:cNvPr>
          <xdr:cNvSpPr/>
        </xdr:nvSpPr>
        <xdr:spPr>
          <a:xfrm>
            <a:off x="2095500" y="1212354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álculos!D18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E03F4EF2-ECA9-44F9-A1FD-5D8AEB99B697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A72ADF-91FB-4D20-BA92-F440812127DE}" type="TxLink">
              <a:rPr lang="en-US" sz="3600" b="0" i="0" u="none" strike="noStrike" kern="1200">
                <a:solidFill>
                  <a:srgbClr val="22C55E"/>
                </a:solidFill>
                <a:latin typeface="Calibri"/>
                <a:cs typeface="Calibri"/>
              </a:rPr>
              <a:t>R$600,00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10C9EB10-8CBB-4500-B6C4-1F1562DF5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E3E82F3-5DF1-45C5-9CD2-2F9CBEB6B2E8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0</xdr:col>
      <xdr:colOff>428625</xdr:colOff>
      <xdr:row>0</xdr:row>
      <xdr:rowOff>171450</xdr:rowOff>
    </xdr:from>
    <xdr:to>
      <xdr:col>0</xdr:col>
      <xdr:colOff>1149804</xdr:colOff>
      <xdr:row>3</xdr:row>
      <xdr:rowOff>146958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783178E9-A5BC-490E-A4E2-82B3E43C541D}"/>
            </a:ext>
          </a:extLst>
        </xdr:cNvPr>
        <xdr:cNvSpPr/>
      </xdr:nvSpPr>
      <xdr:spPr>
        <a:xfrm>
          <a:off x="428625" y="171450"/>
          <a:ext cx="721179" cy="718458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48683</xdr:colOff>
      <xdr:row>0</xdr:row>
      <xdr:rowOff>0</xdr:rowOff>
    </xdr:from>
    <xdr:to>
      <xdr:col>2</xdr:col>
      <xdr:colOff>491005</xdr:colOff>
      <xdr:row>3</xdr:row>
      <xdr:rowOff>41432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7BCA68D5-410B-4E99-822B-279AE55B4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11350" y="0"/>
          <a:ext cx="717488" cy="782265"/>
        </a:xfrm>
        <a:prstGeom prst="rect">
          <a:avLst/>
        </a:prstGeom>
      </xdr:spPr>
    </xdr:pic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94529B8-E667-4EA4-848C-79F38FE65ACE}"/>
            </a:ext>
          </a:extLst>
        </xdr:cNvPr>
        <xdr:cNvGrpSpPr/>
      </xdr:nvGrpSpPr>
      <xdr:grpSpPr>
        <a:xfrm>
          <a:off x="2149739" y="3226594"/>
          <a:ext cx="10472209" cy="3298031"/>
          <a:chOff x="2083594" y="3178969"/>
          <a:chExt cx="10298906" cy="3298031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5E189D2C-2745-467D-8ACA-5F3E23028663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A7B52600-A3B6-4F1A-8590-12BAC74CE071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9" name="Gráfico 28">
              <a:extLst>
                <a:ext uri="{FF2B5EF4-FFF2-40B4-BE49-F238E27FC236}">
                  <a16:creationId xmlns:a16="http://schemas.microsoft.com/office/drawing/2014/main" id="{B5047C00-1E87-429C-B34B-67675830216C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4FE168BF-DFBD-40DE-B4CF-67938C9443F7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98424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47469E13-1881-42C0-A067-63B2827790E4}"/>
            </a:ext>
          </a:extLst>
        </xdr:cNvPr>
        <xdr:cNvSpPr>
          <a:spLocks noChangeAspect="1" noChangeArrowheads="1"/>
        </xdr:cNvSpPr>
      </xdr:nvSpPr>
      <xdr:spPr bwMode="auto">
        <a:xfrm>
          <a:off x="15811500" y="1238250"/>
          <a:ext cx="304800" cy="307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98424</xdr:rowOff>
    </xdr:to>
    <xdr:sp macro="" textlink="">
      <xdr:nvSpPr>
        <xdr:cNvPr id="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D5D85D0-E3A1-4924-A57B-34DD99EE67D7}"/>
            </a:ext>
          </a:extLst>
        </xdr:cNvPr>
        <xdr:cNvSpPr>
          <a:spLocks noChangeAspect="1" noChangeArrowheads="1"/>
        </xdr:cNvSpPr>
      </xdr:nvSpPr>
      <xdr:spPr bwMode="auto">
        <a:xfrm>
          <a:off x="15811500" y="1438275"/>
          <a:ext cx="304800" cy="307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28575</xdr:colOff>
      <xdr:row>0</xdr:row>
      <xdr:rowOff>142875</xdr:rowOff>
    </xdr:from>
    <xdr:to>
      <xdr:col>9</xdr:col>
      <xdr:colOff>28575</xdr:colOff>
      <xdr:row>14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ÇÃO">
              <a:extLst>
                <a:ext uri="{FF2B5EF4-FFF2-40B4-BE49-F238E27FC236}">
                  <a16:creationId xmlns:a16="http://schemas.microsoft.com/office/drawing/2014/main" id="{E8CA4C99-C37E-4325-87C5-9FDFF59B9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1425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19051</xdr:rowOff>
    </xdr:from>
    <xdr:to>
      <xdr:col>0</xdr:col>
      <xdr:colOff>1990725</xdr:colOff>
      <xdr:row>9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a_Pagamento">
              <a:extLst>
                <a:ext uri="{FF2B5EF4-FFF2-40B4-BE49-F238E27FC236}">
                  <a16:creationId xmlns:a16="http://schemas.microsoft.com/office/drawing/2014/main" id="{D551CF83-0C8F-4C0C-9DC0-1F0B14F33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400051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9</xdr:row>
      <xdr:rowOff>9526</xdr:rowOff>
    </xdr:from>
    <xdr:to>
      <xdr:col>0</xdr:col>
      <xdr:colOff>1990725</xdr:colOff>
      <xdr:row>16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us_Pedido">
              <a:extLst>
                <a:ext uri="{FF2B5EF4-FFF2-40B4-BE49-F238E27FC236}">
                  <a16:creationId xmlns:a16="http://schemas.microsoft.com/office/drawing/2014/main" id="{10689AA8-B605-4712-B771-69DEE009DB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_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800226"/>
              <a:ext cx="1828800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104775</xdr:rowOff>
    </xdr:from>
    <xdr:to>
      <xdr:col>1</xdr:col>
      <xdr:colOff>76200</xdr:colOff>
      <xdr:row>0</xdr:row>
      <xdr:rowOff>419100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E7D4D59-6937-4ED0-A270-E1A4C93152A6}"/>
            </a:ext>
          </a:extLst>
        </xdr:cNvPr>
        <xdr:cNvSpPr/>
      </xdr:nvSpPr>
      <xdr:spPr>
        <a:xfrm>
          <a:off x="619125" y="104775"/>
          <a:ext cx="66675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66675</xdr:colOff>
      <xdr:row>0</xdr:row>
      <xdr:rowOff>104775</xdr:rowOff>
    </xdr:from>
    <xdr:to>
      <xdr:col>7</xdr:col>
      <xdr:colOff>66675</xdr:colOff>
      <xdr:row>0</xdr:row>
      <xdr:rowOff>419101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779AC67-5D7B-40E7-990D-1B86CE6DB657}"/>
            </a:ext>
          </a:extLst>
        </xdr:cNvPr>
        <xdr:cNvSpPr txBox="1"/>
      </xdr:nvSpPr>
      <xdr:spPr>
        <a:xfrm>
          <a:off x="676275" y="104775"/>
          <a:ext cx="6334125" cy="314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QUANTIDADE</a:t>
          </a:r>
          <a:r>
            <a:rPr lang="pt-BR" sz="1600" b="1" baseline="0">
              <a:solidFill>
                <a:schemeClr val="bg1"/>
              </a:solidFill>
            </a:rPr>
            <a:t> DE PESSOAS POR FAIXA DE IMPOSTOS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0</xdr:row>
      <xdr:rowOff>66674</xdr:rowOff>
    </xdr:from>
    <xdr:to>
      <xdr:col>4</xdr:col>
      <xdr:colOff>19049</xdr:colOff>
      <xdr:row>8</xdr:row>
      <xdr:rowOff>136681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D56299-DBEA-44CB-A13F-D4C615BE5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66700" y="66674"/>
          <a:ext cx="8248649" cy="1594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28575</xdr:rowOff>
    </xdr:from>
    <xdr:to>
      <xdr:col>1</xdr:col>
      <xdr:colOff>1084605</xdr:colOff>
      <xdr:row>14</xdr:row>
      <xdr:rowOff>180975</xdr:rowOff>
    </xdr:to>
    <xdr:pic>
      <xdr:nvPicPr>
        <xdr:cNvPr id="2" name="Imagem 1" descr="The Legend Of Zelda: The Minish Cap The Legend Of Zelda: The Wind Waker The  Legend">
          <a:extLst>
            <a:ext uri="{FF2B5EF4-FFF2-40B4-BE49-F238E27FC236}">
              <a16:creationId xmlns:a16="http://schemas.microsoft.com/office/drawing/2014/main" id="{3224F0D0-93F0-4B76-87B4-74D1D940D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061" b="97293" l="10000" r="94756">
                      <a14:foregroundMark x1="40854" y1="41879" x2="40854" y2="26513"/>
                      <a14:foregroundMark x1="38293" y1="33599" x2="40000" y2="51194"/>
                      <a14:foregroundMark x1="34878" y1="74204" x2="32683" y2="97293"/>
                      <a14:foregroundMark x1="67927" y1="24204" x2="68780" y2="7245"/>
                      <a14:foregroundMark x1="68780" y1="7245" x2="72195" y2="4061"/>
                      <a14:backgroundMark x1="94878" y1="53503" x2="91463" y2="94427"/>
                      <a14:backgroundMark x1="91463" y1="94427" x2="91463" y2="94427"/>
                      <a14:backgroundMark x1="85854" y1="87022" x2="91951" y2="75637"/>
                      <a14:backgroundMark x1="91951" y1="79618" x2="88293" y2="98806"/>
                      <a14:backgroundMark x1="88293" y1="98806" x2="87683" y2="99841"/>
                      <a14:backgroundMark x1="87195" y1="94108" x2="82927" y2="74204"/>
                      <a14:backgroundMark x1="84634" y1="74204" x2="99268" y2="52389"/>
                      <a14:backgroundMark x1="86341" y1="73965" x2="88902" y2="97532"/>
                      <a14:backgroundMark x1="88902" y1="93869" x2="84634" y2="88694"/>
                      <a14:backgroundMark x1="79024" y1="92118" x2="89390" y2="94666"/>
                      <a14:backgroundMark x1="89756" y1="94666" x2="81585" y2="926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69420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146538</xdr:colOff>
      <xdr:row>0</xdr:row>
      <xdr:rowOff>9525</xdr:rowOff>
    </xdr:from>
    <xdr:to>
      <xdr:col>2</xdr:col>
      <xdr:colOff>931280</xdr:colOff>
      <xdr:row>0</xdr:row>
      <xdr:rowOff>609600</xdr:rowOff>
    </xdr:to>
    <xdr:pic>
      <xdr:nvPicPr>
        <xdr:cNvPr id="3" name="Imagem 2" descr="Nintendo switch logo White Icons – Free Download SVG, PNG, GIF">
          <a:extLst>
            <a:ext uri="{FF2B5EF4-FFF2-40B4-BE49-F238E27FC236}">
              <a16:creationId xmlns:a16="http://schemas.microsoft.com/office/drawing/2014/main" id="{D93B4420-D553-47C2-AB5F-34AED427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563" y="9525"/>
          <a:ext cx="784742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3</xdr:row>
      <xdr:rowOff>57150</xdr:rowOff>
    </xdr:from>
    <xdr:to>
      <xdr:col>0</xdr:col>
      <xdr:colOff>1323975</xdr:colOff>
      <xdr:row>6</xdr:row>
      <xdr:rowOff>209549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4A43475-3888-4B3E-8C7A-8A0A83939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590550"/>
          <a:ext cx="800099" cy="80009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152401</xdr:colOff>
      <xdr:row>0</xdr:row>
      <xdr:rowOff>114300</xdr:rowOff>
    </xdr:from>
    <xdr:to>
      <xdr:col>0</xdr:col>
      <xdr:colOff>1695450</xdr:colOff>
      <xdr:row>2</xdr:row>
      <xdr:rowOff>219075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4881C3C-38EC-40EB-96DD-DA71CFB31BD3}"/>
            </a:ext>
          </a:extLst>
        </xdr:cNvPr>
        <xdr:cNvSpPr/>
      </xdr:nvSpPr>
      <xdr:spPr>
        <a:xfrm>
          <a:off x="152401" y="114300"/>
          <a:ext cx="15430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31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13</xdr:col>
      <xdr:colOff>247650</xdr:colOff>
      <xdr:row>14</xdr:row>
      <xdr:rowOff>28575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B74776D-CDBE-4F50-82E3-12DBFE9AC2C2}"/>
            </a:ext>
          </a:extLst>
        </xdr:cNvPr>
        <xdr:cNvSpPr txBox="1"/>
      </xdr:nvSpPr>
      <xdr:spPr>
        <a:xfrm>
          <a:off x="913447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85726</xdr:colOff>
      <xdr:row>8</xdr:row>
      <xdr:rowOff>200025</xdr:rowOff>
    </xdr:from>
    <xdr:to>
      <xdr:col>0</xdr:col>
      <xdr:colOff>1762125</xdr:colOff>
      <xdr:row>10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ECB10E-AFE8-4611-AEDE-A6A2AB118AEC}"/>
            </a:ext>
          </a:extLst>
        </xdr:cNvPr>
        <xdr:cNvSpPr/>
      </xdr:nvSpPr>
      <xdr:spPr>
        <a:xfrm>
          <a:off x="85726" y="1800225"/>
          <a:ext cx="1676399" cy="361950"/>
        </a:xfrm>
        <a:prstGeom prst="roundRect">
          <a:avLst>
            <a:gd name="adj" fmla="val 50000"/>
          </a:avLst>
        </a:prstGeom>
        <a:gradFill flip="none" rotWithShape="1">
          <a:gsLst>
            <a:gs pos="18000">
              <a:srgbClr val="EE37BF">
                <a:alpha val="79000"/>
                <a:lumMod val="80000"/>
                <a:lumOff val="20000"/>
              </a:srgbClr>
            </a:gs>
            <a:gs pos="83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85726</xdr:colOff>
      <xdr:row>11</xdr:row>
      <xdr:rowOff>47625</xdr:rowOff>
    </xdr:from>
    <xdr:to>
      <xdr:col>0</xdr:col>
      <xdr:colOff>1762125</xdr:colOff>
      <xdr:row>12</xdr:row>
      <xdr:rowOff>200025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A9EBA3-CA83-4E7D-B7AE-2053EF5F42F6}"/>
            </a:ext>
          </a:extLst>
        </xdr:cNvPr>
        <xdr:cNvSpPr/>
      </xdr:nvSpPr>
      <xdr:spPr>
        <a:xfrm>
          <a:off x="85726" y="227647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85726</xdr:colOff>
      <xdr:row>13</xdr:row>
      <xdr:rowOff>104775</xdr:rowOff>
    </xdr:from>
    <xdr:to>
      <xdr:col>0</xdr:col>
      <xdr:colOff>1762125</xdr:colOff>
      <xdr:row>15</xdr:row>
      <xdr:rowOff>47625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A6CE33-D218-47D3-8866-8049CC0610CD}"/>
            </a:ext>
          </a:extLst>
        </xdr:cNvPr>
        <xdr:cNvSpPr/>
      </xdr:nvSpPr>
      <xdr:spPr>
        <a:xfrm>
          <a:off x="85726" y="275272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219075</xdr:colOff>
      <xdr:row>16</xdr:row>
      <xdr:rowOff>76200</xdr:rowOff>
    </xdr:from>
    <xdr:to>
      <xdr:col>0</xdr:col>
      <xdr:colOff>1590675</xdr:colOff>
      <xdr:row>18</xdr:row>
      <xdr:rowOff>57150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7A5EC85-4654-4A62-9F46-C4B4A07D5045}"/>
            </a:ext>
          </a:extLst>
        </xdr:cNvPr>
        <xdr:cNvSpPr/>
      </xdr:nvSpPr>
      <xdr:spPr>
        <a:xfrm>
          <a:off x="219075" y="3352800"/>
          <a:ext cx="13716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16</xdr:row>
      <xdr:rowOff>133350</xdr:rowOff>
    </xdr:from>
    <xdr:to>
      <xdr:col>0</xdr:col>
      <xdr:colOff>1628775</xdr:colOff>
      <xdr:row>16</xdr:row>
      <xdr:rowOff>133350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E044D2B-4824-4735-B796-DA7826B72A58}"/>
            </a:ext>
          </a:extLst>
        </xdr:cNvPr>
        <xdr:cNvCxnSpPr/>
      </xdr:nvCxnSpPr>
      <xdr:spPr>
        <a:xfrm>
          <a:off x="171450" y="3409950"/>
          <a:ext cx="1457325" cy="0"/>
        </a:xfrm>
        <a:prstGeom prst="line">
          <a:avLst/>
        </a:prstGeom>
        <a:ln w="3175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18</xdr:row>
      <xdr:rowOff>114300</xdr:rowOff>
    </xdr:from>
    <xdr:to>
      <xdr:col>0</xdr:col>
      <xdr:colOff>1016000</xdr:colOff>
      <xdr:row>20</xdr:row>
      <xdr:rowOff>31750</xdr:rowOff>
    </xdr:to>
    <xdr:pic>
      <xdr:nvPicPr>
        <xdr:cNvPr id="13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36668D-B42F-4D47-9235-CABE02D0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8100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2943224</xdr:colOff>
      <xdr:row>19</xdr:row>
      <xdr:rowOff>104776</xdr:rowOff>
    </xdr:from>
    <xdr:to>
      <xdr:col>4</xdr:col>
      <xdr:colOff>19049</xdr:colOff>
      <xdr:row>21</xdr:row>
      <xdr:rowOff>28576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C7BE48-0E97-4CBE-8211-53C15FDAFBE5}"/>
            </a:ext>
          </a:extLst>
        </xdr:cNvPr>
        <xdr:cNvSpPr/>
      </xdr:nvSpPr>
      <xdr:spPr>
        <a:xfrm>
          <a:off x="5391149" y="4010026"/>
          <a:ext cx="3552825" cy="304800"/>
        </a:xfrm>
        <a:prstGeom prst="rect">
          <a:avLst/>
        </a:prstGeom>
        <a:solidFill>
          <a:srgbClr val="B90F8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2</xdr:row>
      <xdr:rowOff>209550</xdr:rowOff>
    </xdr:from>
    <xdr:to>
      <xdr:col>0</xdr:col>
      <xdr:colOff>1323975</xdr:colOff>
      <xdr:row>6</xdr:row>
      <xdr:rowOff>47624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853B833-4C5B-4D1B-A9FD-7F6AC1FC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590550"/>
          <a:ext cx="800099" cy="80009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152401</xdr:colOff>
      <xdr:row>0</xdr:row>
      <xdr:rowOff>114300</xdr:rowOff>
    </xdr:from>
    <xdr:to>
      <xdr:col>0</xdr:col>
      <xdr:colOff>1695450</xdr:colOff>
      <xdr:row>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57D2A1-A119-40A3-9872-BF9C5D3088C7}"/>
            </a:ext>
          </a:extLst>
        </xdr:cNvPr>
        <xdr:cNvSpPr/>
      </xdr:nvSpPr>
      <xdr:spPr>
        <a:xfrm>
          <a:off x="152401" y="114300"/>
          <a:ext cx="1543049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1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31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13</xdr:col>
      <xdr:colOff>247650</xdr:colOff>
      <xdr:row>15</xdr:row>
      <xdr:rowOff>28575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DBFF33B-BC85-482D-9BA8-E31240E18635}"/>
            </a:ext>
          </a:extLst>
        </xdr:cNvPr>
        <xdr:cNvSpPr txBox="1"/>
      </xdr:nvSpPr>
      <xdr:spPr>
        <a:xfrm>
          <a:off x="940117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85726</xdr:colOff>
      <xdr:row>8</xdr:row>
      <xdr:rowOff>19050</xdr:rowOff>
    </xdr:from>
    <xdr:to>
      <xdr:col>0</xdr:col>
      <xdr:colOff>1762125</xdr:colOff>
      <xdr:row>9</xdr:row>
      <xdr:rowOff>190500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E727EE-D3CD-448A-BB20-A7B15FB83EB8}"/>
            </a:ext>
          </a:extLst>
        </xdr:cNvPr>
        <xdr:cNvSpPr/>
      </xdr:nvSpPr>
      <xdr:spPr>
        <a:xfrm>
          <a:off x="85726" y="180022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85726</xdr:colOff>
      <xdr:row>10</xdr:row>
      <xdr:rowOff>95250</xdr:rowOff>
    </xdr:from>
    <xdr:to>
      <xdr:col>0</xdr:col>
      <xdr:colOff>1762125</xdr:colOff>
      <xdr:row>12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9704A3-18D7-4E23-84A4-845A1A6C3A0F}"/>
            </a:ext>
          </a:extLst>
        </xdr:cNvPr>
        <xdr:cNvSpPr/>
      </xdr:nvSpPr>
      <xdr:spPr>
        <a:xfrm>
          <a:off x="85726" y="2276475"/>
          <a:ext cx="1676399" cy="361950"/>
        </a:xfrm>
        <a:prstGeom prst="roundRect">
          <a:avLst>
            <a:gd name="adj" fmla="val 50000"/>
          </a:avLst>
        </a:prstGeom>
        <a:gradFill flip="none" rotWithShape="1">
          <a:gsLst>
            <a:gs pos="3000">
              <a:srgbClr val="EE37BF">
                <a:alpha val="79000"/>
                <a:lumMod val="80000"/>
                <a:lumOff val="20000"/>
              </a:srgbClr>
            </a:gs>
            <a:gs pos="9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85726</xdr:colOff>
      <xdr:row>12</xdr:row>
      <xdr:rowOff>152400</xdr:rowOff>
    </xdr:from>
    <xdr:to>
      <xdr:col>0</xdr:col>
      <xdr:colOff>1762125</xdr:colOff>
      <xdr:row>14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0CD9EC-E9F9-4CDB-9D30-103190B47B87}"/>
            </a:ext>
          </a:extLst>
        </xdr:cNvPr>
        <xdr:cNvSpPr/>
      </xdr:nvSpPr>
      <xdr:spPr>
        <a:xfrm>
          <a:off x="85726" y="2752725"/>
          <a:ext cx="1676399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219075</xdr:colOff>
      <xdr:row>15</xdr:row>
      <xdr:rowOff>161925</xdr:rowOff>
    </xdr:from>
    <xdr:to>
      <xdr:col>0</xdr:col>
      <xdr:colOff>1590675</xdr:colOff>
      <xdr:row>17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805CE2E-F7BB-4196-AC86-A46C3E187D0B}"/>
            </a:ext>
          </a:extLst>
        </xdr:cNvPr>
        <xdr:cNvSpPr/>
      </xdr:nvSpPr>
      <xdr:spPr>
        <a:xfrm>
          <a:off x="219075" y="3352800"/>
          <a:ext cx="13716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16</xdr:row>
      <xdr:rowOff>9525</xdr:rowOff>
    </xdr:from>
    <xdr:to>
      <xdr:col>0</xdr:col>
      <xdr:colOff>1628775</xdr:colOff>
      <xdr:row>16</xdr:row>
      <xdr:rowOff>9525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0E967E6-0486-4B77-AC55-2BBFEACBB5A6}"/>
            </a:ext>
          </a:extLst>
        </xdr:cNvPr>
        <xdr:cNvCxnSpPr/>
      </xdr:nvCxnSpPr>
      <xdr:spPr>
        <a:xfrm>
          <a:off x="171450" y="3409950"/>
          <a:ext cx="1457325" cy="0"/>
        </a:xfrm>
        <a:prstGeom prst="line">
          <a:avLst/>
        </a:prstGeom>
        <a:ln w="3175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18</xdr:row>
      <xdr:rowOff>9525</xdr:rowOff>
    </xdr:from>
    <xdr:to>
      <xdr:col>0</xdr:col>
      <xdr:colOff>1016000</xdr:colOff>
      <xdr:row>19</xdr:row>
      <xdr:rowOff>136525</xdr:rowOff>
    </xdr:to>
    <xdr:pic>
      <xdr:nvPicPr>
        <xdr:cNvPr id="11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1A52F9-8594-423B-95C7-C62B2DA4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8100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380999</xdr:colOff>
      <xdr:row>23</xdr:row>
      <xdr:rowOff>0</xdr:rowOff>
    </xdr:from>
    <xdr:to>
      <xdr:col>4</xdr:col>
      <xdr:colOff>28574</xdr:colOff>
      <xdr:row>24</xdr:row>
      <xdr:rowOff>114300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B468EE-42BB-43FD-BA5A-274BAE5AC0C6}"/>
            </a:ext>
          </a:extLst>
        </xdr:cNvPr>
        <xdr:cNvSpPr/>
      </xdr:nvSpPr>
      <xdr:spPr>
        <a:xfrm>
          <a:off x="5781674" y="4810125"/>
          <a:ext cx="3171825" cy="304800"/>
        </a:xfrm>
        <a:prstGeom prst="rect">
          <a:avLst/>
        </a:prstGeom>
        <a:solidFill>
          <a:srgbClr val="B90F8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114299</xdr:colOff>
      <xdr:row>24</xdr:row>
      <xdr:rowOff>114300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A49B19-41E3-4D06-BFF2-8208DCAFD4EA}"/>
            </a:ext>
          </a:extLst>
        </xdr:cNvPr>
        <xdr:cNvSpPr/>
      </xdr:nvSpPr>
      <xdr:spPr>
        <a:xfrm>
          <a:off x="2447925" y="4810125"/>
          <a:ext cx="3067049" cy="304800"/>
        </a:xfrm>
        <a:prstGeom prst="rect">
          <a:avLst/>
        </a:prstGeom>
        <a:solidFill>
          <a:srgbClr val="B90F8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̳ssets"/>
      <sheetName val="B̳ases"/>
      <sheetName val="C̳álculos"/>
      <sheetName val="D̳ashboard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Gomes" refreshedDate="45804.942721990737" createdVersion="7" refreshedVersion="7" minRefreshableVersion="3" recordCount="303" xr:uid="{16230B2E-99F3-4C86-BBC6-2D340D24B05A}">
  <cacheSource type="worksheet">
    <worksheetSource name="Tabela_vendas"/>
  </cacheSource>
  <cacheFields count="16">
    <cacheField name="Pedido_ID" numFmtId="0">
      <sharedItems containsSemiMixedTypes="0" containsString="0" containsNumber="1" containsInteger="1" minValue="10136" maxValue="99884"/>
    </cacheField>
    <cacheField name="Cliente_Nome" numFmtId="0">
      <sharedItems/>
    </cacheField>
    <cacheField name="Produto" numFmtId="0">
      <sharedItems count="10">
        <s v="Headset Surround"/>
        <s v="Mousepad Extra Grande"/>
        <s v="Teclado Mecânico"/>
        <s v="Controle sem fio"/>
        <s v="Mouse Gamer RGB"/>
        <s v="Cadeira Gamer"/>
        <s v="Monitor 144Hz"/>
        <s v="Webcam Full HD"/>
        <s v="Fonte 750W"/>
        <s v="Gabinete RGB"/>
      </sharedItems>
    </cacheField>
    <cacheField name="Marca" numFmtId="0">
      <sharedItems count="10">
        <s v="HyperX"/>
        <s v="Redragon"/>
        <s v="Razer"/>
        <s v="Corsair"/>
        <s v="ASUS"/>
        <s v="SteelSeries"/>
        <s v="Logitech"/>
        <s v="Elgato"/>
        <s v="EVGA"/>
        <s v="AOC"/>
      </sharedItems>
    </cacheField>
    <cacheField name="Preço(R$)" numFmtId="44">
      <sharedItems containsSemiMixedTypes="0" containsString="0" containsNumber="1" minValue="101.28" maxValue="1495.2"/>
    </cacheField>
    <cacheField name="Desconto(%)" numFmtId="0">
      <sharedItems containsSemiMixedTypes="0" containsString="0" containsNumber="1" containsInteger="1" minValue="0" maxValue="20"/>
    </cacheField>
    <cacheField name="Quantidade" numFmtId="1">
      <sharedItems containsSemiMixedTypes="0" containsString="0" containsNumber="1" containsInteger="1" minValue="1" maxValue="3"/>
    </cacheField>
    <cacheField name="Total de Vendas" numFmtId="164">
      <sharedItems containsSemiMixedTypes="0" containsString="0" containsNumber="1" minValue="101.28" maxValue="4485.6000000000004"/>
    </cacheField>
    <cacheField name="Marketplace" numFmtId="0">
      <sharedItems count="8">
        <s v="Kabum"/>
        <s v="Submarino"/>
        <s v="Amazon"/>
        <s v="Magazine Luiza"/>
        <s v="Shoppe"/>
        <s v="Mercado Livre"/>
        <s v="AliExpress"/>
        <s v="Pichau"/>
      </sharedItems>
    </cacheField>
    <cacheField name="Forma_Pagamento" numFmtId="0">
      <sharedItems count="4">
        <s v="Pix"/>
        <s v="Boleto"/>
        <s v="Cartão de Crédito"/>
        <s v="Paypal"/>
      </sharedItems>
    </cacheField>
    <cacheField name="Status_Pedido" numFmtId="0">
      <sharedItems count="4">
        <s v="Confirmado"/>
        <s v="Entregue"/>
        <s v="Cancelado"/>
        <s v="Enviado"/>
      </sharedItems>
    </cacheField>
    <cacheField name="Data_Compra" numFmtId="14">
      <sharedItems containsSemiMixedTypes="0" containsNonDate="0" containsDate="1" containsString="0" minDate="2025-01-25T00:00:00" maxDate="2025-02-24T00:00:00" count="30">
        <d v="2025-02-07T00:00:00"/>
        <d v="2025-02-06T00:00:00"/>
        <d v="2025-02-20T00:00:00"/>
        <d v="2025-02-17T00:00:00"/>
        <d v="2025-01-25T00:00:00"/>
        <d v="2025-01-29T00:00:00"/>
        <d v="2025-02-22T00:00:00"/>
        <d v="2025-01-27T00:00:00"/>
        <d v="2025-02-12T00:00:00"/>
        <d v="2025-02-14T00:00:00"/>
        <d v="2025-02-19T00:00:00"/>
        <d v="2025-01-31T00:00:00"/>
        <d v="2025-02-09T00:00:00"/>
        <d v="2025-01-30T00:00:00"/>
        <d v="2025-01-26T00:00:00"/>
        <d v="2025-02-02T00:00:00"/>
        <d v="2025-02-04T00:00:00"/>
        <d v="2025-01-28T00:00:00"/>
        <d v="2025-02-15T00:00:00"/>
        <d v="2025-02-10T00:00:00"/>
        <d v="2025-02-18T00:00:00"/>
        <d v="2025-02-13T00:00:00"/>
        <d v="2025-02-01T00:00:00"/>
        <d v="2025-02-05T00:00:00"/>
        <d v="2025-02-08T00:00:00"/>
        <d v="2025-02-16T00:00:00"/>
        <d v="2025-02-03T00:00:00"/>
        <d v="2025-02-11T00:00:00"/>
        <d v="2025-02-23T00:00:00"/>
        <d v="2025-02-21T00:00:00"/>
      </sharedItems>
      <fieldGroup par="15" base="11">
        <rangePr groupBy="days" startDate="2025-01-25T00:00:00" endDate="2025-02-24T00:00:00"/>
        <groupItems count="368">
          <s v="&lt;25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2/2025"/>
        </groupItems>
      </fieldGroup>
    </cacheField>
    <cacheField name="CEP_Entrega" numFmtId="0">
      <sharedItems/>
    </cacheField>
    <cacheField name="Avaliação_Cliente" numFmtId="0">
      <sharedItems containsString="0" containsBlank="1" containsNumber="1" containsInteger="1" minValue="1" maxValue="5"/>
    </cacheField>
    <cacheField name="Comentário" numFmtId="0">
      <sharedItems containsBlank="1"/>
    </cacheField>
    <cacheField name="Meses" numFmtId="0" databaseField="0">
      <fieldGroup base="11">
        <rangePr groupBy="months" startDate="2025-01-25T00:00:00" endDate="2025-02-24T00:00:00"/>
        <groupItems count="14">
          <s v="&lt;25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2/2025"/>
        </groupItems>
      </fieldGroup>
    </cacheField>
  </cacheFields>
  <extLst>
    <ext xmlns:x14="http://schemas.microsoft.com/office/spreadsheetml/2009/9/main" uri="{725AE2AE-9491-48be-B2B4-4EB974FC3084}">
      <x14:pivotCacheDefinition pivotCacheId="13268486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Gomes" refreshedDate="45838.771253935185" createdVersion="7" refreshedVersion="7" minRefreshableVersion="3" recordCount="295" xr:uid="{C6E81F64-FE3F-45C8-ABBB-F240BA86AB52}">
  <cacheSource type="worksheet">
    <worksheetSource name="Tabela18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3676805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3692"/>
    <s v="Rafael Mendes"/>
    <x v="0"/>
    <x v="0"/>
    <n v="1269.68"/>
    <n v="0"/>
    <n v="1"/>
    <n v="1269.68"/>
    <x v="0"/>
    <x v="0"/>
    <x v="0"/>
    <x v="0"/>
    <s v="64533-527"/>
    <n v="5"/>
    <m/>
  </r>
  <r>
    <n v="84885"/>
    <s v="Lucas Ferreira"/>
    <x v="1"/>
    <x v="1"/>
    <n v="1051.8499999999999"/>
    <n v="15"/>
    <n v="2"/>
    <n v="2103.6999999999998"/>
    <x v="1"/>
    <x v="1"/>
    <x v="1"/>
    <x v="1"/>
    <s v="78408-505"/>
    <n v="5"/>
    <s v="Produto incrível!"/>
  </r>
  <r>
    <n v="11540"/>
    <s v="Lucas Ferreira"/>
    <x v="2"/>
    <x v="0"/>
    <n v="909"/>
    <n v="0"/>
    <n v="3"/>
    <n v="2727"/>
    <x v="2"/>
    <x v="0"/>
    <x v="2"/>
    <x v="1"/>
    <s v="15716-571"/>
    <n v="5"/>
    <m/>
  </r>
  <r>
    <n v="19751"/>
    <s v="Fernando Costa"/>
    <x v="3"/>
    <x v="2"/>
    <n v="1012.07"/>
    <n v="15"/>
    <n v="1"/>
    <n v="1012.07"/>
    <x v="1"/>
    <x v="0"/>
    <x v="0"/>
    <x v="2"/>
    <s v="26612-494"/>
    <m/>
    <s v="Produto incrível!"/>
  </r>
  <r>
    <n v="33493"/>
    <s v="Lucas Ferreira"/>
    <x v="4"/>
    <x v="1"/>
    <n v="991.8"/>
    <n v="20"/>
    <n v="1"/>
    <n v="991.8"/>
    <x v="1"/>
    <x v="0"/>
    <x v="2"/>
    <x v="3"/>
    <s v="12947-705"/>
    <n v="3"/>
    <s v="Produto incrível!"/>
  </r>
  <r>
    <n v="68131"/>
    <s v="Rafael Mendes"/>
    <x v="3"/>
    <x v="3"/>
    <n v="466.16"/>
    <n v="15"/>
    <n v="2"/>
    <n v="932.32"/>
    <x v="1"/>
    <x v="1"/>
    <x v="0"/>
    <x v="4"/>
    <s v="15952-563"/>
    <n v="5"/>
    <m/>
  </r>
  <r>
    <n v="39194"/>
    <s v="Lucas Ferreira"/>
    <x v="5"/>
    <x v="3"/>
    <n v="126.05"/>
    <n v="15"/>
    <n v="2"/>
    <n v="252.1"/>
    <x v="3"/>
    <x v="0"/>
    <x v="0"/>
    <x v="3"/>
    <s v="84188-530"/>
    <m/>
    <s v="Atraso na entrega."/>
  </r>
  <r>
    <n v="12311"/>
    <s v="Ana Beatriz"/>
    <x v="1"/>
    <x v="4"/>
    <n v="868.8"/>
    <n v="10"/>
    <n v="3"/>
    <n v="2606.3999999999996"/>
    <x v="4"/>
    <x v="1"/>
    <x v="3"/>
    <x v="5"/>
    <s v="54505-353"/>
    <n v="3"/>
    <s v="Produto incrível!"/>
  </r>
  <r>
    <n v="26716"/>
    <s v="Lucas Ferreira"/>
    <x v="0"/>
    <x v="2"/>
    <n v="1105.47"/>
    <n v="10"/>
    <n v="1"/>
    <n v="1105.47"/>
    <x v="3"/>
    <x v="2"/>
    <x v="0"/>
    <x v="6"/>
    <s v="39485-519"/>
    <m/>
    <s v="Atraso na entrega."/>
  </r>
  <r>
    <n v="97104"/>
    <s v="Bruna Silva"/>
    <x v="2"/>
    <x v="5"/>
    <n v="1046.68"/>
    <n v="20"/>
    <n v="1"/>
    <n v="1046.68"/>
    <x v="2"/>
    <x v="2"/>
    <x v="1"/>
    <x v="7"/>
    <s v="79624-533"/>
    <n v="3"/>
    <s v="Ótima qualidade!"/>
  </r>
  <r>
    <n v="12410"/>
    <s v="Bruna Silva"/>
    <x v="0"/>
    <x v="6"/>
    <n v="1155.43"/>
    <n v="0"/>
    <n v="3"/>
    <n v="3466.29"/>
    <x v="0"/>
    <x v="3"/>
    <x v="3"/>
    <x v="8"/>
    <s v="60973-896"/>
    <n v="5"/>
    <m/>
  </r>
  <r>
    <n v="81482"/>
    <s v="Fernando Costa"/>
    <x v="5"/>
    <x v="4"/>
    <n v="124.41"/>
    <n v="10"/>
    <n v="2"/>
    <n v="248.82"/>
    <x v="4"/>
    <x v="1"/>
    <x v="2"/>
    <x v="9"/>
    <s v="89649-989"/>
    <m/>
    <s v="Atraso na entrega."/>
  </r>
  <r>
    <n v="95472"/>
    <s v="Lucas Ferreira"/>
    <x v="6"/>
    <x v="3"/>
    <n v="581.49"/>
    <n v="10"/>
    <n v="3"/>
    <n v="1744.47"/>
    <x v="1"/>
    <x v="3"/>
    <x v="3"/>
    <x v="7"/>
    <s v="39884-583"/>
    <n v="5"/>
    <m/>
  </r>
  <r>
    <n v="83169"/>
    <s v="Fernando Costa"/>
    <x v="4"/>
    <x v="5"/>
    <n v="1137.77"/>
    <n v="0"/>
    <n v="1"/>
    <n v="1137.77"/>
    <x v="1"/>
    <x v="3"/>
    <x v="2"/>
    <x v="10"/>
    <s v="41338-251"/>
    <n v="5"/>
    <s v="Produto incrível!"/>
  </r>
  <r>
    <n v="57977"/>
    <s v="Bruna Silva"/>
    <x v="6"/>
    <x v="1"/>
    <n v="1295.77"/>
    <n v="20"/>
    <n v="3"/>
    <n v="3887.31"/>
    <x v="2"/>
    <x v="1"/>
    <x v="0"/>
    <x v="11"/>
    <s v="45288-540"/>
    <n v="5"/>
    <s v="Ótima qualidade!"/>
  </r>
  <r>
    <n v="41462"/>
    <s v="Carlos Eduardo"/>
    <x v="6"/>
    <x v="0"/>
    <n v="923.05"/>
    <n v="15"/>
    <n v="1"/>
    <n v="923.05"/>
    <x v="2"/>
    <x v="3"/>
    <x v="0"/>
    <x v="12"/>
    <s v="23919-245"/>
    <n v="4"/>
    <s v="Produto incrível!"/>
  </r>
  <r>
    <n v="52193"/>
    <s v="Fernando Costa"/>
    <x v="1"/>
    <x v="1"/>
    <n v="382.2"/>
    <n v="15"/>
    <n v="3"/>
    <n v="1146.5999999999999"/>
    <x v="0"/>
    <x v="3"/>
    <x v="2"/>
    <x v="13"/>
    <s v="64371-609"/>
    <m/>
    <s v="Produto incrível!"/>
  </r>
  <r>
    <n v="35676"/>
    <s v="Fernando Costa"/>
    <x v="0"/>
    <x v="2"/>
    <n v="621.38"/>
    <n v="20"/>
    <n v="2"/>
    <n v="1242.76"/>
    <x v="1"/>
    <x v="0"/>
    <x v="0"/>
    <x v="0"/>
    <s v="48632-592"/>
    <n v="4"/>
    <s v="Atraso na entrega."/>
  </r>
  <r>
    <n v="42728"/>
    <s v="Lucas Ferreira"/>
    <x v="4"/>
    <x v="0"/>
    <n v="520.42999999999995"/>
    <n v="20"/>
    <n v="2"/>
    <n v="1040.8599999999999"/>
    <x v="2"/>
    <x v="3"/>
    <x v="3"/>
    <x v="10"/>
    <s v="13326-725"/>
    <n v="5"/>
    <s v="Ótima qualidade!"/>
  </r>
  <r>
    <n v="10742"/>
    <s v="Ana Beatriz"/>
    <x v="5"/>
    <x v="6"/>
    <n v="419.65"/>
    <n v="10"/>
    <n v="3"/>
    <n v="1258.9499999999998"/>
    <x v="2"/>
    <x v="1"/>
    <x v="2"/>
    <x v="14"/>
    <s v="90501-357"/>
    <n v="3"/>
    <s v="Atraso na entrega."/>
  </r>
  <r>
    <n v="68892"/>
    <s v="Ana Beatriz"/>
    <x v="4"/>
    <x v="6"/>
    <n v="1120.06"/>
    <n v="20"/>
    <n v="3"/>
    <n v="3360.18"/>
    <x v="4"/>
    <x v="3"/>
    <x v="3"/>
    <x v="13"/>
    <s v="96861-180"/>
    <n v="4"/>
    <s v="Produto incrível!"/>
  </r>
  <r>
    <n v="88613"/>
    <s v="Lucas Ferreira"/>
    <x v="0"/>
    <x v="3"/>
    <n v="1246.1400000000001"/>
    <n v="10"/>
    <n v="2"/>
    <n v="2492.2800000000002"/>
    <x v="4"/>
    <x v="1"/>
    <x v="2"/>
    <x v="15"/>
    <s v="27757-360"/>
    <n v="4"/>
    <s v="Ótima qualidade!"/>
  </r>
  <r>
    <n v="85718"/>
    <s v="Carlos Eduardo"/>
    <x v="3"/>
    <x v="6"/>
    <n v="831.86"/>
    <n v="5"/>
    <n v="2"/>
    <n v="1663.72"/>
    <x v="3"/>
    <x v="0"/>
    <x v="3"/>
    <x v="2"/>
    <s v="95614-314"/>
    <n v="3"/>
    <s v="Ótima qualidade!"/>
  </r>
  <r>
    <n v="97142"/>
    <s v="Rafael Mendes"/>
    <x v="6"/>
    <x v="6"/>
    <n v="1420.98"/>
    <n v="15"/>
    <n v="3"/>
    <n v="4262.9400000000005"/>
    <x v="3"/>
    <x v="1"/>
    <x v="3"/>
    <x v="8"/>
    <s v="32176-971"/>
    <m/>
    <s v="Atraso na entrega."/>
  </r>
  <r>
    <n v="41799"/>
    <s v="Juliana Souza"/>
    <x v="7"/>
    <x v="2"/>
    <n v="694.58"/>
    <n v="10"/>
    <n v="2"/>
    <n v="1389.16"/>
    <x v="0"/>
    <x v="1"/>
    <x v="2"/>
    <x v="16"/>
    <s v="54254-405"/>
    <n v="3"/>
    <m/>
  </r>
  <r>
    <n v="54538"/>
    <s v="Juliana Souza"/>
    <x v="3"/>
    <x v="6"/>
    <n v="1426.01"/>
    <n v="0"/>
    <n v="3"/>
    <n v="4278.03"/>
    <x v="3"/>
    <x v="2"/>
    <x v="2"/>
    <x v="7"/>
    <s v="20867-377"/>
    <n v="5"/>
    <s v="Produto incrível!"/>
  </r>
  <r>
    <n v="40621"/>
    <s v="Juliana Souza"/>
    <x v="7"/>
    <x v="5"/>
    <n v="351.7"/>
    <n v="0"/>
    <n v="1"/>
    <n v="351.7"/>
    <x v="3"/>
    <x v="0"/>
    <x v="1"/>
    <x v="17"/>
    <s v="45055-153"/>
    <m/>
    <s v="Produto incrível!"/>
  </r>
  <r>
    <n v="96790"/>
    <s v="Carlos Eduardo"/>
    <x v="2"/>
    <x v="3"/>
    <n v="1117.44"/>
    <n v="0"/>
    <n v="3"/>
    <n v="3352.32"/>
    <x v="3"/>
    <x v="1"/>
    <x v="3"/>
    <x v="18"/>
    <s v="41170-145"/>
    <n v="5"/>
    <s v="Produto incrível!"/>
  </r>
  <r>
    <n v="43900"/>
    <s v="Lucas Ferreira"/>
    <x v="2"/>
    <x v="2"/>
    <n v="1169.4100000000001"/>
    <n v="0"/>
    <n v="1"/>
    <n v="1169.4100000000001"/>
    <x v="2"/>
    <x v="0"/>
    <x v="0"/>
    <x v="5"/>
    <s v="47880-411"/>
    <n v="5"/>
    <s v="Produto incrível!"/>
  </r>
  <r>
    <n v="41704"/>
    <s v="Fernando Costa"/>
    <x v="5"/>
    <x v="0"/>
    <n v="1278.48"/>
    <n v="0"/>
    <n v="2"/>
    <n v="2556.96"/>
    <x v="4"/>
    <x v="2"/>
    <x v="3"/>
    <x v="19"/>
    <s v="40454-279"/>
    <n v="3"/>
    <s v="Ótima qualidade!"/>
  </r>
  <r>
    <n v="75935"/>
    <s v="Bruna Silva"/>
    <x v="0"/>
    <x v="1"/>
    <n v="262.04000000000002"/>
    <n v="20"/>
    <n v="3"/>
    <n v="786.12000000000012"/>
    <x v="3"/>
    <x v="3"/>
    <x v="3"/>
    <x v="20"/>
    <s v="82615-630"/>
    <n v="5"/>
    <s v="Atraso na entrega."/>
  </r>
  <r>
    <n v="15437"/>
    <s v="Juliana Souza"/>
    <x v="4"/>
    <x v="6"/>
    <n v="178.29"/>
    <n v="0"/>
    <n v="3"/>
    <n v="534.87"/>
    <x v="5"/>
    <x v="3"/>
    <x v="1"/>
    <x v="4"/>
    <s v="17817-584"/>
    <n v="5"/>
    <s v="Produto incrível!"/>
  </r>
  <r>
    <n v="25445"/>
    <s v="Rafael Mendes"/>
    <x v="5"/>
    <x v="1"/>
    <n v="961.47"/>
    <n v="10"/>
    <n v="1"/>
    <n v="961.47"/>
    <x v="6"/>
    <x v="3"/>
    <x v="1"/>
    <x v="18"/>
    <s v="32916-301"/>
    <n v="5"/>
    <s v="Ótima qualidade!"/>
  </r>
  <r>
    <n v="37064"/>
    <s v="Rafael Mendes"/>
    <x v="0"/>
    <x v="1"/>
    <n v="1159.9100000000001"/>
    <n v="10"/>
    <n v="1"/>
    <n v="1159.9100000000001"/>
    <x v="1"/>
    <x v="2"/>
    <x v="0"/>
    <x v="16"/>
    <s v="45344-631"/>
    <n v="4"/>
    <s v="Produto incrível!"/>
  </r>
  <r>
    <n v="14319"/>
    <s v="Rafael Mendes"/>
    <x v="4"/>
    <x v="4"/>
    <n v="1407.08"/>
    <n v="10"/>
    <n v="2"/>
    <n v="2814.16"/>
    <x v="1"/>
    <x v="2"/>
    <x v="3"/>
    <x v="21"/>
    <s v="10504-359"/>
    <n v="3"/>
    <m/>
  </r>
  <r>
    <n v="57613"/>
    <s v="Carlos Eduardo"/>
    <x v="7"/>
    <x v="4"/>
    <n v="317.3"/>
    <n v="15"/>
    <n v="3"/>
    <n v="951.90000000000009"/>
    <x v="1"/>
    <x v="3"/>
    <x v="1"/>
    <x v="4"/>
    <s v="70691-803"/>
    <n v="4"/>
    <s v="Ótima qualidade!"/>
  </r>
  <r>
    <n v="26090"/>
    <s v="Fernando Costa"/>
    <x v="0"/>
    <x v="7"/>
    <n v="200.67"/>
    <n v="10"/>
    <n v="3"/>
    <n v="602.01"/>
    <x v="0"/>
    <x v="1"/>
    <x v="1"/>
    <x v="22"/>
    <s v="29686-616"/>
    <n v="4"/>
    <s v="Ótima qualidade!"/>
  </r>
  <r>
    <n v="97846"/>
    <s v="Ana Beatriz"/>
    <x v="1"/>
    <x v="3"/>
    <n v="399.9"/>
    <n v="20"/>
    <n v="2"/>
    <n v="799.8"/>
    <x v="5"/>
    <x v="2"/>
    <x v="2"/>
    <x v="13"/>
    <s v="30537-907"/>
    <n v="4"/>
    <s v="Ótima qualidade!"/>
  </r>
  <r>
    <n v="51138"/>
    <s v="Lucas Ferreira"/>
    <x v="4"/>
    <x v="2"/>
    <n v="1294.6099999999999"/>
    <n v="10"/>
    <n v="3"/>
    <n v="3883.83"/>
    <x v="1"/>
    <x v="1"/>
    <x v="0"/>
    <x v="6"/>
    <s v="54922-409"/>
    <n v="5"/>
    <m/>
  </r>
  <r>
    <n v="36702"/>
    <s v="Mateus Lima"/>
    <x v="6"/>
    <x v="0"/>
    <n v="484.45"/>
    <n v="0"/>
    <n v="3"/>
    <n v="1453.35"/>
    <x v="1"/>
    <x v="1"/>
    <x v="1"/>
    <x v="13"/>
    <s v="55599-109"/>
    <n v="5"/>
    <s v="Atraso na entrega."/>
  </r>
  <r>
    <n v="91113"/>
    <s v="Ana Beatriz"/>
    <x v="4"/>
    <x v="2"/>
    <n v="507.15"/>
    <n v="15"/>
    <n v="1"/>
    <n v="507.15"/>
    <x v="2"/>
    <x v="0"/>
    <x v="2"/>
    <x v="23"/>
    <s v="59454-694"/>
    <n v="4"/>
    <s v="Atraso na entrega."/>
  </r>
  <r>
    <n v="66277"/>
    <s v="Rafael Mendes"/>
    <x v="5"/>
    <x v="0"/>
    <n v="1303.74"/>
    <n v="15"/>
    <n v="3"/>
    <n v="3911.2200000000003"/>
    <x v="6"/>
    <x v="2"/>
    <x v="0"/>
    <x v="24"/>
    <s v="70469-825"/>
    <n v="5"/>
    <m/>
  </r>
  <r>
    <n v="92774"/>
    <s v="Mateus Lima"/>
    <x v="2"/>
    <x v="1"/>
    <n v="1298.5"/>
    <n v="15"/>
    <n v="3"/>
    <n v="3895.5"/>
    <x v="0"/>
    <x v="0"/>
    <x v="3"/>
    <x v="11"/>
    <s v="74738-345"/>
    <n v="5"/>
    <m/>
  </r>
  <r>
    <n v="12117"/>
    <s v="Rafael Mendes"/>
    <x v="5"/>
    <x v="2"/>
    <n v="980.09"/>
    <n v="10"/>
    <n v="1"/>
    <n v="980.09"/>
    <x v="3"/>
    <x v="3"/>
    <x v="0"/>
    <x v="11"/>
    <s v="18919-476"/>
    <n v="5"/>
    <s v="Produto incrível!"/>
  </r>
  <r>
    <n v="89376"/>
    <s v="Carlos Eduardo"/>
    <x v="1"/>
    <x v="3"/>
    <n v="1233"/>
    <n v="20"/>
    <n v="1"/>
    <n v="1233"/>
    <x v="3"/>
    <x v="2"/>
    <x v="3"/>
    <x v="6"/>
    <s v="57496-176"/>
    <n v="3"/>
    <s v="Produto incrível!"/>
  </r>
  <r>
    <n v="76731"/>
    <s v="Mateus Lima"/>
    <x v="2"/>
    <x v="7"/>
    <n v="302.67"/>
    <n v="15"/>
    <n v="3"/>
    <n v="908.01"/>
    <x v="5"/>
    <x v="2"/>
    <x v="1"/>
    <x v="7"/>
    <s v="31296-615"/>
    <n v="4"/>
    <m/>
  </r>
  <r>
    <n v="65698"/>
    <s v="Fernando Costa"/>
    <x v="1"/>
    <x v="5"/>
    <n v="1429.05"/>
    <n v="20"/>
    <n v="1"/>
    <n v="1429.05"/>
    <x v="4"/>
    <x v="2"/>
    <x v="0"/>
    <x v="5"/>
    <s v="44557-651"/>
    <n v="3"/>
    <m/>
  </r>
  <r>
    <n v="14939"/>
    <s v="Ana Beatriz"/>
    <x v="4"/>
    <x v="7"/>
    <n v="1414.64"/>
    <n v="0"/>
    <n v="2"/>
    <n v="2829.28"/>
    <x v="5"/>
    <x v="3"/>
    <x v="2"/>
    <x v="5"/>
    <s v="39476-363"/>
    <n v="5"/>
    <m/>
  </r>
  <r>
    <n v="53294"/>
    <s v="Bruna Silva"/>
    <x v="3"/>
    <x v="1"/>
    <n v="984.19"/>
    <n v="5"/>
    <n v="2"/>
    <n v="1968.38"/>
    <x v="6"/>
    <x v="2"/>
    <x v="3"/>
    <x v="3"/>
    <s v="50500-524"/>
    <n v="5"/>
    <s v="Ótima qualidade!"/>
  </r>
  <r>
    <n v="99339"/>
    <s v="Bruna Silva"/>
    <x v="4"/>
    <x v="0"/>
    <n v="479.86"/>
    <n v="5"/>
    <n v="3"/>
    <n v="1439.58"/>
    <x v="6"/>
    <x v="3"/>
    <x v="3"/>
    <x v="14"/>
    <s v="75322-747"/>
    <n v="4"/>
    <m/>
  </r>
  <r>
    <n v="19206"/>
    <s v="Juliana Souza"/>
    <x v="0"/>
    <x v="0"/>
    <n v="1068.32"/>
    <n v="20"/>
    <n v="3"/>
    <n v="3204.96"/>
    <x v="0"/>
    <x v="2"/>
    <x v="1"/>
    <x v="21"/>
    <s v="72302-139"/>
    <n v="3"/>
    <m/>
  </r>
  <r>
    <n v="54778"/>
    <s v="Rafael Mendes"/>
    <x v="5"/>
    <x v="7"/>
    <n v="1336.45"/>
    <n v="0"/>
    <n v="2"/>
    <n v="2672.9"/>
    <x v="4"/>
    <x v="0"/>
    <x v="2"/>
    <x v="15"/>
    <s v="91831-135"/>
    <m/>
    <s v="Ótima qualidade!"/>
  </r>
  <r>
    <n v="23164"/>
    <s v="Bruna Silva"/>
    <x v="0"/>
    <x v="0"/>
    <n v="261.07"/>
    <n v="15"/>
    <n v="1"/>
    <n v="261.07"/>
    <x v="4"/>
    <x v="0"/>
    <x v="2"/>
    <x v="12"/>
    <s v="73392-479"/>
    <n v="3"/>
    <m/>
  </r>
  <r>
    <n v="19411"/>
    <s v="Carlos Eduardo"/>
    <x v="0"/>
    <x v="5"/>
    <n v="330.85"/>
    <n v="0"/>
    <n v="1"/>
    <n v="330.85"/>
    <x v="7"/>
    <x v="1"/>
    <x v="3"/>
    <x v="1"/>
    <s v="17191-734"/>
    <m/>
    <s v="Ótima qualidade!"/>
  </r>
  <r>
    <n v="74247"/>
    <s v="Lucas Ferreira"/>
    <x v="7"/>
    <x v="8"/>
    <n v="434.51"/>
    <n v="5"/>
    <n v="1"/>
    <n v="434.51"/>
    <x v="1"/>
    <x v="1"/>
    <x v="3"/>
    <x v="5"/>
    <s v="79993-274"/>
    <n v="5"/>
    <m/>
  </r>
  <r>
    <n v="60845"/>
    <s v="Bruna Silva"/>
    <x v="0"/>
    <x v="2"/>
    <n v="720.82"/>
    <n v="20"/>
    <n v="2"/>
    <n v="1441.64"/>
    <x v="7"/>
    <x v="3"/>
    <x v="1"/>
    <x v="21"/>
    <s v="95207-337"/>
    <n v="3"/>
    <s v="Atendeu minhas expectativas!"/>
  </r>
  <r>
    <n v="55448"/>
    <s v="Carlos Eduardo"/>
    <x v="2"/>
    <x v="4"/>
    <n v="379.85"/>
    <n v="0"/>
    <n v="1"/>
    <n v="379.85"/>
    <x v="2"/>
    <x v="3"/>
    <x v="1"/>
    <x v="18"/>
    <s v="55807-831"/>
    <n v="3"/>
    <s v="Atendeu minhas expectativas!"/>
  </r>
  <r>
    <n v="85587"/>
    <s v="Ana Beatriz"/>
    <x v="6"/>
    <x v="9"/>
    <n v="344.51"/>
    <n v="20"/>
    <n v="3"/>
    <n v="1033.53"/>
    <x v="2"/>
    <x v="0"/>
    <x v="2"/>
    <x v="3"/>
    <s v="82048-441"/>
    <m/>
    <s v="Atraso na entrega."/>
  </r>
  <r>
    <n v="80040"/>
    <s v="Bruna Silva"/>
    <x v="0"/>
    <x v="0"/>
    <n v="1363.71"/>
    <n v="15"/>
    <n v="1"/>
    <n v="1363.71"/>
    <x v="3"/>
    <x v="2"/>
    <x v="3"/>
    <x v="23"/>
    <s v="87453-171"/>
    <n v="4"/>
    <m/>
  </r>
  <r>
    <n v="90622"/>
    <s v="Ana Beatriz"/>
    <x v="3"/>
    <x v="8"/>
    <n v="1252.06"/>
    <n v="15"/>
    <n v="1"/>
    <n v="1252.06"/>
    <x v="1"/>
    <x v="3"/>
    <x v="2"/>
    <x v="14"/>
    <s v="80395-241"/>
    <n v="5"/>
    <s v="Ótima qualidade!"/>
  </r>
  <r>
    <n v="72913"/>
    <s v="Bruna Silva"/>
    <x v="3"/>
    <x v="8"/>
    <n v="729.77"/>
    <n v="10"/>
    <n v="3"/>
    <n v="2189.31"/>
    <x v="6"/>
    <x v="1"/>
    <x v="2"/>
    <x v="16"/>
    <s v="30755-388"/>
    <m/>
    <m/>
  </r>
  <r>
    <n v="52575"/>
    <s v="Juliana Souza"/>
    <x v="1"/>
    <x v="3"/>
    <n v="1251.5899999999999"/>
    <n v="5"/>
    <n v="2"/>
    <n v="2503.1799999999998"/>
    <x v="3"/>
    <x v="0"/>
    <x v="0"/>
    <x v="9"/>
    <s v="30309-791"/>
    <m/>
    <s v="Ótima qualidade!"/>
  </r>
  <r>
    <n v="66234"/>
    <s v="Mateus Lima"/>
    <x v="2"/>
    <x v="0"/>
    <n v="956.64"/>
    <n v="10"/>
    <n v="3"/>
    <n v="2869.92"/>
    <x v="3"/>
    <x v="2"/>
    <x v="0"/>
    <x v="8"/>
    <s v="68697-970"/>
    <n v="4"/>
    <s v="Ótima qualidade!"/>
  </r>
  <r>
    <n v="86856"/>
    <s v="Rafael Mendes"/>
    <x v="6"/>
    <x v="4"/>
    <n v="1309.3399999999999"/>
    <n v="0"/>
    <n v="2"/>
    <n v="2618.6799999999998"/>
    <x v="5"/>
    <x v="2"/>
    <x v="2"/>
    <x v="19"/>
    <s v="80758-618"/>
    <n v="3"/>
    <s v="Ótima qualidade!"/>
  </r>
  <r>
    <n v="35751"/>
    <s v="Juliana Souza"/>
    <x v="2"/>
    <x v="5"/>
    <n v="1147.93"/>
    <n v="15"/>
    <n v="3"/>
    <n v="3443.79"/>
    <x v="1"/>
    <x v="1"/>
    <x v="1"/>
    <x v="16"/>
    <s v="94441-877"/>
    <n v="5"/>
    <s v="Ótima qualidade!"/>
  </r>
  <r>
    <n v="45746"/>
    <s v="Fernando Costa"/>
    <x v="4"/>
    <x v="0"/>
    <n v="908.62"/>
    <n v="10"/>
    <n v="1"/>
    <n v="908.62"/>
    <x v="4"/>
    <x v="3"/>
    <x v="3"/>
    <x v="18"/>
    <s v="86695-442"/>
    <m/>
    <m/>
  </r>
  <r>
    <n v="38871"/>
    <s v="Ana Beatriz"/>
    <x v="3"/>
    <x v="6"/>
    <n v="1166.05"/>
    <n v="20"/>
    <n v="2"/>
    <n v="2332.1"/>
    <x v="2"/>
    <x v="1"/>
    <x v="3"/>
    <x v="2"/>
    <s v="76860-187"/>
    <m/>
    <s v="Atraso na entrega."/>
  </r>
  <r>
    <n v="65115"/>
    <s v="Gabriel Martins"/>
    <x v="7"/>
    <x v="4"/>
    <n v="569.41"/>
    <n v="0"/>
    <n v="1"/>
    <n v="569.41"/>
    <x v="2"/>
    <x v="1"/>
    <x v="1"/>
    <x v="12"/>
    <s v="66445-420"/>
    <n v="4"/>
    <m/>
  </r>
  <r>
    <n v="10136"/>
    <s v="Bruna Silva"/>
    <x v="0"/>
    <x v="7"/>
    <n v="1444.61"/>
    <n v="15"/>
    <n v="3"/>
    <n v="4333.83"/>
    <x v="7"/>
    <x v="2"/>
    <x v="3"/>
    <x v="17"/>
    <s v="78597-650"/>
    <n v="3"/>
    <s v="Atendeu minhas expectativas!"/>
  </r>
  <r>
    <n v="95569"/>
    <s v="Rafael Mendes"/>
    <x v="8"/>
    <x v="2"/>
    <n v="376"/>
    <n v="20"/>
    <n v="1"/>
    <n v="376"/>
    <x v="6"/>
    <x v="3"/>
    <x v="1"/>
    <x v="25"/>
    <s v="76970-702"/>
    <n v="5"/>
    <s v="Atraso na entrega."/>
  </r>
  <r>
    <n v="51830"/>
    <s v="Bruna Silva"/>
    <x v="6"/>
    <x v="1"/>
    <n v="927.65"/>
    <n v="20"/>
    <n v="3"/>
    <n v="2782.95"/>
    <x v="0"/>
    <x v="2"/>
    <x v="2"/>
    <x v="23"/>
    <s v="21124-112"/>
    <n v="3"/>
    <s v="Produto incrível!"/>
  </r>
  <r>
    <n v="77167"/>
    <s v="Bruna Silva"/>
    <x v="7"/>
    <x v="7"/>
    <n v="590.53"/>
    <n v="15"/>
    <n v="2"/>
    <n v="1181.06"/>
    <x v="0"/>
    <x v="1"/>
    <x v="2"/>
    <x v="10"/>
    <s v="91020-618"/>
    <n v="4"/>
    <s v="Ótima qualidade!"/>
  </r>
  <r>
    <n v="96821"/>
    <s v="Carlos Eduardo"/>
    <x v="5"/>
    <x v="3"/>
    <n v="675.62"/>
    <n v="15"/>
    <n v="2"/>
    <n v="1351.24"/>
    <x v="6"/>
    <x v="3"/>
    <x v="0"/>
    <x v="10"/>
    <s v="70000-197"/>
    <n v="3"/>
    <s v="Atendeu minhas expectativas!"/>
  </r>
  <r>
    <n v="65680"/>
    <s v="Mateus Lima"/>
    <x v="9"/>
    <x v="2"/>
    <n v="537.33000000000004"/>
    <n v="10"/>
    <n v="2"/>
    <n v="1074.6600000000001"/>
    <x v="6"/>
    <x v="1"/>
    <x v="0"/>
    <x v="19"/>
    <s v="62628-733"/>
    <m/>
    <m/>
  </r>
  <r>
    <n v="99884"/>
    <s v="Gabriel Martins"/>
    <x v="9"/>
    <x v="5"/>
    <n v="359.8"/>
    <n v="0"/>
    <n v="1"/>
    <n v="359.8"/>
    <x v="2"/>
    <x v="2"/>
    <x v="2"/>
    <x v="2"/>
    <s v="99569-107"/>
    <m/>
    <s v="Ótima qualidade!"/>
  </r>
  <r>
    <n v="84972"/>
    <s v="Rafael Mendes"/>
    <x v="1"/>
    <x v="7"/>
    <n v="147.33000000000001"/>
    <n v="0"/>
    <n v="3"/>
    <n v="441.99"/>
    <x v="3"/>
    <x v="2"/>
    <x v="2"/>
    <x v="26"/>
    <s v="51360-314"/>
    <m/>
    <s v="Ótima qualidade!"/>
  </r>
  <r>
    <n v="98704"/>
    <s v="Ana Beatriz"/>
    <x v="7"/>
    <x v="3"/>
    <n v="835.06"/>
    <n v="20"/>
    <n v="2"/>
    <n v="1670.12"/>
    <x v="4"/>
    <x v="3"/>
    <x v="3"/>
    <x v="22"/>
    <s v="45818-985"/>
    <n v="3"/>
    <s v="Atraso na entrega."/>
  </r>
  <r>
    <n v="27093"/>
    <s v="Bruna Silva"/>
    <x v="4"/>
    <x v="4"/>
    <n v="154.53"/>
    <n v="10"/>
    <n v="1"/>
    <n v="154.53"/>
    <x v="2"/>
    <x v="0"/>
    <x v="3"/>
    <x v="26"/>
    <s v="17415-195"/>
    <n v="4"/>
    <s v="Atendeu minhas expectativas!"/>
  </r>
  <r>
    <n v="12713"/>
    <s v="Carlos Eduardo"/>
    <x v="6"/>
    <x v="2"/>
    <n v="402.24"/>
    <n v="10"/>
    <n v="3"/>
    <n v="1206.72"/>
    <x v="5"/>
    <x v="3"/>
    <x v="0"/>
    <x v="13"/>
    <s v="89790-688"/>
    <n v="4"/>
    <m/>
  </r>
  <r>
    <n v="40908"/>
    <s v="Gabriel Martins"/>
    <x v="4"/>
    <x v="1"/>
    <n v="702.45"/>
    <n v="20"/>
    <n v="3"/>
    <n v="2107.3500000000004"/>
    <x v="5"/>
    <x v="0"/>
    <x v="0"/>
    <x v="14"/>
    <s v="68195-896"/>
    <m/>
    <s v="Atraso na entrega."/>
  </r>
  <r>
    <n v="41085"/>
    <s v="Rafael Mendes"/>
    <x v="8"/>
    <x v="7"/>
    <n v="585.53"/>
    <n v="5"/>
    <n v="3"/>
    <n v="1756.59"/>
    <x v="2"/>
    <x v="2"/>
    <x v="0"/>
    <x v="15"/>
    <s v="47783-947"/>
    <n v="5"/>
    <s v="Atendeu minhas expectativas!"/>
  </r>
  <r>
    <n v="59762"/>
    <s v="Ana Beatriz"/>
    <x v="4"/>
    <x v="8"/>
    <n v="394.69"/>
    <n v="15"/>
    <n v="3"/>
    <n v="1184.07"/>
    <x v="1"/>
    <x v="3"/>
    <x v="0"/>
    <x v="18"/>
    <s v="38307-622"/>
    <n v="5"/>
    <s v="Atendeu minhas expectativas!"/>
  </r>
  <r>
    <n v="35450"/>
    <s v="Fernando Costa"/>
    <x v="2"/>
    <x v="7"/>
    <n v="509.54"/>
    <n v="5"/>
    <n v="2"/>
    <n v="1019.08"/>
    <x v="3"/>
    <x v="2"/>
    <x v="3"/>
    <x v="26"/>
    <s v="38259-739"/>
    <m/>
    <m/>
  </r>
  <r>
    <n v="59990"/>
    <s v="Fernando Costa"/>
    <x v="5"/>
    <x v="2"/>
    <n v="1244"/>
    <n v="20"/>
    <n v="1"/>
    <n v="1244"/>
    <x v="5"/>
    <x v="1"/>
    <x v="2"/>
    <x v="17"/>
    <s v="34102-433"/>
    <n v="5"/>
    <s v="Ótima qualidade!"/>
  </r>
  <r>
    <n v="68528"/>
    <s v="Fernando Costa"/>
    <x v="0"/>
    <x v="7"/>
    <n v="1301.6600000000001"/>
    <n v="15"/>
    <n v="3"/>
    <n v="3904.9800000000005"/>
    <x v="4"/>
    <x v="0"/>
    <x v="1"/>
    <x v="23"/>
    <s v="26599-940"/>
    <m/>
    <m/>
  </r>
  <r>
    <n v="82511"/>
    <s v="Isabela Andrade"/>
    <x v="3"/>
    <x v="9"/>
    <n v="1223.44"/>
    <n v="15"/>
    <n v="2"/>
    <n v="2446.88"/>
    <x v="3"/>
    <x v="3"/>
    <x v="3"/>
    <x v="23"/>
    <s v="36495-731"/>
    <n v="4"/>
    <s v="Atraso na entrega."/>
  </r>
  <r>
    <n v="61497"/>
    <s v="Bruna Silva"/>
    <x v="5"/>
    <x v="2"/>
    <n v="1224.3699999999999"/>
    <n v="20"/>
    <n v="1"/>
    <n v="1224.3699999999999"/>
    <x v="4"/>
    <x v="1"/>
    <x v="2"/>
    <x v="5"/>
    <s v="32617-332"/>
    <n v="3"/>
    <s v="Atraso na entrega."/>
  </r>
  <r>
    <n v="96296"/>
    <s v="Bruna Silva"/>
    <x v="2"/>
    <x v="3"/>
    <n v="695.88"/>
    <n v="0"/>
    <n v="3"/>
    <n v="2087.64"/>
    <x v="6"/>
    <x v="0"/>
    <x v="0"/>
    <x v="15"/>
    <s v="50589-554"/>
    <n v="4"/>
    <s v="Atraso na entrega."/>
  </r>
  <r>
    <n v="22148"/>
    <s v="Ana Beatriz"/>
    <x v="8"/>
    <x v="0"/>
    <n v="471.85"/>
    <n v="20"/>
    <n v="3"/>
    <n v="1415.5500000000002"/>
    <x v="7"/>
    <x v="0"/>
    <x v="1"/>
    <x v="9"/>
    <s v="76955-879"/>
    <n v="5"/>
    <m/>
  </r>
  <r>
    <n v="53510"/>
    <s v="Fernando Costa"/>
    <x v="4"/>
    <x v="6"/>
    <n v="716.97"/>
    <n v="5"/>
    <n v="2"/>
    <n v="1433.94"/>
    <x v="3"/>
    <x v="2"/>
    <x v="0"/>
    <x v="6"/>
    <s v="19857-441"/>
    <n v="4"/>
    <s v="Ótima qualidade!"/>
  </r>
  <r>
    <n v="98840"/>
    <s v="Mateus Lima"/>
    <x v="7"/>
    <x v="9"/>
    <n v="846.9"/>
    <n v="20"/>
    <n v="3"/>
    <n v="2540.6999999999998"/>
    <x v="2"/>
    <x v="2"/>
    <x v="1"/>
    <x v="18"/>
    <s v="42561-554"/>
    <n v="5"/>
    <s v="Produto incrível!"/>
  </r>
  <r>
    <n v="55274"/>
    <s v="Carlos Eduardo"/>
    <x v="2"/>
    <x v="1"/>
    <n v="802.49"/>
    <n v="15"/>
    <n v="1"/>
    <n v="802.49"/>
    <x v="2"/>
    <x v="0"/>
    <x v="2"/>
    <x v="24"/>
    <s v="49142-955"/>
    <m/>
    <s v="Produto incrível!"/>
  </r>
  <r>
    <n v="59883"/>
    <s v="Juliana Souza"/>
    <x v="0"/>
    <x v="6"/>
    <n v="1397.03"/>
    <n v="0"/>
    <n v="2"/>
    <n v="2794.06"/>
    <x v="0"/>
    <x v="1"/>
    <x v="3"/>
    <x v="9"/>
    <s v="29566-723"/>
    <n v="4"/>
    <s v="Atraso na entrega."/>
  </r>
  <r>
    <n v="52160"/>
    <s v="Carlos Eduardo"/>
    <x v="9"/>
    <x v="1"/>
    <n v="1358.9"/>
    <n v="20"/>
    <n v="1"/>
    <n v="1358.9"/>
    <x v="5"/>
    <x v="0"/>
    <x v="1"/>
    <x v="3"/>
    <s v="95702-796"/>
    <m/>
    <s v="Atendeu minhas expectativas!"/>
  </r>
  <r>
    <n v="24752"/>
    <s v="Isabela Andrade"/>
    <x v="1"/>
    <x v="7"/>
    <n v="670.39"/>
    <n v="20"/>
    <n v="2"/>
    <n v="1340.78"/>
    <x v="1"/>
    <x v="0"/>
    <x v="1"/>
    <x v="24"/>
    <s v="92934-833"/>
    <n v="4"/>
    <s v="Atendeu minhas expectativas!"/>
  </r>
  <r>
    <n v="15356"/>
    <s v="Fernando Costa"/>
    <x v="3"/>
    <x v="1"/>
    <n v="1412.69"/>
    <n v="15"/>
    <n v="2"/>
    <n v="2825.38"/>
    <x v="6"/>
    <x v="2"/>
    <x v="1"/>
    <x v="27"/>
    <s v="82701-704"/>
    <n v="4"/>
    <s v="Atraso na entrega."/>
  </r>
  <r>
    <n v="52178"/>
    <s v="Lucas Ferreira"/>
    <x v="9"/>
    <x v="2"/>
    <n v="1476.24"/>
    <n v="15"/>
    <n v="1"/>
    <n v="1476.24"/>
    <x v="4"/>
    <x v="3"/>
    <x v="0"/>
    <x v="20"/>
    <s v="96783-833"/>
    <n v="3"/>
    <s v="Atendeu minhas expectativas!"/>
  </r>
  <r>
    <n v="48133"/>
    <s v="Mateus Lima"/>
    <x v="6"/>
    <x v="9"/>
    <n v="565.55999999999995"/>
    <n v="15"/>
    <n v="1"/>
    <n v="565.55999999999995"/>
    <x v="1"/>
    <x v="1"/>
    <x v="1"/>
    <x v="19"/>
    <s v="29849-389"/>
    <n v="5"/>
    <s v="Atraso na entrega."/>
  </r>
  <r>
    <n v="21717"/>
    <s v="Carlos Eduardo"/>
    <x v="7"/>
    <x v="3"/>
    <n v="896.45"/>
    <n v="20"/>
    <n v="3"/>
    <n v="2689.3500000000004"/>
    <x v="5"/>
    <x v="0"/>
    <x v="3"/>
    <x v="7"/>
    <s v="79446-499"/>
    <m/>
    <s v="Ótima qualidade!"/>
  </r>
  <r>
    <n v="55070"/>
    <s v="Ana Beatriz"/>
    <x v="9"/>
    <x v="4"/>
    <n v="1341.8"/>
    <n v="20"/>
    <n v="2"/>
    <n v="2683.6"/>
    <x v="2"/>
    <x v="2"/>
    <x v="0"/>
    <x v="9"/>
    <s v="18665-743"/>
    <n v="3"/>
    <s v="Ótima qualidade!"/>
  </r>
  <r>
    <n v="42153"/>
    <s v="Bruna Silva"/>
    <x v="0"/>
    <x v="5"/>
    <n v="519.48"/>
    <n v="15"/>
    <n v="2"/>
    <n v="1038.96"/>
    <x v="1"/>
    <x v="2"/>
    <x v="2"/>
    <x v="19"/>
    <s v="83277-256"/>
    <n v="3"/>
    <s v="Produto incrível!"/>
  </r>
  <r>
    <n v="53884"/>
    <s v="Fernando Costa"/>
    <x v="6"/>
    <x v="9"/>
    <n v="1132.6300000000001"/>
    <n v="0"/>
    <n v="1"/>
    <n v="1132.6300000000001"/>
    <x v="4"/>
    <x v="2"/>
    <x v="0"/>
    <x v="3"/>
    <s v="52169-549"/>
    <n v="3"/>
    <s v="Ótima qualidade!"/>
  </r>
  <r>
    <n v="28474"/>
    <s v="Fernando Costa"/>
    <x v="5"/>
    <x v="9"/>
    <n v="1490.48"/>
    <n v="20"/>
    <n v="3"/>
    <n v="4471.4400000000005"/>
    <x v="2"/>
    <x v="3"/>
    <x v="2"/>
    <x v="23"/>
    <s v="94643-552"/>
    <n v="4"/>
    <s v="Atendeu minhas expectativas!"/>
  </r>
  <r>
    <n v="92047"/>
    <s v="Rafael Mendes"/>
    <x v="3"/>
    <x v="2"/>
    <n v="983.88"/>
    <n v="10"/>
    <n v="2"/>
    <n v="1967.76"/>
    <x v="2"/>
    <x v="0"/>
    <x v="0"/>
    <x v="5"/>
    <s v="78691-320"/>
    <n v="4"/>
    <s v="Ótima qualidade!"/>
  </r>
  <r>
    <n v="23987"/>
    <s v="Gabriel Martins"/>
    <x v="6"/>
    <x v="0"/>
    <n v="1406.53"/>
    <n v="0"/>
    <n v="2"/>
    <n v="2813.06"/>
    <x v="6"/>
    <x v="1"/>
    <x v="2"/>
    <x v="25"/>
    <s v="48875-731"/>
    <m/>
    <s v="Ótima qualidade!"/>
  </r>
  <r>
    <n v="80363"/>
    <s v="Gabriel Martins"/>
    <x v="2"/>
    <x v="0"/>
    <n v="1224.79"/>
    <n v="15"/>
    <n v="1"/>
    <n v="1224.79"/>
    <x v="4"/>
    <x v="2"/>
    <x v="3"/>
    <x v="9"/>
    <s v="77670-162"/>
    <n v="4"/>
    <s v="Ótima qualidade!"/>
  </r>
  <r>
    <n v="47411"/>
    <s v="Bruna Silva"/>
    <x v="3"/>
    <x v="9"/>
    <n v="456.18"/>
    <n v="0"/>
    <n v="3"/>
    <n v="1368.54"/>
    <x v="4"/>
    <x v="3"/>
    <x v="3"/>
    <x v="20"/>
    <s v="62933-914"/>
    <n v="5"/>
    <s v="Atraso na entrega."/>
  </r>
  <r>
    <n v="96212"/>
    <s v="Ana Beatriz"/>
    <x v="7"/>
    <x v="9"/>
    <n v="1323.79"/>
    <n v="10"/>
    <n v="2"/>
    <n v="2647.58"/>
    <x v="6"/>
    <x v="1"/>
    <x v="2"/>
    <x v="24"/>
    <s v="19683-375"/>
    <n v="3"/>
    <s v="Produto incrível!"/>
  </r>
  <r>
    <n v="64296"/>
    <s v="Juliana Souza"/>
    <x v="3"/>
    <x v="1"/>
    <n v="683.48"/>
    <n v="0"/>
    <n v="2"/>
    <n v="1366.96"/>
    <x v="0"/>
    <x v="2"/>
    <x v="1"/>
    <x v="26"/>
    <s v="99655-178"/>
    <n v="5"/>
    <s v="Produto incrível!"/>
  </r>
  <r>
    <n v="21544"/>
    <s v="Juliana Souza"/>
    <x v="7"/>
    <x v="1"/>
    <n v="777.5"/>
    <n v="20"/>
    <n v="1"/>
    <n v="777.5"/>
    <x v="6"/>
    <x v="3"/>
    <x v="2"/>
    <x v="22"/>
    <s v="85963-420"/>
    <n v="4"/>
    <s v="Produto incrível!"/>
  </r>
  <r>
    <n v="29920"/>
    <s v="Ana Beatriz"/>
    <x v="1"/>
    <x v="1"/>
    <n v="624.66"/>
    <n v="10"/>
    <n v="3"/>
    <n v="1873.98"/>
    <x v="1"/>
    <x v="0"/>
    <x v="3"/>
    <x v="0"/>
    <s v="48229-622"/>
    <n v="3"/>
    <s v="Atraso na entrega."/>
  </r>
  <r>
    <n v="81156"/>
    <s v="Juliana Souza"/>
    <x v="0"/>
    <x v="5"/>
    <n v="511.7"/>
    <n v="20"/>
    <n v="2"/>
    <n v="1023.4"/>
    <x v="3"/>
    <x v="0"/>
    <x v="1"/>
    <x v="2"/>
    <s v="33545-210"/>
    <n v="3"/>
    <s v="Ótima qualidade!"/>
  </r>
  <r>
    <n v="80991"/>
    <s v="Rafael Mendes"/>
    <x v="2"/>
    <x v="9"/>
    <n v="784.28"/>
    <n v="0"/>
    <n v="3"/>
    <n v="2352.84"/>
    <x v="6"/>
    <x v="3"/>
    <x v="0"/>
    <x v="7"/>
    <s v="64949-160"/>
    <n v="4"/>
    <s v="Atendeu minhas expectativas!"/>
  </r>
  <r>
    <n v="76532"/>
    <s v="Rafael Mendes"/>
    <x v="3"/>
    <x v="1"/>
    <n v="596.6"/>
    <n v="0"/>
    <n v="3"/>
    <n v="1789.8000000000002"/>
    <x v="6"/>
    <x v="2"/>
    <x v="3"/>
    <x v="6"/>
    <s v="95491-526"/>
    <n v="4"/>
    <s v="Atendeu minhas expectativas!"/>
  </r>
  <r>
    <n v="61563"/>
    <s v="Carlos Eduardo"/>
    <x v="4"/>
    <x v="9"/>
    <n v="756.55"/>
    <n v="15"/>
    <n v="3"/>
    <n v="2269.6499999999996"/>
    <x v="5"/>
    <x v="1"/>
    <x v="2"/>
    <x v="13"/>
    <s v="42758-618"/>
    <n v="5"/>
    <s v="Atraso na entrega."/>
  </r>
  <r>
    <n v="12164"/>
    <s v="Bruna Silva"/>
    <x v="2"/>
    <x v="4"/>
    <n v="152.68"/>
    <n v="0"/>
    <n v="3"/>
    <n v="458.04"/>
    <x v="5"/>
    <x v="2"/>
    <x v="2"/>
    <x v="12"/>
    <s v="50718-119"/>
    <n v="5"/>
    <s v="Atendeu minhas expectativas!"/>
  </r>
  <r>
    <n v="92020"/>
    <s v="Gabriel Martins"/>
    <x v="5"/>
    <x v="0"/>
    <n v="1295.5"/>
    <n v="5"/>
    <n v="2"/>
    <n v="2591"/>
    <x v="6"/>
    <x v="2"/>
    <x v="0"/>
    <x v="10"/>
    <s v="93652-590"/>
    <n v="4"/>
    <s v="Produto incrível!"/>
  </r>
  <r>
    <n v="92981"/>
    <s v="Isabela Andrade"/>
    <x v="8"/>
    <x v="9"/>
    <n v="1288.8399999999999"/>
    <n v="0"/>
    <n v="2"/>
    <n v="2577.6799999999998"/>
    <x v="4"/>
    <x v="2"/>
    <x v="3"/>
    <x v="8"/>
    <s v="29987-962"/>
    <n v="5"/>
    <m/>
  </r>
  <r>
    <n v="96888"/>
    <s v="Gabriel Martins"/>
    <x v="3"/>
    <x v="0"/>
    <n v="411.72"/>
    <n v="15"/>
    <n v="3"/>
    <n v="1235.1600000000001"/>
    <x v="7"/>
    <x v="1"/>
    <x v="0"/>
    <x v="27"/>
    <s v="62458-531"/>
    <n v="3"/>
    <s v="Atraso na entrega."/>
  </r>
  <r>
    <n v="26275"/>
    <s v="Rafael Mendes"/>
    <x v="9"/>
    <x v="5"/>
    <n v="1450.74"/>
    <n v="5"/>
    <n v="2"/>
    <n v="2901.48"/>
    <x v="1"/>
    <x v="1"/>
    <x v="3"/>
    <x v="23"/>
    <s v="98742-888"/>
    <n v="3"/>
    <s v="Produto incrível!"/>
  </r>
  <r>
    <n v="18145"/>
    <s v="Carlos Eduardo"/>
    <x v="8"/>
    <x v="2"/>
    <n v="247.45"/>
    <n v="10"/>
    <n v="1"/>
    <n v="247.45"/>
    <x v="0"/>
    <x v="2"/>
    <x v="1"/>
    <x v="6"/>
    <s v="39651-863"/>
    <n v="3"/>
    <m/>
  </r>
  <r>
    <n v="69726"/>
    <s v="Juliana Souza"/>
    <x v="0"/>
    <x v="5"/>
    <n v="760.36"/>
    <n v="15"/>
    <n v="3"/>
    <n v="2281.08"/>
    <x v="6"/>
    <x v="3"/>
    <x v="2"/>
    <x v="13"/>
    <s v="71760-562"/>
    <n v="4"/>
    <s v="Atraso na entrega."/>
  </r>
  <r>
    <n v="32084"/>
    <s v="Fernando Costa"/>
    <x v="3"/>
    <x v="2"/>
    <n v="362.16"/>
    <n v="5"/>
    <n v="1"/>
    <n v="362.16"/>
    <x v="3"/>
    <x v="0"/>
    <x v="2"/>
    <x v="26"/>
    <s v="43077-441"/>
    <n v="3"/>
    <s v="Atraso na entrega."/>
  </r>
  <r>
    <n v="35232"/>
    <s v="Carlos Eduardo"/>
    <x v="0"/>
    <x v="9"/>
    <n v="286.85000000000002"/>
    <n v="15"/>
    <n v="1"/>
    <n v="286.85000000000002"/>
    <x v="0"/>
    <x v="0"/>
    <x v="0"/>
    <x v="0"/>
    <s v="92380-383"/>
    <m/>
    <s v="Atendeu minhas expectativas!"/>
  </r>
  <r>
    <n v="41019"/>
    <s v="Isabela Andrade"/>
    <x v="0"/>
    <x v="2"/>
    <n v="1191.94"/>
    <n v="0"/>
    <n v="2"/>
    <n v="2383.88"/>
    <x v="3"/>
    <x v="0"/>
    <x v="1"/>
    <x v="18"/>
    <s v="79984-983"/>
    <n v="3"/>
    <m/>
  </r>
  <r>
    <n v="34156"/>
    <s v="Rafael Mendes"/>
    <x v="3"/>
    <x v="8"/>
    <n v="441.11"/>
    <n v="15"/>
    <n v="1"/>
    <n v="441.11"/>
    <x v="3"/>
    <x v="0"/>
    <x v="2"/>
    <x v="7"/>
    <s v="66250-744"/>
    <n v="3"/>
    <s v="Atendeu minhas expectativas!"/>
  </r>
  <r>
    <n v="97900"/>
    <s v="Gabriel Martins"/>
    <x v="9"/>
    <x v="9"/>
    <n v="110.72"/>
    <n v="15"/>
    <n v="3"/>
    <n v="332.15999999999997"/>
    <x v="5"/>
    <x v="3"/>
    <x v="3"/>
    <x v="2"/>
    <s v="78061-736"/>
    <n v="4"/>
    <s v="Produto incrível!"/>
  </r>
  <r>
    <n v="82434"/>
    <s v="Rafael Mendes"/>
    <x v="9"/>
    <x v="6"/>
    <n v="1210.9100000000001"/>
    <n v="10"/>
    <n v="3"/>
    <n v="3632.7300000000005"/>
    <x v="7"/>
    <x v="3"/>
    <x v="2"/>
    <x v="1"/>
    <s v="30268-199"/>
    <m/>
    <s v="Atraso na entrega."/>
  </r>
  <r>
    <n v="17315"/>
    <s v="Gabriel Martins"/>
    <x v="2"/>
    <x v="2"/>
    <n v="1467.51"/>
    <n v="15"/>
    <n v="1"/>
    <n v="1467.51"/>
    <x v="4"/>
    <x v="0"/>
    <x v="0"/>
    <x v="1"/>
    <s v="92793-329"/>
    <n v="3"/>
    <s v="Atraso na entrega."/>
  </r>
  <r>
    <n v="64075"/>
    <s v="Carlos Eduardo"/>
    <x v="1"/>
    <x v="0"/>
    <n v="1246.3699999999999"/>
    <n v="10"/>
    <n v="1"/>
    <n v="1246.3699999999999"/>
    <x v="7"/>
    <x v="2"/>
    <x v="3"/>
    <x v="21"/>
    <s v="84339-646"/>
    <n v="3"/>
    <m/>
  </r>
  <r>
    <n v="56473"/>
    <s v="Fernando Costa"/>
    <x v="7"/>
    <x v="0"/>
    <n v="1405.42"/>
    <n v="5"/>
    <n v="1"/>
    <n v="1405.42"/>
    <x v="3"/>
    <x v="0"/>
    <x v="3"/>
    <x v="21"/>
    <s v="75405-169"/>
    <n v="3"/>
    <s v="Ótima qualidade!"/>
  </r>
  <r>
    <n v="41895"/>
    <s v="Bruna Silva"/>
    <x v="3"/>
    <x v="1"/>
    <n v="183.76"/>
    <n v="10"/>
    <n v="3"/>
    <n v="551.28"/>
    <x v="4"/>
    <x v="0"/>
    <x v="2"/>
    <x v="13"/>
    <s v="53960-325"/>
    <n v="5"/>
    <s v="Atraso na entrega."/>
  </r>
  <r>
    <n v="63793"/>
    <s v="Rafael Mendes"/>
    <x v="4"/>
    <x v="2"/>
    <n v="509.06"/>
    <n v="5"/>
    <n v="2"/>
    <n v="1018.12"/>
    <x v="2"/>
    <x v="0"/>
    <x v="2"/>
    <x v="17"/>
    <s v="48817-225"/>
    <m/>
    <s v="Produto incrível!"/>
  </r>
  <r>
    <n v="75071"/>
    <s v="Mateus Lima"/>
    <x v="0"/>
    <x v="9"/>
    <n v="543.29999999999995"/>
    <n v="15"/>
    <n v="3"/>
    <n v="1629.8999999999999"/>
    <x v="3"/>
    <x v="3"/>
    <x v="0"/>
    <x v="2"/>
    <s v="89768-869"/>
    <n v="4"/>
    <m/>
  </r>
  <r>
    <n v="47809"/>
    <s v="Lucas Ferreira"/>
    <x v="8"/>
    <x v="4"/>
    <n v="1408.28"/>
    <n v="5"/>
    <n v="2"/>
    <n v="2816.56"/>
    <x v="5"/>
    <x v="2"/>
    <x v="1"/>
    <x v="19"/>
    <s v="99796-628"/>
    <n v="5"/>
    <s v="Ótima qualidade!"/>
  </r>
  <r>
    <n v="58399"/>
    <s v="Rafael Mendes"/>
    <x v="9"/>
    <x v="2"/>
    <n v="1241.1300000000001"/>
    <n v="5"/>
    <n v="2"/>
    <n v="2482.2600000000002"/>
    <x v="0"/>
    <x v="0"/>
    <x v="2"/>
    <x v="4"/>
    <s v="16171-457"/>
    <n v="5"/>
    <m/>
  </r>
  <r>
    <n v="48892"/>
    <s v="Mateus Lima"/>
    <x v="7"/>
    <x v="0"/>
    <n v="915.27"/>
    <n v="20"/>
    <n v="2"/>
    <n v="1830.54"/>
    <x v="3"/>
    <x v="1"/>
    <x v="3"/>
    <x v="28"/>
    <s v="95634-935"/>
    <n v="3"/>
    <s v="Atraso na entrega."/>
  </r>
  <r>
    <n v="76478"/>
    <s v="Fernando Costa"/>
    <x v="8"/>
    <x v="2"/>
    <n v="1261.7"/>
    <n v="10"/>
    <n v="1"/>
    <n v="1261.7"/>
    <x v="2"/>
    <x v="1"/>
    <x v="0"/>
    <x v="18"/>
    <s v="88100-680"/>
    <n v="3"/>
    <m/>
  </r>
  <r>
    <n v="97350"/>
    <s v="Isabela Andrade"/>
    <x v="7"/>
    <x v="1"/>
    <n v="1434.42"/>
    <n v="20"/>
    <n v="2"/>
    <n v="2868.84"/>
    <x v="4"/>
    <x v="2"/>
    <x v="3"/>
    <x v="15"/>
    <s v="61005-542"/>
    <m/>
    <m/>
  </r>
  <r>
    <n v="19312"/>
    <s v="Rafael Mendes"/>
    <x v="6"/>
    <x v="4"/>
    <n v="726.66"/>
    <n v="10"/>
    <n v="1"/>
    <n v="726.66"/>
    <x v="3"/>
    <x v="1"/>
    <x v="3"/>
    <x v="0"/>
    <s v="49577-459"/>
    <n v="4"/>
    <m/>
  </r>
  <r>
    <n v="77771"/>
    <s v="Isabela Andrade"/>
    <x v="9"/>
    <x v="4"/>
    <n v="520.71"/>
    <n v="5"/>
    <n v="2"/>
    <n v="1041.42"/>
    <x v="5"/>
    <x v="0"/>
    <x v="3"/>
    <x v="26"/>
    <s v="75093-972"/>
    <n v="4"/>
    <m/>
  </r>
  <r>
    <n v="72046"/>
    <s v="Fernando Costa"/>
    <x v="6"/>
    <x v="8"/>
    <n v="663.73"/>
    <n v="5"/>
    <n v="3"/>
    <n v="1991.19"/>
    <x v="6"/>
    <x v="0"/>
    <x v="1"/>
    <x v="18"/>
    <s v="46344-696"/>
    <m/>
    <s v="Produto incrível!"/>
  </r>
  <r>
    <n v="83064"/>
    <s v="Lucas Ferreira"/>
    <x v="0"/>
    <x v="7"/>
    <n v="289.56"/>
    <n v="0"/>
    <n v="1"/>
    <n v="289.56"/>
    <x v="0"/>
    <x v="3"/>
    <x v="1"/>
    <x v="4"/>
    <s v="50375-261"/>
    <n v="3"/>
    <s v="Atendeu minhas expectativas!"/>
  </r>
  <r>
    <n v="17553"/>
    <s v="Ana Beatriz"/>
    <x v="2"/>
    <x v="0"/>
    <n v="1359.92"/>
    <n v="10"/>
    <n v="1"/>
    <n v="1359.92"/>
    <x v="1"/>
    <x v="3"/>
    <x v="2"/>
    <x v="6"/>
    <s v="24425-400"/>
    <n v="3"/>
    <s v="Ótima qualidade!"/>
  </r>
  <r>
    <n v="10745"/>
    <s v="Mateus Lima"/>
    <x v="5"/>
    <x v="8"/>
    <n v="1031.72"/>
    <n v="5"/>
    <n v="3"/>
    <n v="3095.16"/>
    <x v="6"/>
    <x v="3"/>
    <x v="3"/>
    <x v="23"/>
    <s v="37788-802"/>
    <n v="4"/>
    <m/>
  </r>
  <r>
    <n v="91985"/>
    <s v="Mateus Lima"/>
    <x v="8"/>
    <x v="6"/>
    <n v="1402.55"/>
    <n v="20"/>
    <n v="1"/>
    <n v="1402.55"/>
    <x v="3"/>
    <x v="2"/>
    <x v="0"/>
    <x v="1"/>
    <s v="84018-108"/>
    <n v="4"/>
    <m/>
  </r>
  <r>
    <n v="26055"/>
    <s v="Rafael Mendes"/>
    <x v="1"/>
    <x v="0"/>
    <n v="1035.33"/>
    <n v="15"/>
    <n v="1"/>
    <n v="1035.33"/>
    <x v="1"/>
    <x v="1"/>
    <x v="0"/>
    <x v="21"/>
    <s v="56254-453"/>
    <m/>
    <s v="Produto incrível!"/>
  </r>
  <r>
    <n v="43665"/>
    <s v="Isabela Andrade"/>
    <x v="0"/>
    <x v="1"/>
    <n v="1121.99"/>
    <n v="10"/>
    <n v="3"/>
    <n v="3365.9700000000003"/>
    <x v="7"/>
    <x v="1"/>
    <x v="2"/>
    <x v="10"/>
    <s v="35386-354"/>
    <n v="5"/>
    <s v="Produto incrível!"/>
  </r>
  <r>
    <n v="42808"/>
    <s v="Fernando Costa"/>
    <x v="7"/>
    <x v="0"/>
    <n v="251.46"/>
    <n v="20"/>
    <n v="1"/>
    <n v="251.46"/>
    <x v="0"/>
    <x v="3"/>
    <x v="0"/>
    <x v="24"/>
    <s v="21574-893"/>
    <m/>
    <s v="Atendeu minhas expectativas!"/>
  </r>
  <r>
    <n v="27686"/>
    <s v="Fernando Costa"/>
    <x v="4"/>
    <x v="9"/>
    <n v="462.49"/>
    <n v="10"/>
    <n v="1"/>
    <n v="462.49"/>
    <x v="3"/>
    <x v="2"/>
    <x v="1"/>
    <x v="27"/>
    <s v="45059-697"/>
    <n v="3"/>
    <m/>
  </r>
  <r>
    <n v="54738"/>
    <s v="Rafael Mendes"/>
    <x v="4"/>
    <x v="5"/>
    <n v="300.13"/>
    <n v="5"/>
    <n v="3"/>
    <n v="900.39"/>
    <x v="6"/>
    <x v="2"/>
    <x v="0"/>
    <x v="7"/>
    <s v="48918-574"/>
    <n v="4"/>
    <s v="Atraso na entrega."/>
  </r>
  <r>
    <n v="72163"/>
    <s v="Mateus Lima"/>
    <x v="4"/>
    <x v="8"/>
    <n v="603.55999999999995"/>
    <n v="10"/>
    <n v="1"/>
    <n v="603.55999999999995"/>
    <x v="3"/>
    <x v="1"/>
    <x v="3"/>
    <x v="10"/>
    <s v="92012-554"/>
    <n v="4"/>
    <m/>
  </r>
  <r>
    <n v="82387"/>
    <s v="Gabriel Martins"/>
    <x v="4"/>
    <x v="9"/>
    <n v="118.58"/>
    <n v="10"/>
    <n v="2"/>
    <n v="237.16"/>
    <x v="0"/>
    <x v="1"/>
    <x v="2"/>
    <x v="21"/>
    <s v="68317-113"/>
    <n v="5"/>
    <s v="Produto incrível!"/>
  </r>
  <r>
    <n v="11842"/>
    <s v="Bruna Silva"/>
    <x v="4"/>
    <x v="8"/>
    <n v="471.35"/>
    <n v="0"/>
    <n v="3"/>
    <n v="1414.0500000000002"/>
    <x v="1"/>
    <x v="3"/>
    <x v="3"/>
    <x v="21"/>
    <s v="33528-788"/>
    <n v="3"/>
    <m/>
  </r>
  <r>
    <n v="86392"/>
    <s v="Lucas Ferreira"/>
    <x v="7"/>
    <x v="5"/>
    <n v="921.26"/>
    <n v="0"/>
    <n v="3"/>
    <n v="2763.7799999999997"/>
    <x v="2"/>
    <x v="3"/>
    <x v="3"/>
    <x v="1"/>
    <s v="88413-815"/>
    <m/>
    <s v="Produto incrível!"/>
  </r>
  <r>
    <n v="79188"/>
    <s v="Ana Beatriz"/>
    <x v="0"/>
    <x v="5"/>
    <n v="887.92"/>
    <n v="5"/>
    <n v="2"/>
    <n v="1775.84"/>
    <x v="3"/>
    <x v="2"/>
    <x v="3"/>
    <x v="0"/>
    <s v="48363-351"/>
    <m/>
    <s v="Atraso na entrega."/>
  </r>
  <r>
    <n v="83080"/>
    <s v="Gabriel Martins"/>
    <x v="6"/>
    <x v="3"/>
    <n v="317.43"/>
    <n v="10"/>
    <n v="1"/>
    <n v="317.43"/>
    <x v="6"/>
    <x v="1"/>
    <x v="2"/>
    <x v="23"/>
    <s v="73652-733"/>
    <n v="4"/>
    <s v="Atraso na entrega."/>
  </r>
  <r>
    <n v="37694"/>
    <s v="Juliana Souza"/>
    <x v="6"/>
    <x v="7"/>
    <n v="125.49"/>
    <n v="5"/>
    <n v="1"/>
    <n v="125.49"/>
    <x v="7"/>
    <x v="1"/>
    <x v="3"/>
    <x v="11"/>
    <s v="23738-210"/>
    <m/>
    <s v="Atendeu minhas expectativas!"/>
  </r>
  <r>
    <n v="31979"/>
    <s v="Mateus Lima"/>
    <x v="5"/>
    <x v="5"/>
    <n v="1148.72"/>
    <n v="5"/>
    <n v="3"/>
    <n v="3446.16"/>
    <x v="2"/>
    <x v="3"/>
    <x v="0"/>
    <x v="10"/>
    <s v="47575-757"/>
    <n v="5"/>
    <s v="Ótima qualidade!"/>
  </r>
  <r>
    <n v="30638"/>
    <s v="Carlos Eduardo"/>
    <x v="8"/>
    <x v="9"/>
    <n v="292.68"/>
    <n v="5"/>
    <n v="2"/>
    <n v="585.36"/>
    <x v="7"/>
    <x v="1"/>
    <x v="3"/>
    <x v="21"/>
    <s v="56613-190"/>
    <m/>
    <s v="Produto incrível!"/>
  </r>
  <r>
    <n v="73337"/>
    <s v="Ana Beatriz"/>
    <x v="9"/>
    <x v="4"/>
    <n v="1124.8800000000001"/>
    <n v="0"/>
    <n v="3"/>
    <n v="3374.6400000000003"/>
    <x v="5"/>
    <x v="0"/>
    <x v="0"/>
    <x v="11"/>
    <s v="73709-485"/>
    <n v="3"/>
    <m/>
  </r>
  <r>
    <n v="94489"/>
    <s v="Juliana Souza"/>
    <x v="7"/>
    <x v="2"/>
    <n v="709.67"/>
    <n v="5"/>
    <n v="3"/>
    <n v="2129.0099999999998"/>
    <x v="6"/>
    <x v="0"/>
    <x v="0"/>
    <x v="23"/>
    <s v="49050-912"/>
    <m/>
    <m/>
  </r>
  <r>
    <n v="31546"/>
    <s v="Rafael Mendes"/>
    <x v="5"/>
    <x v="5"/>
    <n v="990.32"/>
    <n v="10"/>
    <n v="1"/>
    <n v="990.32"/>
    <x v="3"/>
    <x v="2"/>
    <x v="0"/>
    <x v="26"/>
    <s v="87941-363"/>
    <m/>
    <s v="Ótima qualidade!"/>
  </r>
  <r>
    <n v="77430"/>
    <s v="Isabela Andrade"/>
    <x v="4"/>
    <x v="2"/>
    <n v="930.75"/>
    <n v="5"/>
    <n v="2"/>
    <n v="1861.5"/>
    <x v="1"/>
    <x v="0"/>
    <x v="0"/>
    <x v="26"/>
    <s v="96955-918"/>
    <n v="4"/>
    <m/>
  </r>
  <r>
    <n v="25104"/>
    <s v="Lucas Ferreira"/>
    <x v="1"/>
    <x v="7"/>
    <n v="1303.99"/>
    <n v="5"/>
    <n v="1"/>
    <n v="1303.99"/>
    <x v="6"/>
    <x v="0"/>
    <x v="3"/>
    <x v="23"/>
    <s v="65998-858"/>
    <n v="3"/>
    <s v="Atraso na entrega."/>
  </r>
  <r>
    <n v="43244"/>
    <s v="Juliana Souza"/>
    <x v="0"/>
    <x v="6"/>
    <n v="1153.19"/>
    <n v="15"/>
    <n v="2"/>
    <n v="2306.38"/>
    <x v="6"/>
    <x v="1"/>
    <x v="3"/>
    <x v="23"/>
    <s v="70150-348"/>
    <n v="5"/>
    <s v="Produto incrível!"/>
  </r>
  <r>
    <n v="40390"/>
    <s v="Isabela Andrade"/>
    <x v="2"/>
    <x v="7"/>
    <n v="1174.6099999999999"/>
    <n v="10"/>
    <n v="1"/>
    <n v="1174.6099999999999"/>
    <x v="2"/>
    <x v="3"/>
    <x v="2"/>
    <x v="12"/>
    <s v="68394-529"/>
    <n v="4"/>
    <s v="Atendeu minhas expectativas!"/>
  </r>
  <r>
    <n v="86315"/>
    <s v="Carlos Eduardo"/>
    <x v="4"/>
    <x v="5"/>
    <n v="1194.07"/>
    <n v="0"/>
    <n v="2"/>
    <n v="2388.14"/>
    <x v="0"/>
    <x v="1"/>
    <x v="1"/>
    <x v="20"/>
    <s v="98122-784"/>
    <m/>
    <s v="Atraso na entrega."/>
  </r>
  <r>
    <n v="93041"/>
    <s v="Gabriel Martins"/>
    <x v="5"/>
    <x v="1"/>
    <n v="656.49"/>
    <n v="5"/>
    <n v="1"/>
    <n v="656.49"/>
    <x v="4"/>
    <x v="2"/>
    <x v="3"/>
    <x v="11"/>
    <s v="79526-710"/>
    <n v="3"/>
    <s v="Atendeu minhas expectativas!"/>
  </r>
  <r>
    <n v="10891"/>
    <s v="Lucas Ferreira"/>
    <x v="2"/>
    <x v="5"/>
    <n v="1289.1099999999999"/>
    <n v="10"/>
    <n v="3"/>
    <n v="3867.33"/>
    <x v="0"/>
    <x v="1"/>
    <x v="0"/>
    <x v="3"/>
    <s v="35685-313"/>
    <n v="5"/>
    <s v="Ótima qualidade!"/>
  </r>
  <r>
    <n v="69462"/>
    <s v="Lucas Ferreira"/>
    <x v="2"/>
    <x v="6"/>
    <n v="327.83"/>
    <n v="5"/>
    <n v="2"/>
    <n v="655.66"/>
    <x v="6"/>
    <x v="0"/>
    <x v="1"/>
    <x v="20"/>
    <s v="33251-405"/>
    <n v="3"/>
    <s v="Atraso na entrega."/>
  </r>
  <r>
    <n v="72117"/>
    <s v="Lucas Ferreira"/>
    <x v="1"/>
    <x v="5"/>
    <n v="1174.3"/>
    <n v="10"/>
    <n v="2"/>
    <n v="2348.6"/>
    <x v="4"/>
    <x v="1"/>
    <x v="0"/>
    <x v="20"/>
    <s v="23558-154"/>
    <n v="3"/>
    <s v="Atendeu minhas expectativas!"/>
  </r>
  <r>
    <n v="89767"/>
    <s v="Rafael Mendes"/>
    <x v="7"/>
    <x v="9"/>
    <n v="1169.56"/>
    <n v="0"/>
    <n v="3"/>
    <n v="3508.68"/>
    <x v="2"/>
    <x v="0"/>
    <x v="3"/>
    <x v="29"/>
    <s v="72031-971"/>
    <n v="4"/>
    <m/>
  </r>
  <r>
    <n v="15065"/>
    <s v="Rafael Mendes"/>
    <x v="7"/>
    <x v="8"/>
    <n v="982.94"/>
    <n v="15"/>
    <n v="2"/>
    <n v="1965.88"/>
    <x v="6"/>
    <x v="2"/>
    <x v="1"/>
    <x v="8"/>
    <s v="66511-257"/>
    <m/>
    <s v="Atendeu minhas expectativas!"/>
  </r>
  <r>
    <n v="56414"/>
    <s v="Ana Beatriz"/>
    <x v="8"/>
    <x v="4"/>
    <n v="869.78"/>
    <n v="10"/>
    <n v="1"/>
    <n v="869.78"/>
    <x v="2"/>
    <x v="1"/>
    <x v="2"/>
    <x v="2"/>
    <s v="86427-813"/>
    <n v="3"/>
    <s v="Atendeu minhas expectativas!"/>
  </r>
  <r>
    <n v="59394"/>
    <s v="Lucas Ferreira"/>
    <x v="6"/>
    <x v="5"/>
    <n v="514.95000000000005"/>
    <n v="5"/>
    <n v="1"/>
    <n v="514.95000000000005"/>
    <x v="7"/>
    <x v="2"/>
    <x v="2"/>
    <x v="13"/>
    <s v="96584-718"/>
    <n v="3"/>
    <s v="Produto incrível!"/>
  </r>
  <r>
    <n v="91183"/>
    <s v="Gabriel Martins"/>
    <x v="1"/>
    <x v="9"/>
    <n v="277.16000000000003"/>
    <n v="5"/>
    <n v="2"/>
    <n v="554.32000000000005"/>
    <x v="0"/>
    <x v="2"/>
    <x v="0"/>
    <x v="6"/>
    <s v="58662-769"/>
    <n v="5"/>
    <s v="Atraso na entrega."/>
  </r>
  <r>
    <n v="69413"/>
    <s v="Ana Beatriz"/>
    <x v="8"/>
    <x v="9"/>
    <n v="1340.38"/>
    <n v="10"/>
    <n v="3"/>
    <n v="4021.1400000000003"/>
    <x v="5"/>
    <x v="3"/>
    <x v="1"/>
    <x v="6"/>
    <s v="17789-286"/>
    <m/>
    <m/>
  </r>
  <r>
    <n v="15837"/>
    <s v="Mateus Lima"/>
    <x v="9"/>
    <x v="7"/>
    <n v="612.22"/>
    <n v="5"/>
    <n v="2"/>
    <n v="1224.44"/>
    <x v="6"/>
    <x v="2"/>
    <x v="3"/>
    <x v="3"/>
    <s v="70663-535"/>
    <n v="5"/>
    <s v="Produto incrível!"/>
  </r>
  <r>
    <n v="42914"/>
    <s v="Isabela Andrade"/>
    <x v="2"/>
    <x v="8"/>
    <n v="419.01"/>
    <n v="0"/>
    <n v="2"/>
    <n v="838.02"/>
    <x v="6"/>
    <x v="2"/>
    <x v="1"/>
    <x v="13"/>
    <s v="33741-950"/>
    <n v="5"/>
    <s v="Produto incrível!"/>
  </r>
  <r>
    <n v="49743"/>
    <s v="Gabriel Martins"/>
    <x v="0"/>
    <x v="2"/>
    <n v="929.95"/>
    <n v="0"/>
    <n v="2"/>
    <n v="1859.9"/>
    <x v="5"/>
    <x v="3"/>
    <x v="3"/>
    <x v="0"/>
    <s v="93602-757"/>
    <n v="3"/>
    <s v="Atraso na entrega."/>
  </r>
  <r>
    <n v="24909"/>
    <s v="Fernando Costa"/>
    <x v="1"/>
    <x v="1"/>
    <n v="686.46"/>
    <n v="20"/>
    <n v="3"/>
    <n v="2059.38"/>
    <x v="5"/>
    <x v="1"/>
    <x v="3"/>
    <x v="24"/>
    <s v="68203-779"/>
    <n v="3"/>
    <s v="Atraso na entrega."/>
  </r>
  <r>
    <n v="50491"/>
    <s v="Fernando Costa"/>
    <x v="3"/>
    <x v="3"/>
    <n v="468.9"/>
    <n v="5"/>
    <n v="1"/>
    <n v="468.9"/>
    <x v="5"/>
    <x v="3"/>
    <x v="0"/>
    <x v="10"/>
    <s v="55269-244"/>
    <m/>
    <s v="Ótima qualidade!"/>
  </r>
  <r>
    <n v="57713"/>
    <s v="Mateus Lima"/>
    <x v="6"/>
    <x v="6"/>
    <n v="101.28"/>
    <n v="5"/>
    <n v="1"/>
    <n v="101.28"/>
    <x v="6"/>
    <x v="1"/>
    <x v="3"/>
    <x v="28"/>
    <s v="17155-124"/>
    <n v="3"/>
    <m/>
  </r>
  <r>
    <n v="67950"/>
    <s v="Gabriel Martins"/>
    <x v="1"/>
    <x v="4"/>
    <n v="768.03"/>
    <n v="5"/>
    <n v="2"/>
    <n v="1536.06"/>
    <x v="3"/>
    <x v="0"/>
    <x v="0"/>
    <x v="21"/>
    <s v="10931-386"/>
    <n v="5"/>
    <s v="Atraso na entrega."/>
  </r>
  <r>
    <n v="73426"/>
    <s v="Bruna Silva"/>
    <x v="5"/>
    <x v="5"/>
    <n v="1139.18"/>
    <n v="20"/>
    <n v="2"/>
    <n v="2278.36"/>
    <x v="3"/>
    <x v="0"/>
    <x v="0"/>
    <x v="9"/>
    <s v="86685-708"/>
    <n v="5"/>
    <s v="Atraso na entrega."/>
  </r>
  <r>
    <n v="88781"/>
    <s v="Rafael Mendes"/>
    <x v="8"/>
    <x v="0"/>
    <n v="588.53"/>
    <n v="5"/>
    <n v="2"/>
    <n v="1177.06"/>
    <x v="0"/>
    <x v="0"/>
    <x v="1"/>
    <x v="16"/>
    <s v="19707-574"/>
    <n v="4"/>
    <s v="Atendeu minhas expectativas!"/>
  </r>
  <r>
    <n v="97477"/>
    <s v="Fernando Costa"/>
    <x v="4"/>
    <x v="9"/>
    <n v="1044.32"/>
    <n v="0"/>
    <n v="2"/>
    <n v="2088.64"/>
    <x v="6"/>
    <x v="1"/>
    <x v="2"/>
    <x v="3"/>
    <s v="49336-487"/>
    <n v="3"/>
    <s v="Ótima qualidade!"/>
  </r>
  <r>
    <n v="25415"/>
    <s v="Ana Beatriz"/>
    <x v="7"/>
    <x v="1"/>
    <n v="844.88"/>
    <n v="15"/>
    <n v="3"/>
    <n v="2534.64"/>
    <x v="6"/>
    <x v="0"/>
    <x v="0"/>
    <x v="22"/>
    <s v="59198-788"/>
    <n v="5"/>
    <m/>
  </r>
  <r>
    <n v="33269"/>
    <s v="Ana Beatriz"/>
    <x v="9"/>
    <x v="9"/>
    <n v="185.1"/>
    <n v="5"/>
    <n v="1"/>
    <n v="185.1"/>
    <x v="4"/>
    <x v="2"/>
    <x v="3"/>
    <x v="17"/>
    <s v="68617-798"/>
    <n v="4"/>
    <s v="Produto incrível!"/>
  </r>
  <r>
    <n v="52279"/>
    <s v="Lucas Ferreira"/>
    <x v="4"/>
    <x v="6"/>
    <n v="579.82000000000005"/>
    <n v="10"/>
    <n v="1"/>
    <n v="579.82000000000005"/>
    <x v="4"/>
    <x v="2"/>
    <x v="0"/>
    <x v="29"/>
    <s v="95233-590"/>
    <n v="4"/>
    <m/>
  </r>
  <r>
    <n v="31561"/>
    <s v="Lucas Ferreira"/>
    <x v="2"/>
    <x v="9"/>
    <n v="772.36"/>
    <n v="15"/>
    <n v="2"/>
    <n v="1544.72"/>
    <x v="5"/>
    <x v="1"/>
    <x v="0"/>
    <x v="29"/>
    <s v="61189-167"/>
    <n v="5"/>
    <s v="Atraso na entrega."/>
  </r>
  <r>
    <n v="82604"/>
    <s v="Bruna Silva"/>
    <x v="2"/>
    <x v="3"/>
    <n v="1227.58"/>
    <n v="20"/>
    <n v="3"/>
    <n v="3682.74"/>
    <x v="0"/>
    <x v="3"/>
    <x v="1"/>
    <x v="6"/>
    <s v="39786-135"/>
    <n v="3"/>
    <s v="Produto incrível!"/>
  </r>
  <r>
    <n v="59066"/>
    <s v="Juliana Souza"/>
    <x v="5"/>
    <x v="5"/>
    <n v="618.66999999999996"/>
    <n v="20"/>
    <n v="2"/>
    <n v="1237.3399999999999"/>
    <x v="6"/>
    <x v="2"/>
    <x v="3"/>
    <x v="19"/>
    <s v="98949-629"/>
    <n v="3"/>
    <s v="Atendeu minhas expectativas!"/>
  </r>
  <r>
    <n v="98925"/>
    <s v="Fernando Costa"/>
    <x v="2"/>
    <x v="7"/>
    <n v="503.48"/>
    <n v="10"/>
    <n v="1"/>
    <n v="503.48"/>
    <x v="0"/>
    <x v="0"/>
    <x v="2"/>
    <x v="11"/>
    <s v="22734-366"/>
    <n v="3"/>
    <s v="Ótima qualidade!"/>
  </r>
  <r>
    <n v="70678"/>
    <s v="Gabriel Martins"/>
    <x v="8"/>
    <x v="0"/>
    <n v="206.7"/>
    <n v="15"/>
    <n v="3"/>
    <n v="620.09999999999991"/>
    <x v="5"/>
    <x v="3"/>
    <x v="1"/>
    <x v="28"/>
    <s v="11346-415"/>
    <m/>
    <s v="Ótima qualidade!"/>
  </r>
  <r>
    <n v="12851"/>
    <s v="Bruna Silva"/>
    <x v="5"/>
    <x v="3"/>
    <n v="1158.97"/>
    <n v="15"/>
    <n v="2"/>
    <n v="2317.94"/>
    <x v="7"/>
    <x v="2"/>
    <x v="2"/>
    <x v="25"/>
    <s v="97831-470"/>
    <n v="3"/>
    <s v="Atraso na entrega."/>
  </r>
  <r>
    <n v="47951"/>
    <s v="Ana Beatriz"/>
    <x v="4"/>
    <x v="9"/>
    <n v="448.1"/>
    <n v="10"/>
    <n v="3"/>
    <n v="1344.3000000000002"/>
    <x v="5"/>
    <x v="0"/>
    <x v="1"/>
    <x v="27"/>
    <s v="89579-985"/>
    <n v="5"/>
    <s v="Atendeu minhas expectativas!"/>
  </r>
  <r>
    <n v="58213"/>
    <s v="Bruna Silva"/>
    <x v="7"/>
    <x v="9"/>
    <n v="1449.09"/>
    <n v="0"/>
    <n v="3"/>
    <n v="4347.2699999999995"/>
    <x v="1"/>
    <x v="2"/>
    <x v="2"/>
    <x v="26"/>
    <s v="69838-804"/>
    <m/>
    <m/>
  </r>
  <r>
    <n v="92790"/>
    <s v="Lucas Ferreira"/>
    <x v="7"/>
    <x v="6"/>
    <n v="639.20000000000005"/>
    <n v="20"/>
    <n v="3"/>
    <n v="1917.6000000000001"/>
    <x v="3"/>
    <x v="3"/>
    <x v="2"/>
    <x v="17"/>
    <s v="29824-600"/>
    <n v="5"/>
    <s v="Atraso na entrega."/>
  </r>
  <r>
    <n v="54625"/>
    <s v="Carlos Eduardo"/>
    <x v="5"/>
    <x v="5"/>
    <n v="909.78"/>
    <n v="20"/>
    <n v="2"/>
    <n v="1819.56"/>
    <x v="4"/>
    <x v="2"/>
    <x v="0"/>
    <x v="10"/>
    <s v="30278-534"/>
    <n v="5"/>
    <s v="Ótima qualidade!"/>
  </r>
  <r>
    <n v="45584"/>
    <s v="Gabriel Martins"/>
    <x v="8"/>
    <x v="5"/>
    <n v="320.67"/>
    <n v="10"/>
    <n v="3"/>
    <n v="962.01"/>
    <x v="7"/>
    <x v="1"/>
    <x v="0"/>
    <x v="24"/>
    <s v="71089-267"/>
    <n v="5"/>
    <s v="Atraso na entrega."/>
  </r>
  <r>
    <n v="13453"/>
    <s v="Fernando Costa"/>
    <x v="0"/>
    <x v="8"/>
    <n v="213.38"/>
    <n v="0"/>
    <n v="3"/>
    <n v="640.14"/>
    <x v="4"/>
    <x v="0"/>
    <x v="0"/>
    <x v="2"/>
    <s v="91113-379"/>
    <m/>
    <s v="Atraso na entrega."/>
  </r>
  <r>
    <n v="57289"/>
    <s v="Fernando Costa"/>
    <x v="6"/>
    <x v="5"/>
    <n v="213.69"/>
    <n v="20"/>
    <n v="2"/>
    <n v="427.38"/>
    <x v="4"/>
    <x v="2"/>
    <x v="3"/>
    <x v="27"/>
    <s v="42538-141"/>
    <n v="1"/>
    <s v="Entrega demorou demais."/>
  </r>
  <r>
    <n v="94231"/>
    <s v="Carlos Eduardo"/>
    <x v="8"/>
    <x v="3"/>
    <n v="1189.1300000000001"/>
    <n v="20"/>
    <n v="3"/>
    <n v="3567.3900000000003"/>
    <x v="4"/>
    <x v="2"/>
    <x v="1"/>
    <x v="1"/>
    <s v="88687-526"/>
    <n v="1"/>
    <s v="Produto veio com defeito."/>
  </r>
  <r>
    <n v="70823"/>
    <s v="Rafael Mendes"/>
    <x v="4"/>
    <x v="5"/>
    <n v="818.96"/>
    <n v="15"/>
    <n v="1"/>
    <n v="818.96"/>
    <x v="6"/>
    <x v="2"/>
    <x v="0"/>
    <x v="12"/>
    <s v="86326-869"/>
    <n v="2"/>
    <s v="Atendimento ruim."/>
  </r>
  <r>
    <n v="75125"/>
    <s v="Lucas Ferreira"/>
    <x v="7"/>
    <x v="7"/>
    <n v="1470.75"/>
    <n v="10"/>
    <n v="1"/>
    <n v="1470.75"/>
    <x v="1"/>
    <x v="2"/>
    <x v="2"/>
    <x v="24"/>
    <s v="63890-997"/>
    <n v="1"/>
    <s v="Produto veio com defeito."/>
  </r>
  <r>
    <n v="88388"/>
    <s v="Isabela Andrade"/>
    <x v="8"/>
    <x v="3"/>
    <n v="195.42"/>
    <n v="15"/>
    <n v="3"/>
    <n v="586.26"/>
    <x v="5"/>
    <x v="2"/>
    <x v="0"/>
    <x v="29"/>
    <s v="45208-603"/>
    <n v="3"/>
    <s v="Não recomendo."/>
  </r>
  <r>
    <n v="91435"/>
    <s v="Gabriel Martins"/>
    <x v="4"/>
    <x v="5"/>
    <n v="670.26"/>
    <n v="15"/>
    <n v="1"/>
    <n v="670.26"/>
    <x v="2"/>
    <x v="1"/>
    <x v="3"/>
    <x v="1"/>
    <s v="69984-346"/>
    <n v="3"/>
    <s v="Produto veio com defeito."/>
  </r>
  <r>
    <n v="38055"/>
    <s v="Rafael Mendes"/>
    <x v="7"/>
    <x v="2"/>
    <n v="1398.23"/>
    <n v="20"/>
    <n v="2"/>
    <n v="2796.46"/>
    <x v="5"/>
    <x v="0"/>
    <x v="2"/>
    <x v="15"/>
    <s v="97173-622"/>
    <n v="1"/>
    <s v="Entrega demorou demais."/>
  </r>
  <r>
    <n v="39108"/>
    <s v="Carlos Eduardo"/>
    <x v="4"/>
    <x v="2"/>
    <n v="310.93"/>
    <n v="10"/>
    <n v="2"/>
    <n v="621.86"/>
    <x v="0"/>
    <x v="0"/>
    <x v="2"/>
    <x v="12"/>
    <s v="75529-891"/>
    <n v="3"/>
    <s v="Qualidade inferior ao esperado."/>
  </r>
  <r>
    <n v="61257"/>
    <s v="Carlos Eduardo"/>
    <x v="6"/>
    <x v="5"/>
    <n v="1085.46"/>
    <n v="20"/>
    <n v="3"/>
    <n v="3256.38"/>
    <x v="7"/>
    <x v="3"/>
    <x v="3"/>
    <x v="22"/>
    <s v="87187-534"/>
    <n v="1"/>
    <s v="Qualidade inferior ao esperado."/>
  </r>
  <r>
    <n v="45360"/>
    <s v="Bruna Silva"/>
    <x v="1"/>
    <x v="0"/>
    <n v="1199.9100000000001"/>
    <n v="20"/>
    <n v="2"/>
    <n v="2399.8200000000002"/>
    <x v="5"/>
    <x v="2"/>
    <x v="0"/>
    <x v="7"/>
    <s v="85768-610"/>
    <n v="1"/>
    <s v="Atendimento ruim."/>
  </r>
  <r>
    <n v="34107"/>
    <s v="Bruna Silva"/>
    <x v="7"/>
    <x v="9"/>
    <n v="516.05999999999995"/>
    <n v="10"/>
    <n v="1"/>
    <n v="516.05999999999995"/>
    <x v="5"/>
    <x v="2"/>
    <x v="0"/>
    <x v="11"/>
    <s v="70119-297"/>
    <n v="3"/>
    <s v="Qualidade inferior ao esperado."/>
  </r>
  <r>
    <n v="68473"/>
    <s v="Bruna Silva"/>
    <x v="6"/>
    <x v="5"/>
    <n v="1385.31"/>
    <n v="15"/>
    <n v="3"/>
    <n v="4155.93"/>
    <x v="6"/>
    <x v="3"/>
    <x v="3"/>
    <x v="10"/>
    <s v="53239-465"/>
    <n v="1"/>
    <s v="Atendimento ruim."/>
  </r>
  <r>
    <n v="62493"/>
    <s v="Ana Beatriz"/>
    <x v="3"/>
    <x v="6"/>
    <n v="1404.94"/>
    <n v="15"/>
    <n v="3"/>
    <n v="4214.82"/>
    <x v="7"/>
    <x v="2"/>
    <x v="1"/>
    <x v="22"/>
    <s v="79929-774"/>
    <n v="3"/>
    <s v="Entrega demorou demais."/>
  </r>
  <r>
    <n v="79378"/>
    <s v="Gabriel Martins"/>
    <x v="1"/>
    <x v="6"/>
    <n v="1424.52"/>
    <n v="10"/>
    <n v="2"/>
    <n v="2849.04"/>
    <x v="5"/>
    <x v="2"/>
    <x v="1"/>
    <x v="20"/>
    <s v="54672-529"/>
    <n v="1"/>
    <s v="Não recomendo."/>
  </r>
  <r>
    <n v="66266"/>
    <s v="Fernando Costa"/>
    <x v="6"/>
    <x v="1"/>
    <n v="1051.4100000000001"/>
    <n v="20"/>
    <n v="3"/>
    <n v="3154.2300000000005"/>
    <x v="1"/>
    <x v="2"/>
    <x v="1"/>
    <x v="19"/>
    <s v="89080-652"/>
    <n v="2"/>
    <s v="Atendimento ruim."/>
  </r>
  <r>
    <n v="25758"/>
    <s v="Carlos Eduardo"/>
    <x v="3"/>
    <x v="6"/>
    <n v="526.72"/>
    <n v="15"/>
    <n v="1"/>
    <n v="526.72"/>
    <x v="6"/>
    <x v="0"/>
    <x v="2"/>
    <x v="13"/>
    <s v="96469-853"/>
    <n v="3"/>
    <s v="Entrega demorou demais."/>
  </r>
  <r>
    <n v="87506"/>
    <s v="Gabriel Martins"/>
    <x v="0"/>
    <x v="7"/>
    <n v="824.16"/>
    <n v="20"/>
    <n v="1"/>
    <n v="824.16"/>
    <x v="2"/>
    <x v="2"/>
    <x v="1"/>
    <x v="9"/>
    <s v="21009-684"/>
    <n v="3"/>
    <s v="Entrega demorou demais."/>
  </r>
  <r>
    <n v="13660"/>
    <s v="Carlos Eduardo"/>
    <x v="8"/>
    <x v="1"/>
    <n v="453.69"/>
    <n v="5"/>
    <n v="1"/>
    <n v="453.69"/>
    <x v="5"/>
    <x v="0"/>
    <x v="0"/>
    <x v="27"/>
    <s v="79165-999"/>
    <n v="3"/>
    <s v="Qualidade inferior ao esperado."/>
  </r>
  <r>
    <n v="75404"/>
    <s v="Mateus Lima"/>
    <x v="5"/>
    <x v="9"/>
    <n v="1133.28"/>
    <n v="15"/>
    <n v="2"/>
    <n v="2266.56"/>
    <x v="1"/>
    <x v="2"/>
    <x v="3"/>
    <x v="25"/>
    <s v="71927-974"/>
    <n v="2"/>
    <s v="Entrega demorou demais."/>
  </r>
  <r>
    <n v="74656"/>
    <s v="Ana Beatriz"/>
    <x v="6"/>
    <x v="0"/>
    <n v="1352.77"/>
    <n v="10"/>
    <n v="2"/>
    <n v="2705.54"/>
    <x v="2"/>
    <x v="1"/>
    <x v="0"/>
    <x v="4"/>
    <s v="89278-490"/>
    <n v="1"/>
    <s v="Produto veio com defeito."/>
  </r>
  <r>
    <n v="12116"/>
    <s v="Ana Beatriz"/>
    <x v="2"/>
    <x v="0"/>
    <n v="1025.22"/>
    <n v="20"/>
    <n v="2"/>
    <n v="2050.44"/>
    <x v="7"/>
    <x v="0"/>
    <x v="0"/>
    <x v="5"/>
    <s v="31681-777"/>
    <n v="2"/>
    <s v="Atendimento ruim."/>
  </r>
  <r>
    <n v="59445"/>
    <s v="Ana Beatriz"/>
    <x v="0"/>
    <x v="8"/>
    <n v="502.17"/>
    <n v="20"/>
    <n v="3"/>
    <n v="1506.51"/>
    <x v="5"/>
    <x v="2"/>
    <x v="0"/>
    <x v="14"/>
    <s v="90774-591"/>
    <n v="2"/>
    <s v="Produto veio com defeito."/>
  </r>
  <r>
    <n v="79401"/>
    <s v="Bruna Silva"/>
    <x v="8"/>
    <x v="7"/>
    <n v="470.21"/>
    <n v="10"/>
    <n v="2"/>
    <n v="940.42"/>
    <x v="2"/>
    <x v="2"/>
    <x v="3"/>
    <x v="27"/>
    <s v="57351-372"/>
    <n v="3"/>
    <s v="Qualidade inferior ao esperado."/>
  </r>
  <r>
    <n v="55008"/>
    <s v="Mateus Lima"/>
    <x v="0"/>
    <x v="2"/>
    <n v="1058.7"/>
    <n v="20"/>
    <n v="3"/>
    <n v="3176.1000000000004"/>
    <x v="7"/>
    <x v="2"/>
    <x v="2"/>
    <x v="2"/>
    <s v="24126-919"/>
    <n v="3"/>
    <s v="Não recomendo."/>
  </r>
  <r>
    <n v="77058"/>
    <s v="Gabriel Martins"/>
    <x v="4"/>
    <x v="7"/>
    <n v="1126.45"/>
    <n v="15"/>
    <n v="1"/>
    <n v="1126.45"/>
    <x v="2"/>
    <x v="2"/>
    <x v="3"/>
    <x v="15"/>
    <s v="74304-600"/>
    <n v="1"/>
    <s v="Atendimento ruim."/>
  </r>
  <r>
    <n v="46409"/>
    <s v="Gabriel Martins"/>
    <x v="0"/>
    <x v="2"/>
    <n v="658.09"/>
    <n v="15"/>
    <n v="2"/>
    <n v="1316.18"/>
    <x v="5"/>
    <x v="1"/>
    <x v="2"/>
    <x v="3"/>
    <s v="19733-367"/>
    <n v="1"/>
    <s v="Entrega demorou demais."/>
  </r>
  <r>
    <n v="88129"/>
    <s v="Bruna Silva"/>
    <x v="5"/>
    <x v="2"/>
    <n v="1033.17"/>
    <n v="10"/>
    <n v="3"/>
    <n v="3099.51"/>
    <x v="1"/>
    <x v="0"/>
    <x v="3"/>
    <x v="9"/>
    <s v="39559-692"/>
    <n v="3"/>
    <s v="Não recomendo."/>
  </r>
  <r>
    <n v="97291"/>
    <s v="Juliana Souza"/>
    <x v="6"/>
    <x v="6"/>
    <n v="290.33999999999997"/>
    <n v="20"/>
    <n v="1"/>
    <n v="290.33999999999997"/>
    <x v="0"/>
    <x v="1"/>
    <x v="3"/>
    <x v="29"/>
    <s v="25367-590"/>
    <n v="1"/>
    <s v="Não recomendo."/>
  </r>
  <r>
    <n v="12676"/>
    <s v="Fernando Costa"/>
    <x v="8"/>
    <x v="8"/>
    <n v="978.34"/>
    <n v="15"/>
    <n v="1"/>
    <n v="978.34"/>
    <x v="3"/>
    <x v="2"/>
    <x v="0"/>
    <x v="29"/>
    <s v="32877-471"/>
    <n v="3"/>
    <s v="Qualidade inferior ao esperado."/>
  </r>
  <r>
    <n v="56914"/>
    <s v="Rafael Mendes"/>
    <x v="6"/>
    <x v="1"/>
    <n v="228.71"/>
    <n v="20"/>
    <n v="1"/>
    <n v="228.71"/>
    <x v="6"/>
    <x v="3"/>
    <x v="0"/>
    <x v="27"/>
    <s v="21038-902"/>
    <n v="1"/>
    <s v="Produto veio com defeito."/>
  </r>
  <r>
    <n v="24026"/>
    <s v="Lucas Ferreira"/>
    <x v="8"/>
    <x v="3"/>
    <n v="747.53"/>
    <n v="10"/>
    <n v="1"/>
    <n v="747.53"/>
    <x v="1"/>
    <x v="1"/>
    <x v="1"/>
    <x v="17"/>
    <s v="92674-572"/>
    <n v="1"/>
    <s v="Não recomendo."/>
  </r>
  <r>
    <n v="23801"/>
    <s v="Juliana Souza"/>
    <x v="0"/>
    <x v="5"/>
    <n v="585.27"/>
    <n v="10"/>
    <n v="3"/>
    <n v="1755.81"/>
    <x v="0"/>
    <x v="1"/>
    <x v="2"/>
    <x v="5"/>
    <s v="32221-896"/>
    <n v="2"/>
    <s v="Atendimento ruim."/>
  </r>
  <r>
    <n v="31332"/>
    <s v="Bruna Silva"/>
    <x v="2"/>
    <x v="1"/>
    <n v="490.74"/>
    <n v="15"/>
    <n v="3"/>
    <n v="1472.22"/>
    <x v="6"/>
    <x v="3"/>
    <x v="2"/>
    <x v="21"/>
    <s v="47421-322"/>
    <n v="1"/>
    <s v="Qualidade inferior ao esperado."/>
  </r>
  <r>
    <n v="14410"/>
    <s v="Lucas Ferreira"/>
    <x v="4"/>
    <x v="8"/>
    <n v="774.97"/>
    <n v="15"/>
    <n v="3"/>
    <n v="2324.91"/>
    <x v="7"/>
    <x v="0"/>
    <x v="1"/>
    <x v="8"/>
    <s v="14770-595"/>
    <n v="1"/>
    <s v="Entrega demorou demais."/>
  </r>
  <r>
    <n v="61229"/>
    <s v="Fernando Costa"/>
    <x v="0"/>
    <x v="8"/>
    <n v="1020.02"/>
    <n v="10"/>
    <n v="1"/>
    <n v="1020.02"/>
    <x v="4"/>
    <x v="0"/>
    <x v="2"/>
    <x v="10"/>
    <s v="48040-837"/>
    <n v="2"/>
    <s v="Atendimento ruim."/>
  </r>
  <r>
    <n v="78268"/>
    <s v="Ana Beatriz"/>
    <x v="6"/>
    <x v="2"/>
    <n v="1033.96"/>
    <n v="20"/>
    <n v="2"/>
    <n v="2067.92"/>
    <x v="7"/>
    <x v="1"/>
    <x v="2"/>
    <x v="6"/>
    <s v="88434-952"/>
    <n v="1"/>
    <s v="Atendimento ruim."/>
  </r>
  <r>
    <n v="39658"/>
    <s v="Bruna Silva"/>
    <x v="4"/>
    <x v="8"/>
    <n v="1052.56"/>
    <n v="20"/>
    <n v="2"/>
    <n v="2105.12"/>
    <x v="2"/>
    <x v="0"/>
    <x v="2"/>
    <x v="29"/>
    <s v="81276-272"/>
    <n v="1"/>
    <s v="Produto veio com defeito."/>
  </r>
  <r>
    <n v="34258"/>
    <s v="Fernando Costa"/>
    <x v="4"/>
    <x v="3"/>
    <n v="754.88"/>
    <n v="10"/>
    <n v="3"/>
    <n v="2264.64"/>
    <x v="2"/>
    <x v="1"/>
    <x v="3"/>
    <x v="23"/>
    <s v="41319-628"/>
    <n v="3"/>
    <s v="Qualidade inferior ao esperado."/>
  </r>
  <r>
    <n v="76704"/>
    <s v="Juliana Souza"/>
    <x v="3"/>
    <x v="1"/>
    <n v="310.43"/>
    <n v="0"/>
    <n v="1"/>
    <n v="310.43"/>
    <x v="1"/>
    <x v="2"/>
    <x v="1"/>
    <x v="21"/>
    <s v="19510-450"/>
    <n v="3"/>
    <s v="Atendimento ruim."/>
  </r>
  <r>
    <n v="40239"/>
    <s v="Juliana Souza"/>
    <x v="4"/>
    <x v="3"/>
    <n v="431.42"/>
    <n v="5"/>
    <n v="1"/>
    <n v="431.42"/>
    <x v="5"/>
    <x v="3"/>
    <x v="0"/>
    <x v="10"/>
    <s v="99805-695"/>
    <n v="3"/>
    <s v="Entrega demorou demais."/>
  </r>
  <r>
    <n v="83470"/>
    <s v="Isabela Andrade"/>
    <x v="5"/>
    <x v="2"/>
    <n v="455.46"/>
    <n v="10"/>
    <n v="1"/>
    <n v="455.46"/>
    <x v="5"/>
    <x v="0"/>
    <x v="1"/>
    <x v="19"/>
    <s v="60531-687"/>
    <n v="1"/>
    <s v="Não recomendo."/>
  </r>
  <r>
    <n v="77119"/>
    <s v="Mateus Lima"/>
    <x v="5"/>
    <x v="1"/>
    <n v="1407.09"/>
    <n v="20"/>
    <n v="1"/>
    <n v="1407.09"/>
    <x v="4"/>
    <x v="3"/>
    <x v="3"/>
    <x v="12"/>
    <s v="17001-908"/>
    <n v="3"/>
    <s v="Qualidade inferior ao esperado."/>
  </r>
  <r>
    <n v="34038"/>
    <s v="Fernando Costa"/>
    <x v="3"/>
    <x v="0"/>
    <n v="745.42"/>
    <n v="5"/>
    <n v="3"/>
    <n v="2236.2599999999998"/>
    <x v="5"/>
    <x v="3"/>
    <x v="2"/>
    <x v="3"/>
    <s v="50138-841"/>
    <n v="2"/>
    <s v="Qualidade inferior ao esperado."/>
  </r>
  <r>
    <n v="61343"/>
    <s v="Bruna Silva"/>
    <x v="7"/>
    <x v="3"/>
    <n v="793.64"/>
    <n v="5"/>
    <n v="2"/>
    <n v="1587.28"/>
    <x v="6"/>
    <x v="0"/>
    <x v="2"/>
    <x v="7"/>
    <s v="78165-489"/>
    <n v="2"/>
    <s v="Produto veio com defeito."/>
  </r>
  <r>
    <n v="27688"/>
    <s v="Mateus Lima"/>
    <x v="8"/>
    <x v="1"/>
    <n v="1341.23"/>
    <n v="5"/>
    <n v="3"/>
    <n v="4023.69"/>
    <x v="0"/>
    <x v="0"/>
    <x v="2"/>
    <x v="3"/>
    <s v="36023-280"/>
    <n v="1"/>
    <s v="Atendimento ruim."/>
  </r>
  <r>
    <n v="38570"/>
    <s v="Fernando Costa"/>
    <x v="0"/>
    <x v="3"/>
    <n v="874.58"/>
    <n v="20"/>
    <n v="1"/>
    <n v="874.58"/>
    <x v="0"/>
    <x v="0"/>
    <x v="3"/>
    <x v="26"/>
    <s v="75189-931"/>
    <n v="2"/>
    <s v="Atendimento ruim."/>
  </r>
  <r>
    <n v="28611"/>
    <s v="Ana Beatriz"/>
    <x v="1"/>
    <x v="6"/>
    <n v="102.38"/>
    <n v="0"/>
    <n v="1"/>
    <n v="102.38"/>
    <x v="4"/>
    <x v="1"/>
    <x v="0"/>
    <x v="18"/>
    <s v="11369-616"/>
    <n v="2"/>
    <s v="Atendimento ruim."/>
  </r>
  <r>
    <n v="30247"/>
    <s v="Gabriel Martins"/>
    <x v="3"/>
    <x v="4"/>
    <n v="1177.56"/>
    <n v="0"/>
    <n v="3"/>
    <n v="3532.68"/>
    <x v="7"/>
    <x v="0"/>
    <x v="2"/>
    <x v="8"/>
    <s v="75658-930"/>
    <n v="3"/>
    <s v="Não recomendo."/>
  </r>
  <r>
    <n v="89946"/>
    <s v="Carlos Eduardo"/>
    <x v="4"/>
    <x v="7"/>
    <n v="1321.87"/>
    <n v="5"/>
    <n v="1"/>
    <n v="1321.87"/>
    <x v="5"/>
    <x v="0"/>
    <x v="2"/>
    <x v="28"/>
    <s v="43652-542"/>
    <n v="1"/>
    <s v="Entrega demorou demais."/>
  </r>
  <r>
    <n v="51420"/>
    <s v="Rafael Mendes"/>
    <x v="3"/>
    <x v="1"/>
    <n v="767.41"/>
    <n v="5"/>
    <n v="2"/>
    <n v="1534.82"/>
    <x v="5"/>
    <x v="2"/>
    <x v="0"/>
    <x v="19"/>
    <s v="52741-499"/>
    <n v="2"/>
    <s v="Produto veio com defeito."/>
  </r>
  <r>
    <n v="46001"/>
    <s v="Bruna Silva"/>
    <x v="4"/>
    <x v="0"/>
    <n v="808.1"/>
    <n v="10"/>
    <n v="1"/>
    <n v="808.1"/>
    <x v="6"/>
    <x v="1"/>
    <x v="1"/>
    <x v="25"/>
    <s v="12688-293"/>
    <n v="2"/>
    <s v="Produto veio com defeito."/>
  </r>
  <r>
    <n v="65761"/>
    <s v="Gabriel Martins"/>
    <x v="3"/>
    <x v="2"/>
    <n v="1210.3699999999999"/>
    <n v="0"/>
    <n v="3"/>
    <n v="3631.1099999999997"/>
    <x v="0"/>
    <x v="0"/>
    <x v="0"/>
    <x v="8"/>
    <s v="92841-163"/>
    <n v="3"/>
    <s v="Produto veio com defeito."/>
  </r>
  <r>
    <n v="11234"/>
    <s v="Mateus Lima"/>
    <x v="6"/>
    <x v="3"/>
    <n v="312.48"/>
    <n v="10"/>
    <n v="3"/>
    <n v="937.44"/>
    <x v="5"/>
    <x v="2"/>
    <x v="3"/>
    <x v="1"/>
    <s v="43543-703"/>
    <n v="2"/>
    <s v="Produto veio com defeito."/>
  </r>
  <r>
    <n v="16433"/>
    <s v="Rafael Mendes"/>
    <x v="5"/>
    <x v="2"/>
    <n v="1177.0999999999999"/>
    <n v="20"/>
    <n v="3"/>
    <n v="3531.2999999999997"/>
    <x v="1"/>
    <x v="3"/>
    <x v="1"/>
    <x v="5"/>
    <s v="82368-622"/>
    <n v="3"/>
    <s v="Qualidade inferior ao esperado."/>
  </r>
  <r>
    <n v="92209"/>
    <s v="Isabela Andrade"/>
    <x v="4"/>
    <x v="7"/>
    <n v="315.66000000000003"/>
    <n v="0"/>
    <n v="1"/>
    <n v="315.66000000000003"/>
    <x v="0"/>
    <x v="2"/>
    <x v="1"/>
    <x v="12"/>
    <s v="48964-494"/>
    <n v="2"/>
    <s v="Qualidade inferior ao esperado."/>
  </r>
  <r>
    <n v="62365"/>
    <s v="Isabela Andrade"/>
    <x v="1"/>
    <x v="9"/>
    <n v="1012.09"/>
    <n v="5"/>
    <n v="1"/>
    <n v="1012.09"/>
    <x v="7"/>
    <x v="1"/>
    <x v="3"/>
    <x v="1"/>
    <s v="66096-750"/>
    <n v="2"/>
    <s v="Entrega demorou demais."/>
  </r>
  <r>
    <n v="50433"/>
    <s v="Ana Beatriz"/>
    <x v="7"/>
    <x v="6"/>
    <n v="900.37"/>
    <n v="20"/>
    <n v="2"/>
    <n v="1800.74"/>
    <x v="5"/>
    <x v="1"/>
    <x v="2"/>
    <x v="1"/>
    <s v="75808-452"/>
    <n v="3"/>
    <s v="Entrega demorou demais."/>
  </r>
  <r>
    <n v="92674"/>
    <s v="Lucas Ferreira"/>
    <x v="8"/>
    <x v="8"/>
    <n v="582.34"/>
    <n v="5"/>
    <n v="1"/>
    <n v="582.34"/>
    <x v="4"/>
    <x v="3"/>
    <x v="0"/>
    <x v="8"/>
    <s v="72261-320"/>
    <n v="1"/>
    <s v="Qualidade inferior ao esperado."/>
  </r>
  <r>
    <n v="73909"/>
    <s v="Mateus Lima"/>
    <x v="2"/>
    <x v="1"/>
    <n v="1181.1600000000001"/>
    <n v="5"/>
    <n v="1"/>
    <n v="1181.1600000000001"/>
    <x v="6"/>
    <x v="1"/>
    <x v="1"/>
    <x v="12"/>
    <s v="46957-756"/>
    <n v="1"/>
    <s v="Não recomendo."/>
  </r>
  <r>
    <n v="60745"/>
    <s v="Lucas Ferreira"/>
    <x v="6"/>
    <x v="0"/>
    <n v="1407.59"/>
    <n v="0"/>
    <n v="3"/>
    <n v="4222.7699999999995"/>
    <x v="5"/>
    <x v="1"/>
    <x v="2"/>
    <x v="8"/>
    <s v="92994-608"/>
    <n v="1"/>
    <s v="Atendimento ruim."/>
  </r>
  <r>
    <n v="73948"/>
    <s v="Fernando Costa"/>
    <x v="2"/>
    <x v="4"/>
    <n v="1249.8699999999999"/>
    <n v="0"/>
    <n v="3"/>
    <n v="3749.6099999999997"/>
    <x v="3"/>
    <x v="1"/>
    <x v="0"/>
    <x v="29"/>
    <s v="87051-100"/>
    <n v="2"/>
    <s v="Produto veio com defeito."/>
  </r>
  <r>
    <n v="49272"/>
    <s v="Ana Beatriz"/>
    <x v="5"/>
    <x v="4"/>
    <n v="330.72"/>
    <n v="0"/>
    <n v="1"/>
    <n v="330.72"/>
    <x v="0"/>
    <x v="1"/>
    <x v="2"/>
    <x v="12"/>
    <s v="61260-232"/>
    <n v="3"/>
    <s v="Produto veio com defeito."/>
  </r>
  <r>
    <n v="58171"/>
    <s v="Carlos Eduardo"/>
    <x v="4"/>
    <x v="8"/>
    <n v="235.94"/>
    <n v="10"/>
    <n v="1"/>
    <n v="235.94"/>
    <x v="5"/>
    <x v="3"/>
    <x v="0"/>
    <x v="14"/>
    <s v="62424-215"/>
    <n v="1"/>
    <s v="Produto veio com defeito."/>
  </r>
  <r>
    <n v="41957"/>
    <s v="Gabriel Martins"/>
    <x v="5"/>
    <x v="0"/>
    <n v="382.16"/>
    <n v="0"/>
    <n v="1"/>
    <n v="382.16"/>
    <x v="6"/>
    <x v="3"/>
    <x v="3"/>
    <x v="12"/>
    <s v="14676-520"/>
    <n v="1"/>
    <s v="Entrega demorou demais."/>
  </r>
  <r>
    <n v="81266"/>
    <s v="Rafael Mendes"/>
    <x v="1"/>
    <x v="0"/>
    <n v="1495.2"/>
    <n v="5"/>
    <n v="3"/>
    <n v="4485.6000000000004"/>
    <x v="4"/>
    <x v="2"/>
    <x v="3"/>
    <x v="15"/>
    <s v="65003-772"/>
    <n v="2"/>
    <s v="Produto veio com defeito."/>
  </r>
  <r>
    <n v="97436"/>
    <s v="Lucas Ferreira"/>
    <x v="7"/>
    <x v="8"/>
    <n v="449.05"/>
    <n v="20"/>
    <n v="3"/>
    <n v="1347.15"/>
    <x v="7"/>
    <x v="2"/>
    <x v="0"/>
    <x v="24"/>
    <s v="62299-844"/>
    <n v="1"/>
    <s v="Entrega demorou demais."/>
  </r>
  <r>
    <n v="28093"/>
    <s v="Fernando Costa"/>
    <x v="0"/>
    <x v="9"/>
    <n v="1303.53"/>
    <n v="5"/>
    <n v="3"/>
    <n v="3910.59"/>
    <x v="0"/>
    <x v="2"/>
    <x v="1"/>
    <x v="27"/>
    <s v="44782-776"/>
    <n v="3"/>
    <s v="Não recomendo."/>
  </r>
  <r>
    <n v="91273"/>
    <s v="Bruna Silva"/>
    <x v="9"/>
    <x v="8"/>
    <n v="521.6"/>
    <n v="5"/>
    <n v="1"/>
    <n v="521.6"/>
    <x v="2"/>
    <x v="3"/>
    <x v="0"/>
    <x v="18"/>
    <s v="37426-614"/>
    <n v="3"/>
    <s v="Produto veio com defeito."/>
  </r>
  <r>
    <n v="94322"/>
    <s v="Mateus Lima"/>
    <x v="0"/>
    <x v="3"/>
    <n v="217.16"/>
    <n v="5"/>
    <n v="2"/>
    <n v="434.32"/>
    <x v="3"/>
    <x v="3"/>
    <x v="0"/>
    <x v="1"/>
    <s v="88820-434"/>
    <n v="1"/>
    <s v="Não recomendo."/>
  </r>
  <r>
    <n v="81214"/>
    <s v="Carlos Eduardo"/>
    <x v="8"/>
    <x v="5"/>
    <n v="851.54"/>
    <n v="0"/>
    <n v="1"/>
    <n v="851.54"/>
    <x v="1"/>
    <x v="3"/>
    <x v="2"/>
    <x v="0"/>
    <s v="96540-389"/>
    <n v="2"/>
    <s v="Qualidade inferior ao esperado."/>
  </r>
  <r>
    <n v="42117"/>
    <s v="Mateus Lima"/>
    <x v="4"/>
    <x v="8"/>
    <n v="246.44"/>
    <n v="20"/>
    <n v="1"/>
    <n v="246.44"/>
    <x v="6"/>
    <x v="0"/>
    <x v="1"/>
    <x v="16"/>
    <s v="37608-382"/>
    <n v="2"/>
    <s v="Qualidade inferior ao esperado."/>
  </r>
  <r>
    <n v="59247"/>
    <s v="Carlos Eduardo"/>
    <x v="6"/>
    <x v="0"/>
    <n v="672.09"/>
    <n v="15"/>
    <n v="2"/>
    <n v="1344.18"/>
    <x v="6"/>
    <x v="3"/>
    <x v="1"/>
    <x v="2"/>
    <s v="38036-243"/>
    <n v="3"/>
    <s v="Atendimento ruim."/>
  </r>
  <r>
    <n v="43304"/>
    <s v="Gabriel Martins"/>
    <x v="1"/>
    <x v="4"/>
    <n v="195.79"/>
    <n v="5"/>
    <n v="2"/>
    <n v="391.58"/>
    <x v="2"/>
    <x v="1"/>
    <x v="1"/>
    <x v="21"/>
    <s v="71558-802"/>
    <n v="1"/>
    <s v="Não recomendo."/>
  </r>
  <r>
    <n v="12355"/>
    <s v="Rafael Mendes"/>
    <x v="5"/>
    <x v="4"/>
    <n v="479.81"/>
    <n v="15"/>
    <n v="3"/>
    <n v="1439.43"/>
    <x v="7"/>
    <x v="1"/>
    <x v="3"/>
    <x v="2"/>
    <s v="81750-883"/>
    <n v="3"/>
    <s v="Qualidade inferior ao esperado."/>
  </r>
  <r>
    <n v="87262"/>
    <s v="Rafael Mendes"/>
    <x v="5"/>
    <x v="6"/>
    <n v="411.84"/>
    <n v="5"/>
    <n v="1"/>
    <n v="411.84"/>
    <x v="2"/>
    <x v="2"/>
    <x v="0"/>
    <x v="28"/>
    <s v="39266-666"/>
    <n v="2"/>
    <s v="Produto veio com defeito."/>
  </r>
  <r>
    <n v="97995"/>
    <s v="Lucas Ferreira"/>
    <x v="3"/>
    <x v="3"/>
    <n v="969.1"/>
    <n v="5"/>
    <n v="1"/>
    <n v="969.1"/>
    <x v="1"/>
    <x v="3"/>
    <x v="0"/>
    <x v="21"/>
    <s v="65652-354"/>
    <n v="1"/>
    <s v="Produto veio com defeito."/>
  </r>
  <r>
    <n v="73168"/>
    <s v="Mateus Lima"/>
    <x v="8"/>
    <x v="9"/>
    <n v="414.41"/>
    <n v="10"/>
    <n v="1"/>
    <n v="414.41"/>
    <x v="6"/>
    <x v="1"/>
    <x v="1"/>
    <x v="26"/>
    <s v="73319-705"/>
    <n v="1"/>
    <s v="Não recomendo."/>
  </r>
  <r>
    <n v="50096"/>
    <s v="Fernando Costa"/>
    <x v="1"/>
    <x v="5"/>
    <n v="1115.77"/>
    <n v="0"/>
    <n v="1"/>
    <n v="1115.77"/>
    <x v="4"/>
    <x v="3"/>
    <x v="0"/>
    <x v="22"/>
    <s v="59116-706"/>
    <n v="2"/>
    <s v="Atendimento ruim."/>
  </r>
  <r>
    <n v="22942"/>
    <s v="Juliana Souza"/>
    <x v="4"/>
    <x v="7"/>
    <n v="214.25"/>
    <n v="5"/>
    <n v="1"/>
    <n v="214.25"/>
    <x v="2"/>
    <x v="3"/>
    <x v="0"/>
    <x v="0"/>
    <s v="85198-290"/>
    <n v="1"/>
    <s v="Entrega demorou demais."/>
  </r>
  <r>
    <n v="27941"/>
    <s v="Bruna Silva"/>
    <x v="0"/>
    <x v="8"/>
    <n v="1372.15"/>
    <n v="20"/>
    <n v="3"/>
    <n v="4116.4500000000007"/>
    <x v="0"/>
    <x v="3"/>
    <x v="2"/>
    <x v="5"/>
    <s v="98785-714"/>
    <n v="1"/>
    <s v="Qualidade inferior ao esperado."/>
  </r>
  <r>
    <n v="25180"/>
    <s v="Juliana Souza"/>
    <x v="1"/>
    <x v="9"/>
    <n v="648.99"/>
    <n v="5"/>
    <n v="1"/>
    <n v="648.99"/>
    <x v="1"/>
    <x v="3"/>
    <x v="2"/>
    <x v="0"/>
    <s v="17683-613"/>
    <n v="3"/>
    <s v="Entrega demorou demais."/>
  </r>
  <r>
    <n v="13846"/>
    <s v="Juliana Souza"/>
    <x v="4"/>
    <x v="8"/>
    <n v="1104.46"/>
    <n v="5"/>
    <n v="3"/>
    <n v="3313.38"/>
    <x v="1"/>
    <x v="3"/>
    <x v="1"/>
    <x v="11"/>
    <s v="17470-528"/>
    <n v="1"/>
    <s v="Não recomendo."/>
  </r>
  <r>
    <n v="62320"/>
    <s v="Isabela Andrade"/>
    <x v="8"/>
    <x v="1"/>
    <n v="606.38"/>
    <n v="15"/>
    <n v="2"/>
    <n v="1212.76"/>
    <x v="6"/>
    <x v="2"/>
    <x v="3"/>
    <x v="12"/>
    <s v="48493-759"/>
    <n v="1"/>
    <s v="Qualidade inferior ao esperado."/>
  </r>
  <r>
    <n v="44096"/>
    <s v="Gabriel Martins"/>
    <x v="3"/>
    <x v="4"/>
    <n v="488.79"/>
    <n v="15"/>
    <n v="1"/>
    <n v="488.79"/>
    <x v="0"/>
    <x v="2"/>
    <x v="2"/>
    <x v="23"/>
    <s v="94113-448"/>
    <n v="2"/>
    <s v="Não recomendo."/>
  </r>
  <r>
    <n v="24473"/>
    <s v="Fernando Costa"/>
    <x v="1"/>
    <x v="9"/>
    <n v="526.19000000000005"/>
    <n v="20"/>
    <n v="3"/>
    <n v="1578.5700000000002"/>
    <x v="6"/>
    <x v="0"/>
    <x v="2"/>
    <x v="11"/>
    <s v="11867-489"/>
    <n v="2"/>
    <s v="Atendimento ruim."/>
  </r>
  <r>
    <n v="78767"/>
    <s v="Gabriel Martins"/>
    <x v="2"/>
    <x v="6"/>
    <n v="367.35"/>
    <n v="10"/>
    <n v="1"/>
    <n v="367.35"/>
    <x v="6"/>
    <x v="2"/>
    <x v="3"/>
    <x v="22"/>
    <s v="52696-926"/>
    <n v="2"/>
    <s v="Atendimento ruim."/>
  </r>
  <r>
    <n v="49005"/>
    <s v="Bruna Silva"/>
    <x v="7"/>
    <x v="0"/>
    <n v="110.27"/>
    <n v="5"/>
    <n v="3"/>
    <n v="330.81"/>
    <x v="0"/>
    <x v="0"/>
    <x v="0"/>
    <x v="26"/>
    <s v="62439-339"/>
    <n v="3"/>
    <s v="Produto veio com defeito."/>
  </r>
  <r>
    <n v="45008"/>
    <s v="Bruna Silva"/>
    <x v="0"/>
    <x v="5"/>
    <n v="450.26"/>
    <n v="15"/>
    <n v="2"/>
    <n v="900.52"/>
    <x v="4"/>
    <x v="1"/>
    <x v="2"/>
    <x v="21"/>
    <s v="21275-235"/>
    <n v="3"/>
    <s v="Atendimento ruim."/>
  </r>
  <r>
    <n v="24164"/>
    <s v="Lucas Ferreira"/>
    <x v="8"/>
    <x v="0"/>
    <n v="1236.23"/>
    <n v="20"/>
    <n v="3"/>
    <n v="3708.69"/>
    <x v="2"/>
    <x v="1"/>
    <x v="1"/>
    <x v="5"/>
    <s v="75767-846"/>
    <n v="2"/>
    <s v="Não recomendo."/>
  </r>
  <r>
    <n v="66983"/>
    <s v="Bruna Silva"/>
    <x v="7"/>
    <x v="1"/>
    <n v="834"/>
    <n v="5"/>
    <n v="1"/>
    <n v="834"/>
    <x v="3"/>
    <x v="0"/>
    <x v="3"/>
    <x v="2"/>
    <s v="55354-532"/>
    <n v="3"/>
    <s v="Qualidade inferior ao esperado."/>
  </r>
  <r>
    <n v="58333"/>
    <s v="Bruna Silva"/>
    <x v="5"/>
    <x v="2"/>
    <n v="1292.08"/>
    <n v="15"/>
    <n v="3"/>
    <n v="3876.24"/>
    <x v="2"/>
    <x v="2"/>
    <x v="0"/>
    <x v="3"/>
    <s v="89845-359"/>
    <n v="3"/>
    <s v="Qualidade inferior ao esperado."/>
  </r>
  <r>
    <n v="92029"/>
    <s v="Bruna Silva"/>
    <x v="0"/>
    <x v="8"/>
    <n v="671.82"/>
    <n v="5"/>
    <n v="3"/>
    <n v="2015.46"/>
    <x v="1"/>
    <x v="2"/>
    <x v="0"/>
    <x v="14"/>
    <s v="10872-633"/>
    <n v="2"/>
    <s v="Qualidade inferior ao esperado."/>
  </r>
  <r>
    <n v="47436"/>
    <s v="Isabela Andrade"/>
    <x v="9"/>
    <x v="3"/>
    <n v="966.12"/>
    <n v="20"/>
    <n v="1"/>
    <n v="966.12"/>
    <x v="1"/>
    <x v="3"/>
    <x v="0"/>
    <x v="25"/>
    <s v="63793-341"/>
    <n v="2"/>
    <s v="Atendimento ruim."/>
  </r>
  <r>
    <n v="75734"/>
    <s v="Bruna Silva"/>
    <x v="9"/>
    <x v="7"/>
    <n v="1300.48"/>
    <n v="20"/>
    <n v="2"/>
    <n v="2600.96"/>
    <x v="2"/>
    <x v="3"/>
    <x v="0"/>
    <x v="28"/>
    <s v="20134-897"/>
    <n v="2"/>
    <s v="Qualidade inferior ao esperado."/>
  </r>
  <r>
    <n v="39863"/>
    <s v="Juliana Souza"/>
    <x v="0"/>
    <x v="8"/>
    <n v="934.54"/>
    <n v="15"/>
    <n v="2"/>
    <n v="1869.08"/>
    <x v="0"/>
    <x v="1"/>
    <x v="1"/>
    <x v="9"/>
    <s v="99569-835"/>
    <n v="2"/>
    <s v="Não recomendo."/>
  </r>
  <r>
    <n v="11999"/>
    <s v="Gabriel Martins"/>
    <x v="4"/>
    <x v="5"/>
    <n v="1138.6300000000001"/>
    <n v="0"/>
    <n v="3"/>
    <n v="3415.8900000000003"/>
    <x v="6"/>
    <x v="2"/>
    <x v="0"/>
    <x v="13"/>
    <s v="47652-257"/>
    <n v="1"/>
    <s v="Não recomendo."/>
  </r>
  <r>
    <n v="65079"/>
    <s v="Carlos Eduardo"/>
    <x v="7"/>
    <x v="6"/>
    <n v="652.23"/>
    <n v="0"/>
    <n v="3"/>
    <n v="1956.69"/>
    <x v="5"/>
    <x v="2"/>
    <x v="0"/>
    <x v="7"/>
    <s v="17251-113"/>
    <n v="1"/>
    <s v="Entrega demorou demais."/>
  </r>
  <r>
    <n v="31817"/>
    <s v="Rafael Mendes"/>
    <x v="1"/>
    <x v="7"/>
    <n v="251.6"/>
    <n v="0"/>
    <n v="1"/>
    <n v="251.6"/>
    <x v="6"/>
    <x v="3"/>
    <x v="3"/>
    <x v="22"/>
    <s v="31942-906"/>
    <n v="3"/>
    <s v="Atendimento ruim."/>
  </r>
  <r>
    <n v="15945"/>
    <s v="Carlos Eduardo"/>
    <x v="5"/>
    <x v="8"/>
    <n v="519.78"/>
    <n v="20"/>
    <n v="1"/>
    <n v="519.78"/>
    <x v="3"/>
    <x v="0"/>
    <x v="3"/>
    <x v="6"/>
    <s v="99348-265"/>
    <n v="3"/>
    <s v="Qualidade inferior ao esperado."/>
  </r>
  <r>
    <n v="52528"/>
    <s v="Lucas Ferreira"/>
    <x v="7"/>
    <x v="3"/>
    <n v="257.44"/>
    <n v="10"/>
    <n v="3"/>
    <n v="772.31999999999994"/>
    <x v="3"/>
    <x v="1"/>
    <x v="2"/>
    <x v="10"/>
    <s v="53643-217"/>
    <n v="3"/>
    <s v="Produto veio com defeito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x v="0"/>
    <x v="0"/>
    <s v="Yes"/>
    <x v="0"/>
    <s v="Yes"/>
    <x v="0"/>
    <x v="0"/>
    <n v="60"/>
  </r>
  <r>
    <n v="3232"/>
    <x v="1"/>
    <x v="1"/>
    <x v="1"/>
    <x v="1"/>
    <x v="1"/>
    <x v="1"/>
    <s v="No"/>
    <x v="1"/>
    <s v="No"/>
    <x v="1"/>
    <x v="1"/>
    <n v="5"/>
  </r>
  <r>
    <n v="3233"/>
    <x v="2"/>
    <x v="2"/>
    <x v="2"/>
    <x v="0"/>
    <x v="2"/>
    <x v="2"/>
    <s v="No"/>
    <x v="1"/>
    <s v="Yes"/>
    <x v="0"/>
    <x v="2"/>
    <n v="20"/>
  </r>
  <r>
    <n v="3234"/>
    <x v="3"/>
    <x v="0"/>
    <x v="3"/>
    <x v="1"/>
    <x v="0"/>
    <x v="0"/>
    <s v="Yes"/>
    <x v="0"/>
    <s v="Yes"/>
    <x v="0"/>
    <x v="3"/>
    <n v="62"/>
  </r>
  <r>
    <n v="3235"/>
    <x v="4"/>
    <x v="1"/>
    <x v="4"/>
    <x v="0"/>
    <x v="1"/>
    <x v="0"/>
    <s v="No"/>
    <x v="1"/>
    <s v="No"/>
    <x v="1"/>
    <x v="4"/>
    <n v="4"/>
  </r>
  <r>
    <n v="3236"/>
    <x v="5"/>
    <x v="2"/>
    <x v="5"/>
    <x v="1"/>
    <x v="2"/>
    <x v="0"/>
    <s v="No"/>
    <x v="1"/>
    <s v="Yes"/>
    <x v="0"/>
    <x v="5"/>
    <n v="28"/>
  </r>
  <r>
    <n v="3237"/>
    <x v="6"/>
    <x v="0"/>
    <x v="6"/>
    <x v="0"/>
    <x v="0"/>
    <x v="2"/>
    <s v="Yes"/>
    <x v="0"/>
    <s v="Yes"/>
    <x v="0"/>
    <x v="2"/>
    <n v="55"/>
  </r>
  <r>
    <n v="3238"/>
    <x v="7"/>
    <x v="1"/>
    <x v="7"/>
    <x v="0"/>
    <x v="1"/>
    <x v="1"/>
    <s v="No"/>
    <x v="1"/>
    <s v="No"/>
    <x v="1"/>
    <x v="1"/>
    <n v="5"/>
  </r>
  <r>
    <n v="3239"/>
    <x v="8"/>
    <x v="0"/>
    <x v="4"/>
    <x v="1"/>
    <x v="0"/>
    <x v="0"/>
    <s v="Yes"/>
    <x v="0"/>
    <s v="Yes"/>
    <x v="0"/>
    <x v="0"/>
    <n v="60"/>
  </r>
  <r>
    <n v="3240"/>
    <x v="9"/>
    <x v="2"/>
    <x v="8"/>
    <x v="0"/>
    <x v="2"/>
    <x v="2"/>
    <s v="No"/>
    <x v="1"/>
    <s v="Yes"/>
    <x v="0"/>
    <x v="6"/>
    <n v="15"/>
  </r>
  <r>
    <n v="3241"/>
    <x v="10"/>
    <x v="1"/>
    <x v="9"/>
    <x v="1"/>
    <x v="1"/>
    <x v="0"/>
    <s v="No"/>
    <x v="1"/>
    <s v="No"/>
    <x v="1"/>
    <x v="4"/>
    <n v="4"/>
  </r>
  <r>
    <n v="3242"/>
    <x v="11"/>
    <x v="0"/>
    <x v="10"/>
    <x v="0"/>
    <x v="0"/>
    <x v="1"/>
    <s v="Yes"/>
    <x v="0"/>
    <s v="Yes"/>
    <x v="0"/>
    <x v="7"/>
    <n v="45"/>
  </r>
  <r>
    <n v="3243"/>
    <x v="12"/>
    <x v="2"/>
    <x v="11"/>
    <x v="1"/>
    <x v="2"/>
    <x v="0"/>
    <s v="No"/>
    <x v="1"/>
    <s v="Yes"/>
    <x v="0"/>
    <x v="2"/>
    <n v="20"/>
  </r>
  <r>
    <n v="3244"/>
    <x v="13"/>
    <x v="1"/>
    <x v="12"/>
    <x v="0"/>
    <x v="1"/>
    <x v="2"/>
    <s v="No"/>
    <x v="1"/>
    <s v="No"/>
    <x v="1"/>
    <x v="1"/>
    <n v="5"/>
  </r>
  <r>
    <n v="3245"/>
    <x v="14"/>
    <x v="0"/>
    <x v="13"/>
    <x v="1"/>
    <x v="0"/>
    <x v="0"/>
    <s v="Yes"/>
    <x v="0"/>
    <s v="Yes"/>
    <x v="0"/>
    <x v="8"/>
    <n v="57"/>
  </r>
  <r>
    <n v="3246"/>
    <x v="15"/>
    <x v="2"/>
    <x v="14"/>
    <x v="0"/>
    <x v="2"/>
    <x v="1"/>
    <s v="No"/>
    <x v="1"/>
    <s v="Yes"/>
    <x v="0"/>
    <x v="9"/>
    <n v="18"/>
  </r>
  <r>
    <n v="3247"/>
    <x v="16"/>
    <x v="1"/>
    <x v="15"/>
    <x v="1"/>
    <x v="1"/>
    <x v="0"/>
    <s v="No"/>
    <x v="1"/>
    <s v="No"/>
    <x v="1"/>
    <x v="5"/>
    <n v="3"/>
  </r>
  <r>
    <n v="3248"/>
    <x v="17"/>
    <x v="0"/>
    <x v="16"/>
    <x v="0"/>
    <x v="0"/>
    <x v="2"/>
    <s v="Yes"/>
    <x v="0"/>
    <s v="Yes"/>
    <x v="0"/>
    <x v="10"/>
    <n v="58"/>
  </r>
  <r>
    <n v="3249"/>
    <x v="18"/>
    <x v="2"/>
    <x v="17"/>
    <x v="1"/>
    <x v="2"/>
    <x v="0"/>
    <s v="No"/>
    <x v="1"/>
    <s v="Yes"/>
    <x v="0"/>
    <x v="0"/>
    <n v="25"/>
  </r>
  <r>
    <n v="3250"/>
    <x v="19"/>
    <x v="1"/>
    <x v="18"/>
    <x v="0"/>
    <x v="1"/>
    <x v="1"/>
    <s v="No"/>
    <x v="1"/>
    <s v="No"/>
    <x v="1"/>
    <x v="1"/>
    <n v="5"/>
  </r>
  <r>
    <n v="3251"/>
    <x v="20"/>
    <x v="0"/>
    <x v="19"/>
    <x v="1"/>
    <x v="0"/>
    <x v="0"/>
    <s v="Yes"/>
    <x v="0"/>
    <s v="Yes"/>
    <x v="0"/>
    <x v="3"/>
    <n v="62"/>
  </r>
  <r>
    <n v="3252"/>
    <x v="21"/>
    <x v="2"/>
    <x v="20"/>
    <x v="0"/>
    <x v="2"/>
    <x v="2"/>
    <s v="No"/>
    <x v="1"/>
    <s v="Yes"/>
    <x v="0"/>
    <x v="6"/>
    <n v="15"/>
  </r>
  <r>
    <n v="3253"/>
    <x v="22"/>
    <x v="1"/>
    <x v="21"/>
    <x v="1"/>
    <x v="1"/>
    <x v="0"/>
    <s v="No"/>
    <x v="1"/>
    <s v="No"/>
    <x v="1"/>
    <x v="4"/>
    <n v="4"/>
  </r>
  <r>
    <n v="3254"/>
    <x v="23"/>
    <x v="0"/>
    <x v="22"/>
    <x v="0"/>
    <x v="0"/>
    <x v="1"/>
    <s v="Yes"/>
    <x v="0"/>
    <s v="Yes"/>
    <x v="0"/>
    <x v="7"/>
    <n v="45"/>
  </r>
  <r>
    <n v="3255"/>
    <x v="24"/>
    <x v="2"/>
    <x v="23"/>
    <x v="1"/>
    <x v="2"/>
    <x v="0"/>
    <s v="No"/>
    <x v="1"/>
    <s v="Yes"/>
    <x v="0"/>
    <x v="2"/>
    <n v="20"/>
  </r>
  <r>
    <n v="3256"/>
    <x v="25"/>
    <x v="1"/>
    <x v="24"/>
    <x v="0"/>
    <x v="1"/>
    <x v="2"/>
    <s v="No"/>
    <x v="1"/>
    <s v="No"/>
    <x v="1"/>
    <x v="1"/>
    <n v="5"/>
  </r>
  <r>
    <n v="3257"/>
    <x v="26"/>
    <x v="0"/>
    <x v="25"/>
    <x v="1"/>
    <x v="0"/>
    <x v="0"/>
    <s v="Yes"/>
    <x v="0"/>
    <s v="Yes"/>
    <x v="0"/>
    <x v="0"/>
    <n v="60"/>
  </r>
  <r>
    <n v="3258"/>
    <x v="27"/>
    <x v="2"/>
    <x v="26"/>
    <x v="0"/>
    <x v="2"/>
    <x v="1"/>
    <s v="No"/>
    <x v="1"/>
    <s v="Yes"/>
    <x v="0"/>
    <x v="6"/>
    <n v="15"/>
  </r>
  <r>
    <n v="3259"/>
    <x v="28"/>
    <x v="1"/>
    <x v="27"/>
    <x v="1"/>
    <x v="1"/>
    <x v="0"/>
    <s v="No"/>
    <x v="1"/>
    <s v="No"/>
    <x v="1"/>
    <x v="4"/>
    <n v="4"/>
  </r>
  <r>
    <n v="3260"/>
    <x v="29"/>
    <x v="0"/>
    <x v="28"/>
    <x v="0"/>
    <x v="0"/>
    <x v="2"/>
    <s v="Yes"/>
    <x v="0"/>
    <s v="Yes"/>
    <x v="0"/>
    <x v="10"/>
    <n v="58"/>
  </r>
  <r>
    <n v="3261"/>
    <x v="30"/>
    <x v="2"/>
    <x v="29"/>
    <x v="1"/>
    <x v="2"/>
    <x v="0"/>
    <s v="No"/>
    <x v="1"/>
    <s v="Yes"/>
    <x v="0"/>
    <x v="2"/>
    <n v="20"/>
  </r>
  <r>
    <n v="3262"/>
    <x v="31"/>
    <x v="1"/>
    <x v="30"/>
    <x v="0"/>
    <x v="1"/>
    <x v="1"/>
    <s v="No"/>
    <x v="1"/>
    <s v="No"/>
    <x v="1"/>
    <x v="1"/>
    <n v="5"/>
  </r>
  <r>
    <n v="3263"/>
    <x v="32"/>
    <x v="0"/>
    <x v="31"/>
    <x v="1"/>
    <x v="0"/>
    <x v="0"/>
    <s v="Yes"/>
    <x v="0"/>
    <s v="Yes"/>
    <x v="0"/>
    <x v="3"/>
    <n v="62"/>
  </r>
  <r>
    <n v="3264"/>
    <x v="33"/>
    <x v="2"/>
    <x v="32"/>
    <x v="0"/>
    <x v="2"/>
    <x v="2"/>
    <s v="No"/>
    <x v="1"/>
    <s v="Yes"/>
    <x v="0"/>
    <x v="6"/>
    <n v="15"/>
  </r>
  <r>
    <n v="3265"/>
    <x v="34"/>
    <x v="1"/>
    <x v="33"/>
    <x v="1"/>
    <x v="1"/>
    <x v="0"/>
    <s v="No"/>
    <x v="1"/>
    <s v="No"/>
    <x v="1"/>
    <x v="4"/>
    <n v="4"/>
  </r>
  <r>
    <n v="3266"/>
    <x v="35"/>
    <x v="1"/>
    <x v="34"/>
    <x v="0"/>
    <x v="1"/>
    <x v="0"/>
    <s v="No"/>
    <x v="1"/>
    <s v="No"/>
    <x v="1"/>
    <x v="1"/>
    <n v="5"/>
  </r>
  <r>
    <n v="3267"/>
    <x v="36"/>
    <x v="0"/>
    <x v="35"/>
    <x v="1"/>
    <x v="0"/>
    <x v="2"/>
    <s v="Yes"/>
    <x v="0"/>
    <s v="Yes"/>
    <x v="0"/>
    <x v="10"/>
    <n v="58"/>
  </r>
  <r>
    <n v="3268"/>
    <x v="37"/>
    <x v="2"/>
    <x v="36"/>
    <x v="0"/>
    <x v="2"/>
    <x v="1"/>
    <s v="No"/>
    <x v="1"/>
    <s v="Yes"/>
    <x v="0"/>
    <x v="2"/>
    <n v="20"/>
  </r>
  <r>
    <n v="3269"/>
    <x v="38"/>
    <x v="1"/>
    <x v="37"/>
    <x v="1"/>
    <x v="1"/>
    <x v="2"/>
    <s v="No"/>
    <x v="1"/>
    <s v="No"/>
    <x v="1"/>
    <x v="4"/>
    <n v="4"/>
  </r>
  <r>
    <n v="3270"/>
    <x v="39"/>
    <x v="0"/>
    <x v="38"/>
    <x v="0"/>
    <x v="0"/>
    <x v="0"/>
    <s v="Yes"/>
    <x v="0"/>
    <s v="Yes"/>
    <x v="0"/>
    <x v="6"/>
    <n v="50"/>
  </r>
  <r>
    <n v="3271"/>
    <x v="40"/>
    <x v="2"/>
    <x v="39"/>
    <x v="1"/>
    <x v="2"/>
    <x v="0"/>
    <s v="No"/>
    <x v="1"/>
    <s v="Yes"/>
    <x v="0"/>
    <x v="0"/>
    <n v="25"/>
  </r>
  <r>
    <n v="3272"/>
    <x v="41"/>
    <x v="1"/>
    <x v="40"/>
    <x v="0"/>
    <x v="1"/>
    <x v="1"/>
    <s v="No"/>
    <x v="1"/>
    <s v="No"/>
    <x v="1"/>
    <x v="1"/>
    <n v="5"/>
  </r>
  <r>
    <n v="3273"/>
    <x v="42"/>
    <x v="0"/>
    <x v="41"/>
    <x v="1"/>
    <x v="0"/>
    <x v="2"/>
    <s v="Yes"/>
    <x v="0"/>
    <s v="Yes"/>
    <x v="0"/>
    <x v="7"/>
    <n v="45"/>
  </r>
  <r>
    <n v="3274"/>
    <x v="43"/>
    <x v="2"/>
    <x v="42"/>
    <x v="0"/>
    <x v="2"/>
    <x v="2"/>
    <s v="No"/>
    <x v="1"/>
    <s v="Yes"/>
    <x v="0"/>
    <x v="9"/>
    <n v="18"/>
  </r>
  <r>
    <n v="3275"/>
    <x v="44"/>
    <x v="1"/>
    <x v="43"/>
    <x v="1"/>
    <x v="1"/>
    <x v="0"/>
    <s v="No"/>
    <x v="1"/>
    <s v="No"/>
    <x v="1"/>
    <x v="5"/>
    <n v="3"/>
  </r>
  <r>
    <n v="3276"/>
    <x v="45"/>
    <x v="0"/>
    <x v="44"/>
    <x v="0"/>
    <x v="0"/>
    <x v="1"/>
    <s v="Yes"/>
    <x v="0"/>
    <s v="Yes"/>
    <x v="0"/>
    <x v="0"/>
    <n v="60"/>
  </r>
  <r>
    <n v="3277"/>
    <x v="46"/>
    <x v="2"/>
    <x v="45"/>
    <x v="1"/>
    <x v="2"/>
    <x v="0"/>
    <s v="No"/>
    <x v="1"/>
    <s v="Yes"/>
    <x v="0"/>
    <x v="2"/>
    <n v="20"/>
  </r>
  <r>
    <n v="3278"/>
    <x v="47"/>
    <x v="1"/>
    <x v="46"/>
    <x v="0"/>
    <x v="1"/>
    <x v="2"/>
    <s v="No"/>
    <x v="1"/>
    <s v="No"/>
    <x v="1"/>
    <x v="1"/>
    <n v="5"/>
  </r>
  <r>
    <n v="3279"/>
    <x v="48"/>
    <x v="0"/>
    <x v="47"/>
    <x v="1"/>
    <x v="0"/>
    <x v="0"/>
    <s v="Yes"/>
    <x v="0"/>
    <s v="Yes"/>
    <x v="0"/>
    <x v="3"/>
    <n v="62"/>
  </r>
  <r>
    <n v="3280"/>
    <x v="49"/>
    <x v="2"/>
    <x v="48"/>
    <x v="0"/>
    <x v="2"/>
    <x v="1"/>
    <s v="No"/>
    <x v="1"/>
    <s v="Yes"/>
    <x v="0"/>
    <x v="6"/>
    <n v="15"/>
  </r>
  <r>
    <n v="3281"/>
    <x v="50"/>
    <x v="1"/>
    <x v="49"/>
    <x v="1"/>
    <x v="1"/>
    <x v="0"/>
    <s v="No"/>
    <x v="1"/>
    <s v="No"/>
    <x v="1"/>
    <x v="4"/>
    <n v="4"/>
  </r>
  <r>
    <n v="3282"/>
    <x v="51"/>
    <x v="0"/>
    <x v="50"/>
    <x v="0"/>
    <x v="0"/>
    <x v="2"/>
    <s v="Yes"/>
    <x v="0"/>
    <s v="Yes"/>
    <x v="0"/>
    <x v="10"/>
    <n v="58"/>
  </r>
  <r>
    <n v="3283"/>
    <x v="52"/>
    <x v="2"/>
    <x v="51"/>
    <x v="1"/>
    <x v="2"/>
    <x v="0"/>
    <s v="No"/>
    <x v="1"/>
    <s v="Yes"/>
    <x v="0"/>
    <x v="2"/>
    <n v="20"/>
  </r>
  <r>
    <n v="3284"/>
    <x v="53"/>
    <x v="1"/>
    <x v="52"/>
    <x v="0"/>
    <x v="1"/>
    <x v="1"/>
    <s v="No"/>
    <x v="1"/>
    <s v="No"/>
    <x v="1"/>
    <x v="1"/>
    <n v="5"/>
  </r>
  <r>
    <n v="3285"/>
    <x v="54"/>
    <x v="0"/>
    <x v="53"/>
    <x v="1"/>
    <x v="0"/>
    <x v="0"/>
    <s v="Yes"/>
    <x v="0"/>
    <s v="Yes"/>
    <x v="0"/>
    <x v="7"/>
    <n v="45"/>
  </r>
  <r>
    <n v="3286"/>
    <x v="55"/>
    <x v="2"/>
    <x v="54"/>
    <x v="0"/>
    <x v="2"/>
    <x v="2"/>
    <s v="No"/>
    <x v="1"/>
    <s v="Yes"/>
    <x v="0"/>
    <x v="6"/>
    <n v="15"/>
  </r>
  <r>
    <n v="3287"/>
    <x v="56"/>
    <x v="1"/>
    <x v="55"/>
    <x v="1"/>
    <x v="1"/>
    <x v="0"/>
    <s v="No"/>
    <x v="1"/>
    <s v="No"/>
    <x v="1"/>
    <x v="4"/>
    <n v="4"/>
  </r>
  <r>
    <n v="3288"/>
    <x v="57"/>
    <x v="0"/>
    <x v="56"/>
    <x v="0"/>
    <x v="0"/>
    <x v="1"/>
    <s v="Yes"/>
    <x v="0"/>
    <s v="Yes"/>
    <x v="0"/>
    <x v="3"/>
    <n v="62"/>
  </r>
  <r>
    <n v="3289"/>
    <x v="58"/>
    <x v="2"/>
    <x v="57"/>
    <x v="1"/>
    <x v="2"/>
    <x v="0"/>
    <s v="No"/>
    <x v="1"/>
    <s v="Yes"/>
    <x v="0"/>
    <x v="2"/>
    <n v="20"/>
  </r>
  <r>
    <n v="3290"/>
    <x v="59"/>
    <x v="1"/>
    <x v="58"/>
    <x v="0"/>
    <x v="1"/>
    <x v="2"/>
    <s v="No"/>
    <x v="1"/>
    <s v="No"/>
    <x v="1"/>
    <x v="1"/>
    <n v="5"/>
  </r>
  <r>
    <n v="3291"/>
    <x v="60"/>
    <x v="0"/>
    <x v="59"/>
    <x v="1"/>
    <x v="0"/>
    <x v="0"/>
    <s v="Yes"/>
    <x v="0"/>
    <s v="Yes"/>
    <x v="0"/>
    <x v="0"/>
    <n v="60"/>
  </r>
  <r>
    <n v="3292"/>
    <x v="61"/>
    <x v="2"/>
    <x v="60"/>
    <x v="0"/>
    <x v="2"/>
    <x v="1"/>
    <s v="No"/>
    <x v="1"/>
    <s v="Yes"/>
    <x v="0"/>
    <x v="6"/>
    <n v="15"/>
  </r>
  <r>
    <n v="3293"/>
    <x v="62"/>
    <x v="1"/>
    <x v="61"/>
    <x v="1"/>
    <x v="1"/>
    <x v="0"/>
    <s v="No"/>
    <x v="1"/>
    <s v="No"/>
    <x v="1"/>
    <x v="4"/>
    <n v="4"/>
  </r>
  <r>
    <n v="3294"/>
    <x v="63"/>
    <x v="0"/>
    <x v="62"/>
    <x v="0"/>
    <x v="0"/>
    <x v="2"/>
    <s v="Yes"/>
    <x v="0"/>
    <s v="Yes"/>
    <x v="0"/>
    <x v="7"/>
    <n v="45"/>
  </r>
  <r>
    <n v="3295"/>
    <x v="64"/>
    <x v="2"/>
    <x v="63"/>
    <x v="1"/>
    <x v="2"/>
    <x v="0"/>
    <s v="No"/>
    <x v="1"/>
    <s v="Yes"/>
    <x v="0"/>
    <x v="0"/>
    <n v="25"/>
  </r>
  <r>
    <n v="3296"/>
    <x v="65"/>
    <x v="1"/>
    <x v="64"/>
    <x v="1"/>
    <x v="1"/>
    <x v="0"/>
    <s v="No"/>
    <x v="1"/>
    <s v="No"/>
    <x v="1"/>
    <x v="1"/>
    <n v="5"/>
  </r>
  <r>
    <n v="3297"/>
    <x v="66"/>
    <x v="0"/>
    <x v="65"/>
    <x v="0"/>
    <x v="0"/>
    <x v="2"/>
    <s v="Yes"/>
    <x v="0"/>
    <s v="Yes"/>
    <x v="0"/>
    <x v="10"/>
    <n v="58"/>
  </r>
  <r>
    <n v="3298"/>
    <x v="67"/>
    <x v="2"/>
    <x v="66"/>
    <x v="1"/>
    <x v="2"/>
    <x v="1"/>
    <s v="No"/>
    <x v="1"/>
    <s v="Yes"/>
    <x v="0"/>
    <x v="2"/>
    <n v="20"/>
  </r>
  <r>
    <n v="3299"/>
    <x v="68"/>
    <x v="1"/>
    <x v="67"/>
    <x v="0"/>
    <x v="1"/>
    <x v="2"/>
    <s v="No"/>
    <x v="1"/>
    <s v="No"/>
    <x v="1"/>
    <x v="4"/>
    <n v="4"/>
  </r>
  <r>
    <n v="3300"/>
    <x v="69"/>
    <x v="0"/>
    <x v="68"/>
    <x v="1"/>
    <x v="0"/>
    <x v="0"/>
    <s v="Yes"/>
    <x v="0"/>
    <s v="Yes"/>
    <x v="0"/>
    <x v="6"/>
    <n v="50"/>
  </r>
  <r>
    <n v="3301"/>
    <x v="70"/>
    <x v="2"/>
    <x v="69"/>
    <x v="0"/>
    <x v="2"/>
    <x v="0"/>
    <s v="No"/>
    <x v="1"/>
    <s v="Yes"/>
    <x v="0"/>
    <x v="0"/>
    <n v="25"/>
  </r>
  <r>
    <n v="3302"/>
    <x v="71"/>
    <x v="1"/>
    <x v="70"/>
    <x v="1"/>
    <x v="1"/>
    <x v="1"/>
    <s v="No"/>
    <x v="1"/>
    <s v="No"/>
    <x v="1"/>
    <x v="1"/>
    <n v="5"/>
  </r>
  <r>
    <n v="3303"/>
    <x v="72"/>
    <x v="0"/>
    <x v="71"/>
    <x v="0"/>
    <x v="0"/>
    <x v="2"/>
    <s v="Yes"/>
    <x v="0"/>
    <s v="Yes"/>
    <x v="0"/>
    <x v="7"/>
    <n v="45"/>
  </r>
  <r>
    <n v="3304"/>
    <x v="73"/>
    <x v="2"/>
    <x v="72"/>
    <x v="1"/>
    <x v="2"/>
    <x v="2"/>
    <s v="No"/>
    <x v="1"/>
    <s v="Yes"/>
    <x v="0"/>
    <x v="9"/>
    <n v="18"/>
  </r>
  <r>
    <n v="3305"/>
    <x v="74"/>
    <x v="1"/>
    <x v="73"/>
    <x v="0"/>
    <x v="1"/>
    <x v="0"/>
    <s v="No"/>
    <x v="1"/>
    <s v="No"/>
    <x v="1"/>
    <x v="5"/>
    <n v="3"/>
  </r>
  <r>
    <n v="3306"/>
    <x v="75"/>
    <x v="0"/>
    <x v="74"/>
    <x v="1"/>
    <x v="0"/>
    <x v="1"/>
    <s v="Yes"/>
    <x v="0"/>
    <s v="Yes"/>
    <x v="0"/>
    <x v="0"/>
    <n v="60"/>
  </r>
  <r>
    <n v="3307"/>
    <x v="76"/>
    <x v="2"/>
    <x v="75"/>
    <x v="0"/>
    <x v="2"/>
    <x v="0"/>
    <s v="No"/>
    <x v="1"/>
    <s v="Yes"/>
    <x v="0"/>
    <x v="2"/>
    <n v="20"/>
  </r>
  <r>
    <n v="3308"/>
    <x v="77"/>
    <x v="1"/>
    <x v="76"/>
    <x v="1"/>
    <x v="1"/>
    <x v="2"/>
    <s v="No"/>
    <x v="1"/>
    <s v="No"/>
    <x v="1"/>
    <x v="1"/>
    <n v="5"/>
  </r>
  <r>
    <n v="3309"/>
    <x v="78"/>
    <x v="0"/>
    <x v="77"/>
    <x v="0"/>
    <x v="0"/>
    <x v="0"/>
    <s v="Yes"/>
    <x v="0"/>
    <s v="Yes"/>
    <x v="0"/>
    <x v="3"/>
    <n v="62"/>
  </r>
  <r>
    <n v="3310"/>
    <x v="79"/>
    <x v="2"/>
    <x v="78"/>
    <x v="1"/>
    <x v="2"/>
    <x v="1"/>
    <s v="No"/>
    <x v="1"/>
    <s v="Yes"/>
    <x v="0"/>
    <x v="6"/>
    <n v="15"/>
  </r>
  <r>
    <n v="3311"/>
    <x v="80"/>
    <x v="1"/>
    <x v="79"/>
    <x v="0"/>
    <x v="1"/>
    <x v="0"/>
    <s v="No"/>
    <x v="1"/>
    <s v="No"/>
    <x v="1"/>
    <x v="4"/>
    <n v="4"/>
  </r>
  <r>
    <n v="3312"/>
    <x v="81"/>
    <x v="0"/>
    <x v="80"/>
    <x v="1"/>
    <x v="0"/>
    <x v="2"/>
    <s v="Yes"/>
    <x v="0"/>
    <s v="Yes"/>
    <x v="0"/>
    <x v="10"/>
    <n v="58"/>
  </r>
  <r>
    <n v="3313"/>
    <x v="82"/>
    <x v="2"/>
    <x v="81"/>
    <x v="0"/>
    <x v="2"/>
    <x v="0"/>
    <s v="No"/>
    <x v="1"/>
    <s v="Yes"/>
    <x v="0"/>
    <x v="2"/>
    <n v="20"/>
  </r>
  <r>
    <n v="3314"/>
    <x v="83"/>
    <x v="1"/>
    <x v="82"/>
    <x v="1"/>
    <x v="1"/>
    <x v="1"/>
    <s v="No"/>
    <x v="1"/>
    <s v="No"/>
    <x v="1"/>
    <x v="1"/>
    <n v="5"/>
  </r>
  <r>
    <n v="3315"/>
    <x v="84"/>
    <x v="0"/>
    <x v="83"/>
    <x v="0"/>
    <x v="0"/>
    <x v="0"/>
    <s v="Yes"/>
    <x v="0"/>
    <s v="Yes"/>
    <x v="0"/>
    <x v="7"/>
    <n v="45"/>
  </r>
  <r>
    <n v="3316"/>
    <x v="85"/>
    <x v="2"/>
    <x v="84"/>
    <x v="1"/>
    <x v="2"/>
    <x v="2"/>
    <s v="No"/>
    <x v="1"/>
    <s v="Yes"/>
    <x v="0"/>
    <x v="6"/>
    <n v="15"/>
  </r>
  <r>
    <n v="3317"/>
    <x v="86"/>
    <x v="1"/>
    <x v="85"/>
    <x v="0"/>
    <x v="1"/>
    <x v="0"/>
    <s v="No"/>
    <x v="1"/>
    <s v="No"/>
    <x v="1"/>
    <x v="4"/>
    <n v="4"/>
  </r>
  <r>
    <n v="3318"/>
    <x v="87"/>
    <x v="0"/>
    <x v="86"/>
    <x v="1"/>
    <x v="0"/>
    <x v="1"/>
    <s v="Yes"/>
    <x v="0"/>
    <s v="Yes"/>
    <x v="0"/>
    <x v="3"/>
    <n v="62"/>
  </r>
  <r>
    <n v="3319"/>
    <x v="88"/>
    <x v="2"/>
    <x v="87"/>
    <x v="0"/>
    <x v="2"/>
    <x v="0"/>
    <s v="No"/>
    <x v="1"/>
    <s v="Yes"/>
    <x v="0"/>
    <x v="2"/>
    <n v="20"/>
  </r>
  <r>
    <n v="3320"/>
    <x v="89"/>
    <x v="1"/>
    <x v="88"/>
    <x v="1"/>
    <x v="1"/>
    <x v="2"/>
    <s v="No"/>
    <x v="1"/>
    <s v="No"/>
    <x v="1"/>
    <x v="1"/>
    <n v="5"/>
  </r>
  <r>
    <n v="3321"/>
    <x v="90"/>
    <x v="0"/>
    <x v="89"/>
    <x v="0"/>
    <x v="0"/>
    <x v="0"/>
    <s v="Yes"/>
    <x v="0"/>
    <s v="Yes"/>
    <x v="0"/>
    <x v="0"/>
    <n v="60"/>
  </r>
  <r>
    <n v="3322"/>
    <x v="91"/>
    <x v="2"/>
    <x v="90"/>
    <x v="1"/>
    <x v="2"/>
    <x v="1"/>
    <s v="No"/>
    <x v="1"/>
    <s v="Yes"/>
    <x v="0"/>
    <x v="6"/>
    <n v="15"/>
  </r>
  <r>
    <n v="3323"/>
    <x v="92"/>
    <x v="1"/>
    <x v="91"/>
    <x v="0"/>
    <x v="1"/>
    <x v="0"/>
    <s v="No"/>
    <x v="1"/>
    <s v="No"/>
    <x v="1"/>
    <x v="4"/>
    <n v="4"/>
  </r>
  <r>
    <n v="3324"/>
    <x v="93"/>
    <x v="0"/>
    <x v="92"/>
    <x v="1"/>
    <x v="0"/>
    <x v="2"/>
    <s v="Yes"/>
    <x v="0"/>
    <s v="Yes"/>
    <x v="0"/>
    <x v="7"/>
    <n v="45"/>
  </r>
  <r>
    <n v="3325"/>
    <x v="94"/>
    <x v="2"/>
    <x v="93"/>
    <x v="0"/>
    <x v="2"/>
    <x v="2"/>
    <s v="No"/>
    <x v="1"/>
    <s v="Yes"/>
    <x v="0"/>
    <x v="6"/>
    <n v="15"/>
  </r>
  <r>
    <n v="3326"/>
    <x v="95"/>
    <x v="1"/>
    <x v="94"/>
    <x v="1"/>
    <x v="1"/>
    <x v="1"/>
    <s v="No"/>
    <x v="1"/>
    <s v="No"/>
    <x v="1"/>
    <x v="1"/>
    <n v="5"/>
  </r>
  <r>
    <n v="3327"/>
    <x v="96"/>
    <x v="0"/>
    <x v="95"/>
    <x v="0"/>
    <x v="0"/>
    <x v="0"/>
    <s v="Yes"/>
    <x v="0"/>
    <s v="Yes"/>
    <x v="0"/>
    <x v="10"/>
    <n v="58"/>
  </r>
  <r>
    <n v="3328"/>
    <x v="97"/>
    <x v="2"/>
    <x v="96"/>
    <x v="1"/>
    <x v="2"/>
    <x v="1"/>
    <s v="No"/>
    <x v="1"/>
    <s v="Yes"/>
    <x v="0"/>
    <x v="2"/>
    <n v="20"/>
  </r>
  <r>
    <n v="3329"/>
    <x v="98"/>
    <x v="1"/>
    <x v="97"/>
    <x v="0"/>
    <x v="1"/>
    <x v="2"/>
    <s v="No"/>
    <x v="1"/>
    <s v="No"/>
    <x v="1"/>
    <x v="4"/>
    <n v="4"/>
  </r>
  <r>
    <n v="3330"/>
    <x v="99"/>
    <x v="0"/>
    <x v="98"/>
    <x v="1"/>
    <x v="0"/>
    <x v="0"/>
    <s v="Yes"/>
    <x v="0"/>
    <s v="Yes"/>
    <x v="0"/>
    <x v="6"/>
    <n v="50"/>
  </r>
  <r>
    <n v="3331"/>
    <x v="100"/>
    <x v="2"/>
    <x v="99"/>
    <x v="0"/>
    <x v="2"/>
    <x v="0"/>
    <s v="No"/>
    <x v="1"/>
    <s v="Yes"/>
    <x v="0"/>
    <x v="0"/>
    <n v="25"/>
  </r>
  <r>
    <n v="3332"/>
    <x v="101"/>
    <x v="1"/>
    <x v="100"/>
    <x v="1"/>
    <x v="1"/>
    <x v="1"/>
    <s v="No"/>
    <x v="1"/>
    <s v="No"/>
    <x v="1"/>
    <x v="1"/>
    <n v="5"/>
  </r>
  <r>
    <n v="3333"/>
    <x v="102"/>
    <x v="0"/>
    <x v="101"/>
    <x v="0"/>
    <x v="0"/>
    <x v="2"/>
    <s v="Yes"/>
    <x v="0"/>
    <s v="Yes"/>
    <x v="0"/>
    <x v="7"/>
    <n v="45"/>
  </r>
  <r>
    <n v="3334"/>
    <x v="103"/>
    <x v="2"/>
    <x v="102"/>
    <x v="1"/>
    <x v="2"/>
    <x v="2"/>
    <s v="No"/>
    <x v="1"/>
    <s v="Yes"/>
    <x v="0"/>
    <x v="9"/>
    <n v="18"/>
  </r>
  <r>
    <n v="3335"/>
    <x v="104"/>
    <x v="1"/>
    <x v="103"/>
    <x v="0"/>
    <x v="1"/>
    <x v="0"/>
    <s v="No"/>
    <x v="1"/>
    <s v="No"/>
    <x v="1"/>
    <x v="5"/>
    <n v="3"/>
  </r>
  <r>
    <n v="3336"/>
    <x v="105"/>
    <x v="1"/>
    <x v="104"/>
    <x v="0"/>
    <x v="1"/>
    <x v="0"/>
    <s v="No"/>
    <x v="1"/>
    <s v="No"/>
    <x v="1"/>
    <x v="1"/>
    <n v="5"/>
  </r>
  <r>
    <n v="3337"/>
    <x v="106"/>
    <x v="0"/>
    <x v="105"/>
    <x v="1"/>
    <x v="0"/>
    <x v="2"/>
    <s v="Yes"/>
    <x v="0"/>
    <s v="Yes"/>
    <x v="0"/>
    <x v="10"/>
    <n v="58"/>
  </r>
  <r>
    <n v="3338"/>
    <x v="107"/>
    <x v="2"/>
    <x v="106"/>
    <x v="0"/>
    <x v="2"/>
    <x v="1"/>
    <s v="No"/>
    <x v="1"/>
    <s v="Yes"/>
    <x v="0"/>
    <x v="2"/>
    <n v="20"/>
  </r>
  <r>
    <n v="3339"/>
    <x v="108"/>
    <x v="1"/>
    <x v="107"/>
    <x v="1"/>
    <x v="1"/>
    <x v="2"/>
    <s v="No"/>
    <x v="1"/>
    <s v="No"/>
    <x v="1"/>
    <x v="4"/>
    <n v="4"/>
  </r>
  <r>
    <n v="3340"/>
    <x v="109"/>
    <x v="0"/>
    <x v="108"/>
    <x v="0"/>
    <x v="0"/>
    <x v="0"/>
    <s v="Yes"/>
    <x v="0"/>
    <s v="Yes"/>
    <x v="0"/>
    <x v="6"/>
    <n v="50"/>
  </r>
  <r>
    <n v="3341"/>
    <x v="110"/>
    <x v="2"/>
    <x v="109"/>
    <x v="1"/>
    <x v="2"/>
    <x v="0"/>
    <s v="No"/>
    <x v="1"/>
    <s v="Yes"/>
    <x v="0"/>
    <x v="0"/>
    <n v="25"/>
  </r>
  <r>
    <n v="3342"/>
    <x v="111"/>
    <x v="1"/>
    <x v="110"/>
    <x v="0"/>
    <x v="1"/>
    <x v="1"/>
    <s v="No"/>
    <x v="1"/>
    <s v="No"/>
    <x v="1"/>
    <x v="1"/>
    <n v="5"/>
  </r>
  <r>
    <n v="3343"/>
    <x v="112"/>
    <x v="0"/>
    <x v="111"/>
    <x v="1"/>
    <x v="0"/>
    <x v="2"/>
    <s v="Yes"/>
    <x v="0"/>
    <s v="Yes"/>
    <x v="0"/>
    <x v="7"/>
    <n v="45"/>
  </r>
  <r>
    <n v="3344"/>
    <x v="113"/>
    <x v="2"/>
    <x v="112"/>
    <x v="0"/>
    <x v="2"/>
    <x v="2"/>
    <s v="No"/>
    <x v="1"/>
    <s v="Yes"/>
    <x v="0"/>
    <x v="9"/>
    <n v="18"/>
  </r>
  <r>
    <n v="3345"/>
    <x v="114"/>
    <x v="1"/>
    <x v="113"/>
    <x v="1"/>
    <x v="1"/>
    <x v="0"/>
    <s v="No"/>
    <x v="1"/>
    <s v="No"/>
    <x v="1"/>
    <x v="5"/>
    <n v="3"/>
  </r>
  <r>
    <n v="3346"/>
    <x v="115"/>
    <x v="0"/>
    <x v="114"/>
    <x v="0"/>
    <x v="0"/>
    <x v="1"/>
    <s v="Yes"/>
    <x v="0"/>
    <s v="Yes"/>
    <x v="0"/>
    <x v="0"/>
    <n v="60"/>
  </r>
  <r>
    <n v="3347"/>
    <x v="116"/>
    <x v="2"/>
    <x v="115"/>
    <x v="1"/>
    <x v="2"/>
    <x v="0"/>
    <s v="No"/>
    <x v="1"/>
    <s v="Yes"/>
    <x v="0"/>
    <x v="2"/>
    <n v="20"/>
  </r>
  <r>
    <n v="3348"/>
    <x v="117"/>
    <x v="1"/>
    <x v="116"/>
    <x v="0"/>
    <x v="1"/>
    <x v="2"/>
    <s v="No"/>
    <x v="1"/>
    <s v="No"/>
    <x v="1"/>
    <x v="1"/>
    <n v="5"/>
  </r>
  <r>
    <n v="3349"/>
    <x v="93"/>
    <x v="0"/>
    <x v="117"/>
    <x v="1"/>
    <x v="0"/>
    <x v="0"/>
    <s v="Yes"/>
    <x v="0"/>
    <s v="Yes"/>
    <x v="0"/>
    <x v="3"/>
    <n v="62"/>
  </r>
  <r>
    <n v="3350"/>
    <x v="118"/>
    <x v="2"/>
    <x v="118"/>
    <x v="0"/>
    <x v="2"/>
    <x v="1"/>
    <s v="No"/>
    <x v="1"/>
    <s v="Yes"/>
    <x v="0"/>
    <x v="6"/>
    <n v="15"/>
  </r>
  <r>
    <n v="3351"/>
    <x v="119"/>
    <x v="1"/>
    <x v="119"/>
    <x v="1"/>
    <x v="1"/>
    <x v="0"/>
    <s v="No"/>
    <x v="1"/>
    <s v="No"/>
    <x v="1"/>
    <x v="4"/>
    <n v="4"/>
  </r>
  <r>
    <n v="3352"/>
    <x v="120"/>
    <x v="0"/>
    <x v="120"/>
    <x v="0"/>
    <x v="0"/>
    <x v="2"/>
    <s v="Yes"/>
    <x v="0"/>
    <s v="Yes"/>
    <x v="0"/>
    <x v="10"/>
    <n v="58"/>
  </r>
  <r>
    <n v="3353"/>
    <x v="121"/>
    <x v="2"/>
    <x v="121"/>
    <x v="1"/>
    <x v="2"/>
    <x v="0"/>
    <s v="No"/>
    <x v="1"/>
    <s v="Yes"/>
    <x v="0"/>
    <x v="2"/>
    <n v="20"/>
  </r>
  <r>
    <n v="3354"/>
    <x v="122"/>
    <x v="1"/>
    <x v="122"/>
    <x v="0"/>
    <x v="1"/>
    <x v="1"/>
    <s v="No"/>
    <x v="1"/>
    <s v="No"/>
    <x v="1"/>
    <x v="1"/>
    <n v="5"/>
  </r>
  <r>
    <n v="3355"/>
    <x v="123"/>
    <x v="0"/>
    <x v="123"/>
    <x v="1"/>
    <x v="0"/>
    <x v="0"/>
    <s v="Yes"/>
    <x v="0"/>
    <s v="Yes"/>
    <x v="0"/>
    <x v="7"/>
    <n v="45"/>
  </r>
  <r>
    <n v="3356"/>
    <x v="124"/>
    <x v="2"/>
    <x v="124"/>
    <x v="0"/>
    <x v="2"/>
    <x v="2"/>
    <s v="No"/>
    <x v="1"/>
    <s v="Yes"/>
    <x v="0"/>
    <x v="6"/>
    <n v="15"/>
  </r>
  <r>
    <n v="3357"/>
    <x v="125"/>
    <x v="1"/>
    <x v="125"/>
    <x v="1"/>
    <x v="1"/>
    <x v="0"/>
    <s v="No"/>
    <x v="1"/>
    <s v="No"/>
    <x v="1"/>
    <x v="4"/>
    <n v="4"/>
  </r>
  <r>
    <n v="3358"/>
    <x v="126"/>
    <x v="0"/>
    <x v="126"/>
    <x v="0"/>
    <x v="0"/>
    <x v="1"/>
    <s v="Yes"/>
    <x v="0"/>
    <s v="Yes"/>
    <x v="0"/>
    <x v="3"/>
    <n v="62"/>
  </r>
  <r>
    <n v="3359"/>
    <x v="127"/>
    <x v="2"/>
    <x v="127"/>
    <x v="1"/>
    <x v="2"/>
    <x v="0"/>
    <s v="No"/>
    <x v="1"/>
    <s v="Yes"/>
    <x v="0"/>
    <x v="2"/>
    <n v="20"/>
  </r>
  <r>
    <n v="3360"/>
    <x v="128"/>
    <x v="1"/>
    <x v="128"/>
    <x v="0"/>
    <x v="1"/>
    <x v="2"/>
    <s v="No"/>
    <x v="1"/>
    <s v="No"/>
    <x v="1"/>
    <x v="1"/>
    <n v="5"/>
  </r>
  <r>
    <n v="3361"/>
    <x v="129"/>
    <x v="0"/>
    <x v="129"/>
    <x v="1"/>
    <x v="0"/>
    <x v="0"/>
    <s v="Yes"/>
    <x v="0"/>
    <s v="Yes"/>
    <x v="0"/>
    <x v="6"/>
    <n v="50"/>
  </r>
  <r>
    <n v="3362"/>
    <x v="130"/>
    <x v="2"/>
    <x v="130"/>
    <x v="0"/>
    <x v="2"/>
    <x v="1"/>
    <s v="No"/>
    <x v="1"/>
    <s v="Yes"/>
    <x v="0"/>
    <x v="6"/>
    <n v="15"/>
  </r>
  <r>
    <n v="3363"/>
    <x v="131"/>
    <x v="1"/>
    <x v="131"/>
    <x v="1"/>
    <x v="1"/>
    <x v="0"/>
    <s v="No"/>
    <x v="1"/>
    <s v="No"/>
    <x v="1"/>
    <x v="4"/>
    <n v="4"/>
  </r>
  <r>
    <n v="3364"/>
    <x v="132"/>
    <x v="0"/>
    <x v="132"/>
    <x v="0"/>
    <x v="0"/>
    <x v="2"/>
    <s v="Yes"/>
    <x v="0"/>
    <s v="Yes"/>
    <x v="0"/>
    <x v="10"/>
    <n v="58"/>
  </r>
  <r>
    <n v="3365"/>
    <x v="133"/>
    <x v="2"/>
    <x v="133"/>
    <x v="1"/>
    <x v="2"/>
    <x v="0"/>
    <s v="No"/>
    <x v="1"/>
    <s v="Yes"/>
    <x v="0"/>
    <x v="2"/>
    <n v="20"/>
  </r>
  <r>
    <n v="3366"/>
    <x v="134"/>
    <x v="1"/>
    <x v="134"/>
    <x v="0"/>
    <x v="1"/>
    <x v="0"/>
    <s v="No"/>
    <x v="1"/>
    <s v="No"/>
    <x v="1"/>
    <x v="1"/>
    <n v="5"/>
  </r>
  <r>
    <n v="3367"/>
    <x v="135"/>
    <x v="0"/>
    <x v="135"/>
    <x v="1"/>
    <x v="0"/>
    <x v="2"/>
    <s v="Yes"/>
    <x v="0"/>
    <s v="Yes"/>
    <x v="0"/>
    <x v="10"/>
    <n v="58"/>
  </r>
  <r>
    <n v="3368"/>
    <x v="136"/>
    <x v="2"/>
    <x v="136"/>
    <x v="0"/>
    <x v="2"/>
    <x v="1"/>
    <s v="No"/>
    <x v="1"/>
    <s v="Yes"/>
    <x v="0"/>
    <x v="2"/>
    <n v="20"/>
  </r>
  <r>
    <n v="3369"/>
    <x v="137"/>
    <x v="1"/>
    <x v="137"/>
    <x v="1"/>
    <x v="1"/>
    <x v="2"/>
    <s v="No"/>
    <x v="1"/>
    <s v="No"/>
    <x v="1"/>
    <x v="4"/>
    <n v="4"/>
  </r>
  <r>
    <n v="3370"/>
    <x v="138"/>
    <x v="0"/>
    <x v="138"/>
    <x v="0"/>
    <x v="0"/>
    <x v="0"/>
    <s v="Yes"/>
    <x v="0"/>
    <s v="Yes"/>
    <x v="0"/>
    <x v="6"/>
    <n v="50"/>
  </r>
  <r>
    <n v="3371"/>
    <x v="139"/>
    <x v="2"/>
    <x v="139"/>
    <x v="1"/>
    <x v="2"/>
    <x v="0"/>
    <s v="No"/>
    <x v="1"/>
    <s v="Yes"/>
    <x v="0"/>
    <x v="0"/>
    <n v="25"/>
  </r>
  <r>
    <n v="3372"/>
    <x v="140"/>
    <x v="1"/>
    <x v="140"/>
    <x v="0"/>
    <x v="1"/>
    <x v="1"/>
    <s v="No"/>
    <x v="1"/>
    <s v="No"/>
    <x v="1"/>
    <x v="1"/>
    <n v="5"/>
  </r>
  <r>
    <n v="3373"/>
    <x v="141"/>
    <x v="0"/>
    <x v="141"/>
    <x v="1"/>
    <x v="0"/>
    <x v="2"/>
    <s v="Yes"/>
    <x v="0"/>
    <s v="Yes"/>
    <x v="0"/>
    <x v="7"/>
    <n v="45"/>
  </r>
  <r>
    <n v="3374"/>
    <x v="142"/>
    <x v="2"/>
    <x v="142"/>
    <x v="0"/>
    <x v="2"/>
    <x v="2"/>
    <s v="No"/>
    <x v="1"/>
    <s v="Yes"/>
    <x v="0"/>
    <x v="9"/>
    <n v="18"/>
  </r>
  <r>
    <n v="3375"/>
    <x v="143"/>
    <x v="1"/>
    <x v="143"/>
    <x v="1"/>
    <x v="1"/>
    <x v="0"/>
    <s v="No"/>
    <x v="1"/>
    <s v="No"/>
    <x v="1"/>
    <x v="5"/>
    <n v="3"/>
  </r>
  <r>
    <n v="3376"/>
    <x v="144"/>
    <x v="0"/>
    <x v="144"/>
    <x v="0"/>
    <x v="0"/>
    <x v="1"/>
    <s v="Yes"/>
    <x v="0"/>
    <s v="Yes"/>
    <x v="0"/>
    <x v="0"/>
    <n v="60"/>
  </r>
  <r>
    <n v="3377"/>
    <x v="145"/>
    <x v="2"/>
    <x v="145"/>
    <x v="1"/>
    <x v="2"/>
    <x v="0"/>
    <s v="No"/>
    <x v="1"/>
    <s v="Yes"/>
    <x v="0"/>
    <x v="2"/>
    <n v="20"/>
  </r>
  <r>
    <n v="3378"/>
    <x v="146"/>
    <x v="1"/>
    <x v="146"/>
    <x v="0"/>
    <x v="1"/>
    <x v="2"/>
    <s v="No"/>
    <x v="1"/>
    <s v="No"/>
    <x v="1"/>
    <x v="1"/>
    <n v="5"/>
  </r>
  <r>
    <n v="3379"/>
    <x v="147"/>
    <x v="0"/>
    <x v="147"/>
    <x v="1"/>
    <x v="0"/>
    <x v="0"/>
    <s v="Yes"/>
    <x v="0"/>
    <s v="Yes"/>
    <x v="0"/>
    <x v="3"/>
    <n v="62"/>
  </r>
  <r>
    <n v="3380"/>
    <x v="148"/>
    <x v="2"/>
    <x v="148"/>
    <x v="0"/>
    <x v="2"/>
    <x v="1"/>
    <s v="No"/>
    <x v="1"/>
    <s v="Yes"/>
    <x v="0"/>
    <x v="6"/>
    <n v="15"/>
  </r>
  <r>
    <n v="3381"/>
    <x v="149"/>
    <x v="1"/>
    <x v="149"/>
    <x v="1"/>
    <x v="1"/>
    <x v="0"/>
    <s v="No"/>
    <x v="1"/>
    <s v="No"/>
    <x v="1"/>
    <x v="4"/>
    <n v="4"/>
  </r>
  <r>
    <n v="3382"/>
    <x v="150"/>
    <x v="0"/>
    <x v="150"/>
    <x v="0"/>
    <x v="0"/>
    <x v="2"/>
    <s v="Yes"/>
    <x v="0"/>
    <s v="Yes"/>
    <x v="0"/>
    <x v="10"/>
    <n v="58"/>
  </r>
  <r>
    <n v="3383"/>
    <x v="151"/>
    <x v="2"/>
    <x v="151"/>
    <x v="1"/>
    <x v="2"/>
    <x v="0"/>
    <s v="No"/>
    <x v="1"/>
    <s v="Yes"/>
    <x v="0"/>
    <x v="2"/>
    <n v="20"/>
  </r>
  <r>
    <n v="3384"/>
    <x v="152"/>
    <x v="1"/>
    <x v="152"/>
    <x v="0"/>
    <x v="1"/>
    <x v="1"/>
    <s v="No"/>
    <x v="1"/>
    <s v="No"/>
    <x v="1"/>
    <x v="1"/>
    <n v="5"/>
  </r>
  <r>
    <n v="3385"/>
    <x v="153"/>
    <x v="0"/>
    <x v="153"/>
    <x v="1"/>
    <x v="0"/>
    <x v="0"/>
    <s v="Yes"/>
    <x v="0"/>
    <s v="Yes"/>
    <x v="0"/>
    <x v="7"/>
    <n v="45"/>
  </r>
  <r>
    <n v="3386"/>
    <x v="154"/>
    <x v="2"/>
    <x v="154"/>
    <x v="0"/>
    <x v="2"/>
    <x v="2"/>
    <s v="No"/>
    <x v="1"/>
    <s v="Yes"/>
    <x v="0"/>
    <x v="6"/>
    <n v="15"/>
  </r>
  <r>
    <n v="3387"/>
    <x v="155"/>
    <x v="1"/>
    <x v="155"/>
    <x v="1"/>
    <x v="1"/>
    <x v="0"/>
    <s v="No"/>
    <x v="1"/>
    <s v="No"/>
    <x v="1"/>
    <x v="4"/>
    <n v="4"/>
  </r>
  <r>
    <n v="3388"/>
    <x v="156"/>
    <x v="0"/>
    <x v="156"/>
    <x v="0"/>
    <x v="0"/>
    <x v="1"/>
    <s v="Yes"/>
    <x v="0"/>
    <s v="Yes"/>
    <x v="0"/>
    <x v="3"/>
    <n v="62"/>
  </r>
  <r>
    <n v="3389"/>
    <x v="157"/>
    <x v="2"/>
    <x v="157"/>
    <x v="1"/>
    <x v="2"/>
    <x v="0"/>
    <s v="No"/>
    <x v="1"/>
    <s v="Yes"/>
    <x v="0"/>
    <x v="2"/>
    <n v="20"/>
  </r>
  <r>
    <n v="3390"/>
    <x v="158"/>
    <x v="1"/>
    <x v="158"/>
    <x v="0"/>
    <x v="1"/>
    <x v="2"/>
    <s v="No"/>
    <x v="1"/>
    <s v="No"/>
    <x v="1"/>
    <x v="1"/>
    <n v="5"/>
  </r>
  <r>
    <n v="3391"/>
    <x v="58"/>
    <x v="0"/>
    <x v="159"/>
    <x v="1"/>
    <x v="0"/>
    <x v="0"/>
    <s v="Yes"/>
    <x v="0"/>
    <s v="Yes"/>
    <x v="0"/>
    <x v="6"/>
    <n v="50"/>
  </r>
  <r>
    <n v="3392"/>
    <x v="159"/>
    <x v="2"/>
    <x v="160"/>
    <x v="0"/>
    <x v="2"/>
    <x v="1"/>
    <s v="No"/>
    <x v="1"/>
    <s v="Yes"/>
    <x v="0"/>
    <x v="6"/>
    <n v="15"/>
  </r>
  <r>
    <n v="3393"/>
    <x v="160"/>
    <x v="1"/>
    <x v="161"/>
    <x v="1"/>
    <x v="1"/>
    <x v="0"/>
    <s v="No"/>
    <x v="1"/>
    <s v="No"/>
    <x v="1"/>
    <x v="4"/>
    <n v="4"/>
  </r>
  <r>
    <n v="3394"/>
    <x v="161"/>
    <x v="0"/>
    <x v="162"/>
    <x v="0"/>
    <x v="0"/>
    <x v="2"/>
    <s v="Yes"/>
    <x v="0"/>
    <s v="Yes"/>
    <x v="0"/>
    <x v="10"/>
    <n v="58"/>
  </r>
  <r>
    <n v="3395"/>
    <x v="162"/>
    <x v="2"/>
    <x v="163"/>
    <x v="1"/>
    <x v="2"/>
    <x v="0"/>
    <s v="No"/>
    <x v="1"/>
    <s v="Yes"/>
    <x v="0"/>
    <x v="2"/>
    <n v="20"/>
  </r>
  <r>
    <n v="3396"/>
    <x v="163"/>
    <x v="1"/>
    <x v="164"/>
    <x v="0"/>
    <x v="1"/>
    <x v="1"/>
    <s v="No"/>
    <x v="1"/>
    <s v="No"/>
    <x v="1"/>
    <x v="1"/>
    <n v="5"/>
  </r>
  <r>
    <n v="3397"/>
    <x v="90"/>
    <x v="0"/>
    <x v="165"/>
    <x v="1"/>
    <x v="0"/>
    <x v="0"/>
    <s v="Yes"/>
    <x v="0"/>
    <s v="Yes"/>
    <x v="0"/>
    <x v="7"/>
    <n v="45"/>
  </r>
  <r>
    <n v="3398"/>
    <x v="164"/>
    <x v="2"/>
    <x v="166"/>
    <x v="0"/>
    <x v="2"/>
    <x v="2"/>
    <s v="No"/>
    <x v="1"/>
    <s v="Yes"/>
    <x v="0"/>
    <x v="6"/>
    <n v="15"/>
  </r>
  <r>
    <n v="3399"/>
    <x v="165"/>
    <x v="1"/>
    <x v="167"/>
    <x v="1"/>
    <x v="1"/>
    <x v="0"/>
    <s v="No"/>
    <x v="1"/>
    <s v="No"/>
    <x v="1"/>
    <x v="4"/>
    <n v="4"/>
  </r>
  <r>
    <n v="3400"/>
    <x v="166"/>
    <x v="0"/>
    <x v="168"/>
    <x v="0"/>
    <x v="0"/>
    <x v="1"/>
    <s v="Yes"/>
    <x v="0"/>
    <s v="Yes"/>
    <x v="0"/>
    <x v="0"/>
    <n v="60"/>
  </r>
  <r>
    <n v="3401"/>
    <x v="167"/>
    <x v="2"/>
    <x v="169"/>
    <x v="1"/>
    <x v="2"/>
    <x v="0"/>
    <s v="No"/>
    <x v="1"/>
    <s v="Yes"/>
    <x v="0"/>
    <x v="2"/>
    <n v="20"/>
  </r>
  <r>
    <n v="3402"/>
    <x v="168"/>
    <x v="1"/>
    <x v="170"/>
    <x v="0"/>
    <x v="1"/>
    <x v="2"/>
    <s v="No"/>
    <x v="1"/>
    <s v="No"/>
    <x v="1"/>
    <x v="1"/>
    <n v="5"/>
  </r>
  <r>
    <n v="3403"/>
    <x v="169"/>
    <x v="0"/>
    <x v="171"/>
    <x v="1"/>
    <x v="0"/>
    <x v="0"/>
    <s v="Yes"/>
    <x v="0"/>
    <s v="Yes"/>
    <x v="0"/>
    <x v="3"/>
    <n v="62"/>
  </r>
  <r>
    <n v="3404"/>
    <x v="170"/>
    <x v="2"/>
    <x v="172"/>
    <x v="0"/>
    <x v="2"/>
    <x v="1"/>
    <s v="No"/>
    <x v="1"/>
    <s v="Yes"/>
    <x v="0"/>
    <x v="6"/>
    <n v="15"/>
  </r>
  <r>
    <n v="3405"/>
    <x v="171"/>
    <x v="1"/>
    <x v="173"/>
    <x v="1"/>
    <x v="1"/>
    <x v="0"/>
    <s v="No"/>
    <x v="1"/>
    <s v="No"/>
    <x v="1"/>
    <x v="4"/>
    <n v="4"/>
  </r>
  <r>
    <n v="3406"/>
    <x v="172"/>
    <x v="1"/>
    <x v="174"/>
    <x v="0"/>
    <x v="1"/>
    <x v="0"/>
    <s v="No"/>
    <x v="1"/>
    <s v="No"/>
    <x v="1"/>
    <x v="1"/>
    <n v="5"/>
  </r>
  <r>
    <n v="3407"/>
    <x v="173"/>
    <x v="0"/>
    <x v="175"/>
    <x v="1"/>
    <x v="0"/>
    <x v="2"/>
    <s v="Yes"/>
    <x v="0"/>
    <s v="Yes"/>
    <x v="0"/>
    <x v="10"/>
    <n v="58"/>
  </r>
  <r>
    <n v="3408"/>
    <x v="174"/>
    <x v="2"/>
    <x v="176"/>
    <x v="0"/>
    <x v="2"/>
    <x v="1"/>
    <s v="No"/>
    <x v="1"/>
    <s v="Yes"/>
    <x v="0"/>
    <x v="2"/>
    <n v="20"/>
  </r>
  <r>
    <n v="3409"/>
    <x v="175"/>
    <x v="1"/>
    <x v="177"/>
    <x v="1"/>
    <x v="1"/>
    <x v="2"/>
    <s v="No"/>
    <x v="1"/>
    <s v="No"/>
    <x v="1"/>
    <x v="4"/>
    <n v="4"/>
  </r>
  <r>
    <n v="3410"/>
    <x v="176"/>
    <x v="0"/>
    <x v="178"/>
    <x v="0"/>
    <x v="0"/>
    <x v="0"/>
    <s v="Yes"/>
    <x v="0"/>
    <s v="Yes"/>
    <x v="0"/>
    <x v="6"/>
    <n v="50"/>
  </r>
  <r>
    <n v="3411"/>
    <x v="177"/>
    <x v="2"/>
    <x v="179"/>
    <x v="1"/>
    <x v="2"/>
    <x v="0"/>
    <s v="No"/>
    <x v="1"/>
    <s v="Yes"/>
    <x v="0"/>
    <x v="0"/>
    <n v="25"/>
  </r>
  <r>
    <n v="3412"/>
    <x v="178"/>
    <x v="1"/>
    <x v="180"/>
    <x v="0"/>
    <x v="1"/>
    <x v="1"/>
    <s v="No"/>
    <x v="1"/>
    <s v="No"/>
    <x v="1"/>
    <x v="1"/>
    <n v="5"/>
  </r>
  <r>
    <n v="3413"/>
    <x v="179"/>
    <x v="0"/>
    <x v="181"/>
    <x v="1"/>
    <x v="0"/>
    <x v="2"/>
    <s v="Yes"/>
    <x v="0"/>
    <s v="Yes"/>
    <x v="0"/>
    <x v="7"/>
    <n v="45"/>
  </r>
  <r>
    <n v="3414"/>
    <x v="180"/>
    <x v="2"/>
    <x v="182"/>
    <x v="0"/>
    <x v="2"/>
    <x v="2"/>
    <s v="No"/>
    <x v="1"/>
    <s v="Yes"/>
    <x v="0"/>
    <x v="9"/>
    <n v="18"/>
  </r>
  <r>
    <n v="3415"/>
    <x v="181"/>
    <x v="1"/>
    <x v="183"/>
    <x v="1"/>
    <x v="1"/>
    <x v="0"/>
    <s v="No"/>
    <x v="1"/>
    <s v="No"/>
    <x v="1"/>
    <x v="5"/>
    <n v="3"/>
  </r>
  <r>
    <n v="3416"/>
    <x v="182"/>
    <x v="0"/>
    <x v="184"/>
    <x v="0"/>
    <x v="0"/>
    <x v="1"/>
    <s v="Yes"/>
    <x v="0"/>
    <s v="Yes"/>
    <x v="0"/>
    <x v="0"/>
    <n v="60"/>
  </r>
  <r>
    <n v="3417"/>
    <x v="183"/>
    <x v="2"/>
    <x v="185"/>
    <x v="1"/>
    <x v="2"/>
    <x v="0"/>
    <s v="No"/>
    <x v="1"/>
    <s v="Yes"/>
    <x v="0"/>
    <x v="2"/>
    <n v="20"/>
  </r>
  <r>
    <n v="3418"/>
    <x v="184"/>
    <x v="1"/>
    <x v="186"/>
    <x v="0"/>
    <x v="1"/>
    <x v="2"/>
    <s v="No"/>
    <x v="1"/>
    <s v="No"/>
    <x v="1"/>
    <x v="1"/>
    <n v="5"/>
  </r>
  <r>
    <n v="3419"/>
    <x v="185"/>
    <x v="0"/>
    <x v="187"/>
    <x v="1"/>
    <x v="0"/>
    <x v="0"/>
    <s v="Yes"/>
    <x v="0"/>
    <s v="Yes"/>
    <x v="0"/>
    <x v="3"/>
    <n v="62"/>
  </r>
  <r>
    <n v="3420"/>
    <x v="186"/>
    <x v="2"/>
    <x v="188"/>
    <x v="0"/>
    <x v="2"/>
    <x v="1"/>
    <s v="No"/>
    <x v="1"/>
    <s v="Yes"/>
    <x v="0"/>
    <x v="6"/>
    <n v="15"/>
  </r>
  <r>
    <n v="3421"/>
    <x v="15"/>
    <x v="1"/>
    <x v="189"/>
    <x v="1"/>
    <x v="1"/>
    <x v="0"/>
    <s v="No"/>
    <x v="1"/>
    <s v="No"/>
    <x v="1"/>
    <x v="4"/>
    <n v="4"/>
  </r>
  <r>
    <n v="3422"/>
    <x v="187"/>
    <x v="0"/>
    <x v="190"/>
    <x v="0"/>
    <x v="0"/>
    <x v="2"/>
    <s v="Yes"/>
    <x v="0"/>
    <s v="Yes"/>
    <x v="0"/>
    <x v="10"/>
    <n v="58"/>
  </r>
  <r>
    <n v="3423"/>
    <x v="188"/>
    <x v="2"/>
    <x v="191"/>
    <x v="1"/>
    <x v="2"/>
    <x v="0"/>
    <s v="No"/>
    <x v="1"/>
    <s v="Yes"/>
    <x v="0"/>
    <x v="2"/>
    <n v="20"/>
  </r>
  <r>
    <n v="3424"/>
    <x v="14"/>
    <x v="1"/>
    <x v="192"/>
    <x v="0"/>
    <x v="1"/>
    <x v="1"/>
    <s v="No"/>
    <x v="1"/>
    <s v="No"/>
    <x v="1"/>
    <x v="1"/>
    <n v="5"/>
  </r>
  <r>
    <n v="3425"/>
    <x v="189"/>
    <x v="0"/>
    <x v="193"/>
    <x v="1"/>
    <x v="0"/>
    <x v="0"/>
    <s v="Yes"/>
    <x v="0"/>
    <s v="Yes"/>
    <x v="0"/>
    <x v="7"/>
    <n v="45"/>
  </r>
  <r>
    <n v="3426"/>
    <x v="167"/>
    <x v="2"/>
    <x v="194"/>
    <x v="0"/>
    <x v="2"/>
    <x v="2"/>
    <s v="No"/>
    <x v="1"/>
    <s v="Yes"/>
    <x v="0"/>
    <x v="6"/>
    <n v="15"/>
  </r>
  <r>
    <n v="3427"/>
    <x v="190"/>
    <x v="1"/>
    <x v="195"/>
    <x v="1"/>
    <x v="1"/>
    <x v="0"/>
    <s v="No"/>
    <x v="1"/>
    <s v="No"/>
    <x v="1"/>
    <x v="4"/>
    <n v="4"/>
  </r>
  <r>
    <n v="3428"/>
    <x v="191"/>
    <x v="0"/>
    <x v="196"/>
    <x v="0"/>
    <x v="0"/>
    <x v="1"/>
    <s v="Yes"/>
    <x v="0"/>
    <s v="Yes"/>
    <x v="0"/>
    <x v="3"/>
    <n v="62"/>
  </r>
  <r>
    <n v="3429"/>
    <x v="192"/>
    <x v="2"/>
    <x v="197"/>
    <x v="1"/>
    <x v="2"/>
    <x v="0"/>
    <s v="No"/>
    <x v="1"/>
    <s v="Yes"/>
    <x v="0"/>
    <x v="2"/>
    <n v="20"/>
  </r>
  <r>
    <n v="3430"/>
    <x v="193"/>
    <x v="1"/>
    <x v="198"/>
    <x v="0"/>
    <x v="1"/>
    <x v="2"/>
    <s v="No"/>
    <x v="1"/>
    <s v="No"/>
    <x v="1"/>
    <x v="1"/>
    <n v="5"/>
  </r>
  <r>
    <n v="3431"/>
    <x v="194"/>
    <x v="0"/>
    <x v="199"/>
    <x v="1"/>
    <x v="0"/>
    <x v="0"/>
    <s v="Yes"/>
    <x v="0"/>
    <s v="Yes"/>
    <x v="0"/>
    <x v="6"/>
    <n v="50"/>
  </r>
  <r>
    <n v="3432"/>
    <x v="195"/>
    <x v="2"/>
    <x v="200"/>
    <x v="0"/>
    <x v="2"/>
    <x v="1"/>
    <s v="No"/>
    <x v="1"/>
    <s v="Yes"/>
    <x v="0"/>
    <x v="6"/>
    <n v="15"/>
  </r>
  <r>
    <n v="3433"/>
    <x v="196"/>
    <x v="1"/>
    <x v="201"/>
    <x v="1"/>
    <x v="1"/>
    <x v="0"/>
    <s v="No"/>
    <x v="1"/>
    <s v="No"/>
    <x v="1"/>
    <x v="4"/>
    <n v="4"/>
  </r>
  <r>
    <n v="3434"/>
    <x v="197"/>
    <x v="0"/>
    <x v="202"/>
    <x v="0"/>
    <x v="0"/>
    <x v="2"/>
    <s v="Yes"/>
    <x v="0"/>
    <s v="Yes"/>
    <x v="0"/>
    <x v="10"/>
    <n v="58"/>
  </r>
  <r>
    <n v="3435"/>
    <x v="198"/>
    <x v="2"/>
    <x v="203"/>
    <x v="1"/>
    <x v="2"/>
    <x v="0"/>
    <s v="No"/>
    <x v="1"/>
    <s v="Yes"/>
    <x v="0"/>
    <x v="2"/>
    <n v="20"/>
  </r>
  <r>
    <n v="3436"/>
    <x v="199"/>
    <x v="1"/>
    <x v="204"/>
    <x v="0"/>
    <x v="1"/>
    <x v="0"/>
    <s v="No"/>
    <x v="1"/>
    <s v="No"/>
    <x v="1"/>
    <x v="1"/>
    <n v="5"/>
  </r>
  <r>
    <n v="3437"/>
    <x v="200"/>
    <x v="0"/>
    <x v="205"/>
    <x v="1"/>
    <x v="0"/>
    <x v="2"/>
    <s v="Yes"/>
    <x v="0"/>
    <s v="Yes"/>
    <x v="0"/>
    <x v="10"/>
    <n v="58"/>
  </r>
  <r>
    <n v="3438"/>
    <x v="201"/>
    <x v="2"/>
    <x v="206"/>
    <x v="0"/>
    <x v="2"/>
    <x v="1"/>
    <s v="No"/>
    <x v="1"/>
    <s v="Yes"/>
    <x v="0"/>
    <x v="2"/>
    <n v="20"/>
  </r>
  <r>
    <n v="3439"/>
    <x v="202"/>
    <x v="1"/>
    <x v="207"/>
    <x v="1"/>
    <x v="1"/>
    <x v="2"/>
    <s v="No"/>
    <x v="1"/>
    <s v="No"/>
    <x v="1"/>
    <x v="4"/>
    <n v="4"/>
  </r>
  <r>
    <n v="3440"/>
    <x v="203"/>
    <x v="0"/>
    <x v="208"/>
    <x v="0"/>
    <x v="0"/>
    <x v="0"/>
    <s v="Yes"/>
    <x v="0"/>
    <s v="Yes"/>
    <x v="0"/>
    <x v="6"/>
    <n v="50"/>
  </r>
  <r>
    <n v="3441"/>
    <x v="204"/>
    <x v="2"/>
    <x v="209"/>
    <x v="1"/>
    <x v="2"/>
    <x v="0"/>
    <s v="No"/>
    <x v="1"/>
    <s v="Yes"/>
    <x v="0"/>
    <x v="0"/>
    <n v="25"/>
  </r>
  <r>
    <n v="3442"/>
    <x v="205"/>
    <x v="1"/>
    <x v="210"/>
    <x v="0"/>
    <x v="1"/>
    <x v="1"/>
    <s v="No"/>
    <x v="1"/>
    <s v="No"/>
    <x v="1"/>
    <x v="1"/>
    <n v="5"/>
  </r>
  <r>
    <n v="3443"/>
    <x v="206"/>
    <x v="0"/>
    <x v="211"/>
    <x v="1"/>
    <x v="0"/>
    <x v="2"/>
    <s v="Yes"/>
    <x v="0"/>
    <s v="Yes"/>
    <x v="0"/>
    <x v="7"/>
    <n v="45"/>
  </r>
  <r>
    <n v="3444"/>
    <x v="207"/>
    <x v="2"/>
    <x v="212"/>
    <x v="0"/>
    <x v="2"/>
    <x v="2"/>
    <s v="No"/>
    <x v="1"/>
    <s v="Yes"/>
    <x v="0"/>
    <x v="9"/>
    <n v="18"/>
  </r>
  <r>
    <n v="3445"/>
    <x v="37"/>
    <x v="1"/>
    <x v="213"/>
    <x v="1"/>
    <x v="1"/>
    <x v="0"/>
    <s v="No"/>
    <x v="1"/>
    <s v="No"/>
    <x v="1"/>
    <x v="5"/>
    <n v="3"/>
  </r>
  <r>
    <n v="3446"/>
    <x v="208"/>
    <x v="0"/>
    <x v="214"/>
    <x v="0"/>
    <x v="0"/>
    <x v="1"/>
    <s v="Yes"/>
    <x v="0"/>
    <s v="Yes"/>
    <x v="0"/>
    <x v="0"/>
    <n v="60"/>
  </r>
  <r>
    <n v="3447"/>
    <x v="209"/>
    <x v="2"/>
    <x v="215"/>
    <x v="1"/>
    <x v="2"/>
    <x v="0"/>
    <s v="No"/>
    <x v="1"/>
    <s v="Yes"/>
    <x v="0"/>
    <x v="2"/>
    <n v="20"/>
  </r>
  <r>
    <n v="3448"/>
    <x v="210"/>
    <x v="1"/>
    <x v="216"/>
    <x v="0"/>
    <x v="1"/>
    <x v="2"/>
    <s v="No"/>
    <x v="1"/>
    <s v="No"/>
    <x v="1"/>
    <x v="1"/>
    <n v="5"/>
  </r>
  <r>
    <n v="3449"/>
    <x v="211"/>
    <x v="0"/>
    <x v="217"/>
    <x v="1"/>
    <x v="0"/>
    <x v="0"/>
    <s v="Yes"/>
    <x v="0"/>
    <s v="Yes"/>
    <x v="0"/>
    <x v="3"/>
    <n v="62"/>
  </r>
  <r>
    <n v="3450"/>
    <x v="212"/>
    <x v="2"/>
    <x v="218"/>
    <x v="0"/>
    <x v="2"/>
    <x v="1"/>
    <s v="No"/>
    <x v="1"/>
    <s v="Yes"/>
    <x v="0"/>
    <x v="6"/>
    <n v="15"/>
  </r>
  <r>
    <n v="3451"/>
    <x v="213"/>
    <x v="1"/>
    <x v="219"/>
    <x v="1"/>
    <x v="1"/>
    <x v="0"/>
    <s v="No"/>
    <x v="1"/>
    <s v="No"/>
    <x v="1"/>
    <x v="4"/>
    <n v="4"/>
  </r>
  <r>
    <n v="3452"/>
    <x v="191"/>
    <x v="0"/>
    <x v="220"/>
    <x v="0"/>
    <x v="0"/>
    <x v="2"/>
    <s v="Yes"/>
    <x v="0"/>
    <s v="Yes"/>
    <x v="0"/>
    <x v="10"/>
    <n v="58"/>
  </r>
  <r>
    <n v="3453"/>
    <x v="45"/>
    <x v="2"/>
    <x v="221"/>
    <x v="1"/>
    <x v="2"/>
    <x v="0"/>
    <s v="No"/>
    <x v="1"/>
    <s v="Yes"/>
    <x v="0"/>
    <x v="2"/>
    <n v="20"/>
  </r>
  <r>
    <n v="3454"/>
    <x v="214"/>
    <x v="1"/>
    <x v="222"/>
    <x v="0"/>
    <x v="1"/>
    <x v="1"/>
    <s v="No"/>
    <x v="1"/>
    <s v="No"/>
    <x v="1"/>
    <x v="1"/>
    <n v="5"/>
  </r>
  <r>
    <n v="3455"/>
    <x v="215"/>
    <x v="0"/>
    <x v="223"/>
    <x v="1"/>
    <x v="0"/>
    <x v="0"/>
    <s v="Yes"/>
    <x v="0"/>
    <s v="Yes"/>
    <x v="0"/>
    <x v="7"/>
    <n v="45"/>
  </r>
  <r>
    <n v="3456"/>
    <x v="216"/>
    <x v="2"/>
    <x v="224"/>
    <x v="0"/>
    <x v="2"/>
    <x v="2"/>
    <s v="No"/>
    <x v="1"/>
    <s v="Yes"/>
    <x v="0"/>
    <x v="6"/>
    <n v="15"/>
  </r>
  <r>
    <n v="3457"/>
    <x v="217"/>
    <x v="1"/>
    <x v="225"/>
    <x v="1"/>
    <x v="1"/>
    <x v="0"/>
    <s v="No"/>
    <x v="1"/>
    <s v="No"/>
    <x v="1"/>
    <x v="4"/>
    <n v="4"/>
  </r>
  <r>
    <n v="3458"/>
    <x v="218"/>
    <x v="0"/>
    <x v="226"/>
    <x v="0"/>
    <x v="0"/>
    <x v="1"/>
    <s v="Yes"/>
    <x v="0"/>
    <s v="Yes"/>
    <x v="0"/>
    <x v="3"/>
    <n v="62"/>
  </r>
  <r>
    <n v="3459"/>
    <x v="219"/>
    <x v="2"/>
    <x v="227"/>
    <x v="1"/>
    <x v="2"/>
    <x v="0"/>
    <s v="No"/>
    <x v="1"/>
    <s v="Yes"/>
    <x v="0"/>
    <x v="2"/>
    <n v="20"/>
  </r>
  <r>
    <n v="3460"/>
    <x v="127"/>
    <x v="1"/>
    <x v="228"/>
    <x v="0"/>
    <x v="1"/>
    <x v="2"/>
    <s v="No"/>
    <x v="1"/>
    <s v="No"/>
    <x v="1"/>
    <x v="1"/>
    <n v="5"/>
  </r>
  <r>
    <n v="3461"/>
    <x v="220"/>
    <x v="0"/>
    <x v="229"/>
    <x v="1"/>
    <x v="0"/>
    <x v="0"/>
    <s v="Yes"/>
    <x v="0"/>
    <s v="Yes"/>
    <x v="0"/>
    <x v="6"/>
    <n v="50"/>
  </r>
  <r>
    <n v="3462"/>
    <x v="221"/>
    <x v="2"/>
    <x v="230"/>
    <x v="0"/>
    <x v="2"/>
    <x v="1"/>
    <s v="No"/>
    <x v="1"/>
    <s v="Yes"/>
    <x v="0"/>
    <x v="6"/>
    <n v="15"/>
  </r>
  <r>
    <n v="3463"/>
    <x v="222"/>
    <x v="1"/>
    <x v="231"/>
    <x v="1"/>
    <x v="1"/>
    <x v="0"/>
    <s v="No"/>
    <x v="1"/>
    <s v="No"/>
    <x v="1"/>
    <x v="4"/>
    <n v="4"/>
  </r>
  <r>
    <n v="3464"/>
    <x v="223"/>
    <x v="0"/>
    <x v="232"/>
    <x v="0"/>
    <x v="0"/>
    <x v="2"/>
    <s v="Yes"/>
    <x v="0"/>
    <s v="Yes"/>
    <x v="0"/>
    <x v="10"/>
    <n v="58"/>
  </r>
  <r>
    <n v="3465"/>
    <x v="224"/>
    <x v="2"/>
    <x v="233"/>
    <x v="1"/>
    <x v="2"/>
    <x v="0"/>
    <s v="No"/>
    <x v="1"/>
    <s v="Yes"/>
    <x v="0"/>
    <x v="2"/>
    <n v="20"/>
  </r>
  <r>
    <n v="3466"/>
    <x v="225"/>
    <x v="1"/>
    <x v="234"/>
    <x v="0"/>
    <x v="1"/>
    <x v="1"/>
    <s v="No"/>
    <x v="1"/>
    <s v="No"/>
    <x v="1"/>
    <x v="1"/>
    <n v="5"/>
  </r>
  <r>
    <n v="3467"/>
    <x v="226"/>
    <x v="0"/>
    <x v="235"/>
    <x v="1"/>
    <x v="0"/>
    <x v="0"/>
    <s v="Yes"/>
    <x v="0"/>
    <s v="Yes"/>
    <x v="0"/>
    <x v="6"/>
    <n v="50"/>
  </r>
  <r>
    <n v="3468"/>
    <x v="227"/>
    <x v="2"/>
    <x v="236"/>
    <x v="0"/>
    <x v="2"/>
    <x v="2"/>
    <s v="No"/>
    <x v="1"/>
    <s v="Yes"/>
    <x v="0"/>
    <x v="9"/>
    <n v="18"/>
  </r>
  <r>
    <n v="3469"/>
    <x v="228"/>
    <x v="1"/>
    <x v="237"/>
    <x v="1"/>
    <x v="1"/>
    <x v="0"/>
    <s v="No"/>
    <x v="1"/>
    <s v="No"/>
    <x v="1"/>
    <x v="5"/>
    <n v="3"/>
  </r>
  <r>
    <n v="3470"/>
    <x v="229"/>
    <x v="0"/>
    <x v="238"/>
    <x v="0"/>
    <x v="0"/>
    <x v="1"/>
    <s v="Yes"/>
    <x v="0"/>
    <s v="Yes"/>
    <x v="0"/>
    <x v="0"/>
    <n v="60"/>
  </r>
  <r>
    <n v="3471"/>
    <x v="230"/>
    <x v="2"/>
    <x v="239"/>
    <x v="1"/>
    <x v="2"/>
    <x v="0"/>
    <s v="No"/>
    <x v="1"/>
    <s v="Yes"/>
    <x v="0"/>
    <x v="2"/>
    <n v="20"/>
  </r>
  <r>
    <n v="3472"/>
    <x v="231"/>
    <x v="1"/>
    <x v="240"/>
    <x v="0"/>
    <x v="1"/>
    <x v="2"/>
    <s v="No"/>
    <x v="1"/>
    <s v="No"/>
    <x v="1"/>
    <x v="1"/>
    <n v="5"/>
  </r>
  <r>
    <n v="3473"/>
    <x v="140"/>
    <x v="0"/>
    <x v="241"/>
    <x v="1"/>
    <x v="0"/>
    <x v="0"/>
    <s v="Yes"/>
    <x v="0"/>
    <s v="Yes"/>
    <x v="0"/>
    <x v="3"/>
    <n v="62"/>
  </r>
  <r>
    <n v="3474"/>
    <x v="232"/>
    <x v="2"/>
    <x v="242"/>
    <x v="0"/>
    <x v="2"/>
    <x v="1"/>
    <s v="No"/>
    <x v="1"/>
    <s v="Yes"/>
    <x v="0"/>
    <x v="6"/>
    <n v="15"/>
  </r>
  <r>
    <n v="3475"/>
    <x v="233"/>
    <x v="1"/>
    <x v="243"/>
    <x v="1"/>
    <x v="1"/>
    <x v="0"/>
    <s v="No"/>
    <x v="1"/>
    <s v="No"/>
    <x v="1"/>
    <x v="4"/>
    <n v="4"/>
  </r>
  <r>
    <n v="3476"/>
    <x v="234"/>
    <x v="0"/>
    <x v="244"/>
    <x v="0"/>
    <x v="0"/>
    <x v="2"/>
    <s v="Yes"/>
    <x v="0"/>
    <s v="Yes"/>
    <x v="0"/>
    <x v="10"/>
    <n v="58"/>
  </r>
  <r>
    <n v="3477"/>
    <x v="235"/>
    <x v="2"/>
    <x v="245"/>
    <x v="1"/>
    <x v="2"/>
    <x v="0"/>
    <s v="No"/>
    <x v="1"/>
    <s v="Yes"/>
    <x v="0"/>
    <x v="2"/>
    <n v="20"/>
  </r>
  <r>
    <n v="3478"/>
    <x v="236"/>
    <x v="1"/>
    <x v="246"/>
    <x v="0"/>
    <x v="1"/>
    <x v="1"/>
    <s v="No"/>
    <x v="1"/>
    <s v="No"/>
    <x v="1"/>
    <x v="1"/>
    <n v="5"/>
  </r>
  <r>
    <n v="3479"/>
    <x v="237"/>
    <x v="0"/>
    <x v="247"/>
    <x v="1"/>
    <x v="0"/>
    <x v="0"/>
    <s v="Yes"/>
    <x v="0"/>
    <s v="Yes"/>
    <x v="0"/>
    <x v="7"/>
    <n v="45"/>
  </r>
  <r>
    <n v="3480"/>
    <x v="238"/>
    <x v="2"/>
    <x v="248"/>
    <x v="0"/>
    <x v="2"/>
    <x v="2"/>
    <s v="No"/>
    <x v="1"/>
    <s v="Yes"/>
    <x v="0"/>
    <x v="6"/>
    <n v="15"/>
  </r>
  <r>
    <n v="3481"/>
    <x v="239"/>
    <x v="1"/>
    <x v="249"/>
    <x v="1"/>
    <x v="1"/>
    <x v="0"/>
    <s v="No"/>
    <x v="1"/>
    <s v="No"/>
    <x v="1"/>
    <x v="4"/>
    <n v="4"/>
  </r>
  <r>
    <n v="3482"/>
    <x v="240"/>
    <x v="0"/>
    <x v="250"/>
    <x v="0"/>
    <x v="0"/>
    <x v="1"/>
    <s v="Yes"/>
    <x v="0"/>
    <s v="Yes"/>
    <x v="0"/>
    <x v="3"/>
    <n v="62"/>
  </r>
  <r>
    <n v="3483"/>
    <x v="241"/>
    <x v="2"/>
    <x v="251"/>
    <x v="1"/>
    <x v="2"/>
    <x v="0"/>
    <s v="No"/>
    <x v="1"/>
    <s v="Yes"/>
    <x v="0"/>
    <x v="2"/>
    <n v="20"/>
  </r>
  <r>
    <n v="3484"/>
    <x v="242"/>
    <x v="1"/>
    <x v="252"/>
    <x v="0"/>
    <x v="1"/>
    <x v="2"/>
    <s v="No"/>
    <x v="1"/>
    <s v="No"/>
    <x v="1"/>
    <x v="1"/>
    <n v="5"/>
  </r>
  <r>
    <n v="3485"/>
    <x v="243"/>
    <x v="0"/>
    <x v="253"/>
    <x v="1"/>
    <x v="0"/>
    <x v="0"/>
    <s v="Yes"/>
    <x v="0"/>
    <s v="Yes"/>
    <x v="0"/>
    <x v="6"/>
    <n v="50"/>
  </r>
  <r>
    <n v="3486"/>
    <x v="244"/>
    <x v="1"/>
    <x v="254"/>
    <x v="0"/>
    <x v="1"/>
    <x v="0"/>
    <s v="No"/>
    <x v="1"/>
    <s v="No"/>
    <x v="1"/>
    <x v="1"/>
    <n v="5"/>
  </r>
  <r>
    <n v="3487"/>
    <x v="245"/>
    <x v="0"/>
    <x v="255"/>
    <x v="1"/>
    <x v="0"/>
    <x v="2"/>
    <s v="Yes"/>
    <x v="0"/>
    <s v="Yes"/>
    <x v="0"/>
    <x v="10"/>
    <n v="58"/>
  </r>
  <r>
    <n v="3488"/>
    <x v="246"/>
    <x v="2"/>
    <x v="256"/>
    <x v="0"/>
    <x v="2"/>
    <x v="1"/>
    <s v="No"/>
    <x v="1"/>
    <s v="Yes"/>
    <x v="0"/>
    <x v="2"/>
    <n v="20"/>
  </r>
  <r>
    <n v="3489"/>
    <x v="247"/>
    <x v="1"/>
    <x v="257"/>
    <x v="1"/>
    <x v="1"/>
    <x v="2"/>
    <s v="No"/>
    <x v="1"/>
    <s v="No"/>
    <x v="1"/>
    <x v="4"/>
    <n v="4"/>
  </r>
  <r>
    <n v="3490"/>
    <x v="248"/>
    <x v="0"/>
    <x v="258"/>
    <x v="0"/>
    <x v="0"/>
    <x v="0"/>
    <s v="Yes"/>
    <x v="0"/>
    <s v="Yes"/>
    <x v="0"/>
    <x v="6"/>
    <n v="50"/>
  </r>
  <r>
    <n v="3491"/>
    <x v="249"/>
    <x v="2"/>
    <x v="259"/>
    <x v="1"/>
    <x v="2"/>
    <x v="0"/>
    <s v="No"/>
    <x v="1"/>
    <s v="Yes"/>
    <x v="0"/>
    <x v="0"/>
    <n v="25"/>
  </r>
  <r>
    <n v="3492"/>
    <x v="250"/>
    <x v="1"/>
    <x v="260"/>
    <x v="0"/>
    <x v="1"/>
    <x v="1"/>
    <s v="No"/>
    <x v="1"/>
    <s v="No"/>
    <x v="1"/>
    <x v="1"/>
    <n v="5"/>
  </r>
  <r>
    <n v="3493"/>
    <x v="251"/>
    <x v="0"/>
    <x v="261"/>
    <x v="1"/>
    <x v="0"/>
    <x v="2"/>
    <s v="Yes"/>
    <x v="0"/>
    <s v="Yes"/>
    <x v="0"/>
    <x v="7"/>
    <n v="45"/>
  </r>
  <r>
    <n v="3494"/>
    <x v="252"/>
    <x v="2"/>
    <x v="262"/>
    <x v="0"/>
    <x v="2"/>
    <x v="2"/>
    <s v="No"/>
    <x v="1"/>
    <s v="Yes"/>
    <x v="0"/>
    <x v="9"/>
    <n v="18"/>
  </r>
  <r>
    <n v="3495"/>
    <x v="253"/>
    <x v="1"/>
    <x v="263"/>
    <x v="1"/>
    <x v="1"/>
    <x v="0"/>
    <s v="No"/>
    <x v="1"/>
    <s v="No"/>
    <x v="1"/>
    <x v="5"/>
    <n v="3"/>
  </r>
  <r>
    <n v="3496"/>
    <x v="254"/>
    <x v="0"/>
    <x v="264"/>
    <x v="0"/>
    <x v="0"/>
    <x v="1"/>
    <s v="Yes"/>
    <x v="0"/>
    <s v="Yes"/>
    <x v="0"/>
    <x v="0"/>
    <n v="60"/>
  </r>
  <r>
    <n v="3497"/>
    <x v="255"/>
    <x v="2"/>
    <x v="265"/>
    <x v="1"/>
    <x v="2"/>
    <x v="0"/>
    <s v="No"/>
    <x v="1"/>
    <s v="Yes"/>
    <x v="0"/>
    <x v="2"/>
    <n v="20"/>
  </r>
  <r>
    <n v="3498"/>
    <x v="256"/>
    <x v="1"/>
    <x v="266"/>
    <x v="0"/>
    <x v="1"/>
    <x v="2"/>
    <s v="No"/>
    <x v="1"/>
    <s v="No"/>
    <x v="1"/>
    <x v="1"/>
    <n v="5"/>
  </r>
  <r>
    <n v="3499"/>
    <x v="257"/>
    <x v="0"/>
    <x v="267"/>
    <x v="1"/>
    <x v="0"/>
    <x v="0"/>
    <s v="Yes"/>
    <x v="0"/>
    <s v="Yes"/>
    <x v="0"/>
    <x v="3"/>
    <n v="62"/>
  </r>
  <r>
    <n v="3500"/>
    <x v="258"/>
    <x v="2"/>
    <x v="268"/>
    <x v="0"/>
    <x v="2"/>
    <x v="1"/>
    <s v="No"/>
    <x v="1"/>
    <s v="Yes"/>
    <x v="0"/>
    <x v="6"/>
    <n v="15"/>
  </r>
  <r>
    <n v="3501"/>
    <x v="259"/>
    <x v="1"/>
    <x v="269"/>
    <x v="1"/>
    <x v="1"/>
    <x v="0"/>
    <s v="No"/>
    <x v="1"/>
    <s v="No"/>
    <x v="1"/>
    <x v="4"/>
    <n v="4"/>
  </r>
  <r>
    <n v="3502"/>
    <x v="260"/>
    <x v="0"/>
    <x v="270"/>
    <x v="0"/>
    <x v="0"/>
    <x v="2"/>
    <s v="Yes"/>
    <x v="0"/>
    <s v="Yes"/>
    <x v="0"/>
    <x v="10"/>
    <n v="58"/>
  </r>
  <r>
    <n v="3503"/>
    <x v="119"/>
    <x v="2"/>
    <x v="271"/>
    <x v="1"/>
    <x v="2"/>
    <x v="0"/>
    <s v="No"/>
    <x v="1"/>
    <s v="Yes"/>
    <x v="0"/>
    <x v="2"/>
    <n v="20"/>
  </r>
  <r>
    <n v="3504"/>
    <x v="261"/>
    <x v="1"/>
    <x v="272"/>
    <x v="0"/>
    <x v="1"/>
    <x v="1"/>
    <s v="No"/>
    <x v="1"/>
    <s v="No"/>
    <x v="1"/>
    <x v="1"/>
    <n v="5"/>
  </r>
  <r>
    <n v="3505"/>
    <x v="262"/>
    <x v="0"/>
    <x v="273"/>
    <x v="1"/>
    <x v="0"/>
    <x v="0"/>
    <s v="Yes"/>
    <x v="0"/>
    <s v="Yes"/>
    <x v="0"/>
    <x v="7"/>
    <n v="45"/>
  </r>
  <r>
    <n v="3506"/>
    <x v="263"/>
    <x v="2"/>
    <x v="274"/>
    <x v="0"/>
    <x v="2"/>
    <x v="2"/>
    <s v="No"/>
    <x v="1"/>
    <s v="Yes"/>
    <x v="0"/>
    <x v="6"/>
    <n v="15"/>
  </r>
  <r>
    <n v="3507"/>
    <x v="264"/>
    <x v="1"/>
    <x v="275"/>
    <x v="1"/>
    <x v="1"/>
    <x v="0"/>
    <s v="No"/>
    <x v="1"/>
    <s v="No"/>
    <x v="1"/>
    <x v="4"/>
    <n v="4"/>
  </r>
  <r>
    <n v="3508"/>
    <x v="265"/>
    <x v="0"/>
    <x v="276"/>
    <x v="0"/>
    <x v="0"/>
    <x v="1"/>
    <s v="Yes"/>
    <x v="0"/>
    <s v="Yes"/>
    <x v="0"/>
    <x v="3"/>
    <n v="62"/>
  </r>
  <r>
    <n v="3509"/>
    <x v="266"/>
    <x v="2"/>
    <x v="277"/>
    <x v="1"/>
    <x v="2"/>
    <x v="0"/>
    <s v="No"/>
    <x v="1"/>
    <s v="Yes"/>
    <x v="0"/>
    <x v="2"/>
    <n v="20"/>
  </r>
  <r>
    <n v="3510"/>
    <x v="267"/>
    <x v="1"/>
    <x v="278"/>
    <x v="0"/>
    <x v="1"/>
    <x v="2"/>
    <s v="No"/>
    <x v="1"/>
    <s v="No"/>
    <x v="1"/>
    <x v="1"/>
    <n v="5"/>
  </r>
  <r>
    <n v="3511"/>
    <x v="268"/>
    <x v="0"/>
    <x v="279"/>
    <x v="1"/>
    <x v="0"/>
    <x v="0"/>
    <s v="Yes"/>
    <x v="0"/>
    <s v="Yes"/>
    <x v="0"/>
    <x v="6"/>
    <n v="50"/>
  </r>
  <r>
    <n v="3512"/>
    <x v="269"/>
    <x v="2"/>
    <x v="280"/>
    <x v="0"/>
    <x v="2"/>
    <x v="1"/>
    <s v="No"/>
    <x v="1"/>
    <s v="Yes"/>
    <x v="0"/>
    <x v="6"/>
    <n v="15"/>
  </r>
  <r>
    <n v="3513"/>
    <x v="270"/>
    <x v="1"/>
    <x v="281"/>
    <x v="1"/>
    <x v="1"/>
    <x v="0"/>
    <s v="No"/>
    <x v="1"/>
    <s v="No"/>
    <x v="1"/>
    <x v="4"/>
    <n v="4"/>
  </r>
  <r>
    <n v="3514"/>
    <x v="271"/>
    <x v="0"/>
    <x v="282"/>
    <x v="0"/>
    <x v="0"/>
    <x v="2"/>
    <s v="Yes"/>
    <x v="0"/>
    <s v="Yes"/>
    <x v="0"/>
    <x v="10"/>
    <n v="58"/>
  </r>
  <r>
    <n v="3515"/>
    <x v="130"/>
    <x v="2"/>
    <x v="283"/>
    <x v="1"/>
    <x v="2"/>
    <x v="0"/>
    <s v="No"/>
    <x v="1"/>
    <s v="Yes"/>
    <x v="0"/>
    <x v="2"/>
    <n v="20"/>
  </r>
  <r>
    <n v="3516"/>
    <x v="131"/>
    <x v="1"/>
    <x v="284"/>
    <x v="0"/>
    <x v="1"/>
    <x v="1"/>
    <s v="No"/>
    <x v="1"/>
    <s v="No"/>
    <x v="1"/>
    <x v="1"/>
    <n v="5"/>
  </r>
  <r>
    <n v="3517"/>
    <x v="181"/>
    <x v="0"/>
    <x v="285"/>
    <x v="1"/>
    <x v="0"/>
    <x v="0"/>
    <s v="Yes"/>
    <x v="0"/>
    <s v="Yes"/>
    <x v="0"/>
    <x v="7"/>
    <n v="45"/>
  </r>
  <r>
    <n v="3518"/>
    <x v="272"/>
    <x v="2"/>
    <x v="286"/>
    <x v="0"/>
    <x v="2"/>
    <x v="2"/>
    <s v="No"/>
    <x v="1"/>
    <s v="Yes"/>
    <x v="0"/>
    <x v="9"/>
    <n v="18"/>
  </r>
  <r>
    <n v="3519"/>
    <x v="273"/>
    <x v="1"/>
    <x v="287"/>
    <x v="1"/>
    <x v="1"/>
    <x v="0"/>
    <s v="No"/>
    <x v="1"/>
    <s v="No"/>
    <x v="1"/>
    <x v="5"/>
    <n v="3"/>
  </r>
  <r>
    <n v="3520"/>
    <x v="274"/>
    <x v="0"/>
    <x v="288"/>
    <x v="0"/>
    <x v="0"/>
    <x v="1"/>
    <s v="Yes"/>
    <x v="0"/>
    <s v="Yes"/>
    <x v="0"/>
    <x v="0"/>
    <n v="60"/>
  </r>
  <r>
    <n v="3521"/>
    <x v="275"/>
    <x v="2"/>
    <x v="289"/>
    <x v="1"/>
    <x v="2"/>
    <x v="0"/>
    <s v="No"/>
    <x v="1"/>
    <s v="Yes"/>
    <x v="0"/>
    <x v="2"/>
    <n v="20"/>
  </r>
  <r>
    <n v="3522"/>
    <x v="276"/>
    <x v="1"/>
    <x v="290"/>
    <x v="0"/>
    <x v="1"/>
    <x v="2"/>
    <s v="No"/>
    <x v="1"/>
    <s v="No"/>
    <x v="1"/>
    <x v="1"/>
    <n v="5"/>
  </r>
  <r>
    <n v="3523"/>
    <x v="277"/>
    <x v="0"/>
    <x v="291"/>
    <x v="1"/>
    <x v="0"/>
    <x v="0"/>
    <s v="Yes"/>
    <x v="0"/>
    <s v="Yes"/>
    <x v="0"/>
    <x v="3"/>
    <n v="62"/>
  </r>
  <r>
    <n v="3524"/>
    <x v="278"/>
    <x v="2"/>
    <x v="292"/>
    <x v="0"/>
    <x v="2"/>
    <x v="1"/>
    <s v="No"/>
    <x v="1"/>
    <s v="Yes"/>
    <x v="0"/>
    <x v="6"/>
    <n v="15"/>
  </r>
  <r>
    <n v="3525"/>
    <x v="279"/>
    <x v="1"/>
    <x v="293"/>
    <x v="1"/>
    <x v="1"/>
    <x v="0"/>
    <s v="No"/>
    <x v="1"/>
    <s v="No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35367-1F68-4E0E-9FC4-EB70BA99EFDF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Marketplace">
  <location ref="B9:C23" firstHeaderRow="1" firstDataRow="1" firstDataCol="1" rowPageCount="2" colPageCount="1"/>
  <pivotFields count="16">
    <pivotField showAll="0"/>
    <pivotField showAll="0"/>
    <pivotField showAll="0" sortType="descending">
      <items count="11">
        <item sd="0" x="5"/>
        <item x="3"/>
        <item x="8"/>
        <item x="9"/>
        <item x="0"/>
        <item x="6"/>
        <item x="4"/>
        <item x="1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sd="0" x="9"/>
        <item x="4"/>
        <item x="3"/>
        <item x="7"/>
        <item x="8"/>
        <item x="0"/>
        <item x="6"/>
        <item x="2"/>
        <item x="1"/>
        <item x="5"/>
        <item t="default"/>
      </items>
    </pivotField>
    <pivotField numFmtId="44" showAll="0"/>
    <pivotField showAll="0"/>
    <pivotField numFmtId="1" showAll="0"/>
    <pivotField dataField="1" numFmtId="164" showAll="0"/>
    <pivotField axis="axisRow" showAll="0">
      <items count="9">
        <item x="6"/>
        <item x="2"/>
        <item x="0"/>
        <item x="3"/>
        <item x="5"/>
        <item x="7"/>
        <item x="4"/>
        <item x="1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sd="0"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5"/>
    <field x="11"/>
    <field x="3"/>
    <field x="8"/>
  </rowFields>
  <rowItems count="14">
    <i>
      <x v="1"/>
    </i>
    <i r="1">
      <x v="26"/>
    </i>
    <i r="2">
      <x v="8"/>
    </i>
    <i r="3">
      <x v="4"/>
    </i>
    <i r="1">
      <x v="29"/>
    </i>
    <i r="2">
      <x v="5"/>
    </i>
    <i r="3">
      <x v="5"/>
    </i>
    <i r="2">
      <x v="7"/>
    </i>
    <i r="3">
      <x v="1"/>
    </i>
    <i r="1">
      <x v="31"/>
    </i>
    <i r="2">
      <x v="1"/>
    </i>
    <i r="3">
      <x v="4"/>
    </i>
    <i>
      <x v="2"/>
    </i>
    <i t="grand">
      <x/>
    </i>
  </rowItems>
  <colItems count="1">
    <i/>
  </colItems>
  <pageFields count="2">
    <pageField fld="9" item="3" hier="-1"/>
    <pageField fld="10" item="1" hier="-1"/>
  </pageFields>
  <dataFields count="1">
    <dataField name="Soma de Total de Vendas" fld="7" baseField="0" baseItem="0"/>
  </dataFields>
  <formats count="2">
    <format dxfId="97">
      <pivotArea dataOnly="0" labelOnly="1" outline="0" axis="axisValues" fieldPosition="0"/>
    </format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381E5-6BE5-47F2-9BE0-11064C858A7A}" name="Tabela dinâmica5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C22:D26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3BF04-7FA3-4E6B-92D0-2C74550CC3DA}" name="Tabela dinâmica4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C12:D16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20527-9B16-4B4B-AFC1-B6EE2D8AD947}" name="Tabela dinâmica3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C4:D7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1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A0FD61B4-0F41-462F-8EE2-646CDCE10524}" sourceName="Forma_Pagamento">
  <pivotTables>
    <pivotTable tabId="5" name="Tabela dinâmica1"/>
  </pivotTables>
  <data>
    <tabular pivotCacheId="1326848672">
      <items count="4">
        <i x="1"/>
        <i x="2"/>
        <i x="3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Pedido" xr10:uid="{4AA1EEC9-91BA-4688-A52A-ADD32D29940A}" sourceName="Status_Pedido">
  <pivotTables>
    <pivotTable tabId="5" name="Tabela dinâmica1"/>
  </pivotTables>
  <data>
    <tabular pivotCacheId="1326848672">
      <items count="4">
        <i x="2"/>
        <i x="0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9811148-331D-4D48-93BF-7DFBBDA11AA1}" sourceName="Subscription Type">
  <pivotTables>
    <pivotTable tabId="29" name="Tabela dinâmica3"/>
    <pivotTable tabId="29" name="Tabela dinâmica4"/>
    <pivotTable tabId="29" name="Tabela dinâmica5"/>
  </pivotTables>
  <data>
    <tabular pivotCacheId="1367680546">
      <items count="3">
        <i x="1" s="1"/>
        <i x="0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ÇÃO" xr10:uid="{6A174F19-09CB-4688-B325-FE850937919E}" sourceName="AÇÃ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ÇÃO" xr10:uid="{44145368-C124-4627-9266-E4559CBF9008}" cache="SegmentaçãodeDados_AÇÃO" caption="A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_Pagamento" xr10:uid="{EB040ED5-7980-40E9-95EB-C20BA6984C0B}" cache="SegmentaçãodeDados_Forma_Pagamento" caption="Pagamento" rowHeight="241300"/>
  <slicer name="Status_Pedido" xr10:uid="{DF83615B-5D9F-4435-A94C-881C0252E8B9}" cache="SegmentaçãodeDados_Status_Pedido" caption="Statu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2CB8B67-7535-4337-A64E-E3ADEA70F318}" cache="SegmentaçãodeDados_Subscription_Type" caption="Subscription Type" style="SlicerStyleLight6 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AE98D-F5E9-4F02-9F1B-FC3E81D47039}" name="Tabela_operations" displayName="Tabela_operations" ref="A1:E16" totalsRowCount="1" headerRowDxfId="108">
  <autoFilter ref="A1:E15" xr:uid="{987AE98D-F5E9-4F02-9F1B-FC3E81D47039}"/>
  <tableColumns count="5">
    <tableColumn id="1" xr3:uid="{D0F6A4B5-D1AD-421D-8B33-81FEDF3B3CB2}" name="DATA DA OPERAÇÃO" totalsRowLabel="Total" dataDxfId="107" totalsRowDxfId="106"/>
    <tableColumn id="2" xr3:uid="{E53D1F46-E51F-45F1-952D-8F835E3395C3}" name="AÇÃO" dataDxfId="105" totalsRowDxfId="104"/>
    <tableColumn id="3" xr3:uid="{3CB1717E-BCB1-4F1F-92CD-5150F4F08544}" name="QUANTIDADE COMPRADA" dataDxfId="103" totalsRowDxfId="102"/>
    <tableColumn id="4" xr3:uid="{6DCB71F6-570A-4499-A81C-0A141898DE9E}" name="VALOR PAGO POR AÇÃO" dataDxfId="101" totalsRowDxfId="100" dataCellStyle="Moeda"/>
    <tableColumn id="5" xr3:uid="{B0FB4C6E-13C2-4AF8-9034-40FA9E3B9B1C}" name="TOTAL" totalsRowFunction="sum" dataDxfId="99" totalsRowDxfId="98">
      <calculatedColumnFormula>Tabela_operations[[#This Row],[QUANTIDADE COMPRADA]]*Tabela_operations[[#This Row],[VALOR PAGO POR AÇÃO]]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C4450-8F8B-4B5C-B341-678C0DB017F8}" name="Tabela_vendas" displayName="Tabela_vendas" ref="A1:O304" totalsRowShown="0" headerRowDxfId="95">
  <autoFilter ref="A1:O304" xr:uid="{B0FD55FD-6356-4B58-BE5B-4339DA6D80EE}"/>
  <tableColumns count="15">
    <tableColumn id="1" xr3:uid="{F5F39107-29BB-4DFF-9DBC-60864F46560B}" name="Pedido_ID"/>
    <tableColumn id="2" xr3:uid="{D6B2BA5C-526E-444F-9BF9-A50A63571209}" name="Cliente_Nome"/>
    <tableColumn id="3" xr3:uid="{D1E54BD1-BDB9-4536-8C1E-D213B708F45D}" name="Produto"/>
    <tableColumn id="4" xr3:uid="{6C6C2A7D-5D34-4976-8F1D-00A56219DD7F}" name="Marca"/>
    <tableColumn id="5" xr3:uid="{FB795E3A-DACC-4AF0-BEDB-ED4EF62711BF}" name="Preço(R$)" dataDxfId="94" dataCellStyle="Moeda"/>
    <tableColumn id="6" xr3:uid="{84609000-6801-4B09-9BF3-6D37B6384585}" name="Desconto(%)"/>
    <tableColumn id="7" xr3:uid="{7CC62DC8-4920-4EC9-82D6-669A44545C2C}" name="Quantidade" dataDxfId="93"/>
    <tableColumn id="15" xr3:uid="{37424DD4-6E22-4705-BF38-07C0DD4B3E6F}" name="Total de Vendas" dataDxfId="92">
      <calculatedColumnFormula>Tabela_vendas[[#This Row],[Quantidade]]*Tabela_vendas[[#This Row],[Preço(R$)]]</calculatedColumnFormula>
    </tableColumn>
    <tableColumn id="8" xr3:uid="{298AD1D3-49D0-4F34-A0F1-AFD73D95008A}" name="Marketplace"/>
    <tableColumn id="9" xr3:uid="{245DA7EA-92F1-4A69-B497-5F8355F783F9}" name="Forma_Pagamento"/>
    <tableColumn id="10" xr3:uid="{0441FC6B-4096-466B-9D94-C7C7E81F0C04}" name="Status_Pedido"/>
    <tableColumn id="11" xr3:uid="{A0AF297A-A8CD-4E82-83B3-DA98CDEC435D}" name="Data_Compra" dataDxfId="91"/>
    <tableColumn id="12" xr3:uid="{48E062E3-1726-47D4-8FA5-C4BDA273E5C0}" name="CEP_Entrega"/>
    <tableColumn id="13" xr3:uid="{8256BFF9-FEA0-4110-92D0-8D8350300B12}" name="Avaliação_Cliente"/>
    <tableColumn id="14" xr3:uid="{3A09DEEA-FC26-470D-87C3-B1306345A097}" name="Comentá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F5B740-9510-4C07-984B-0CB064A69D1F}" name="Normalize_categoria" displayName="Normalize_categoria" ref="A1:B4" totalsRowShown="0">
  <autoFilter ref="A1:B4" xr:uid="{0CF5B740-9510-4C07-984B-0CB064A69D1F}"/>
  <tableColumns count="2">
    <tableColumn id="1" xr3:uid="{B7720836-51C2-494B-A711-84E926DE8A1D}" name="Origin"/>
    <tableColumn id="2" xr3:uid="{A8A97E0E-16A7-4EE4-A559-B4BDBF91C5E3}" name="Fro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5946A2-CCFC-4944-9436-3F677EB460B8}" name="tbl_pedidos" displayName="tbl_pedidos" ref="B4:L104" totalsRowShown="0" headerRowDxfId="88" dataDxfId="87" tableBorderDxfId="86">
  <autoFilter ref="B4:L104" xr:uid="{835946A2-CCFC-4944-9436-3F677EB460B8}"/>
  <tableColumns count="11">
    <tableColumn id="1" xr3:uid="{2B0D5503-FE25-41A4-9032-4DC5FAD1FDCD}" name="Order ID" dataDxfId="85"/>
    <tableColumn id="2" xr3:uid="{CC2B153A-27DD-450F-9F5D-2819EB86B34D}" name="Tracking Number" dataDxfId="84"/>
    <tableColumn id="3" xr3:uid="{4728BCC4-083B-4BB7-B7BC-0C932B73CA2A}" name="Product Name" dataDxfId="83"/>
    <tableColumn id="4" xr3:uid="{C5C05A22-5CFD-441A-984D-E3C95E8FE436}" name="Quantity" dataDxfId="82"/>
    <tableColumn id="5" xr3:uid="{96FE1478-1543-4E9F-80BA-D61F7C0B1C22}" name="Unit Price" dataDxfId="81"/>
    <tableColumn id="6" xr3:uid="{FBB705BB-42BD-4F5C-9FDB-87201685D6F4}" name="Order Date" dataDxfId="80" dataCellStyle="Vírgula 3"/>
    <tableColumn id="7" xr3:uid="{256F73EC-FBCB-40D8-8FA4-97AE3173F0B5}" name="Order Status" dataDxfId="79"/>
    <tableColumn id="8" xr3:uid="{D64023AD-C0B4-489C-A5A3-AB02F775E1E8}" name="Tax Paid" dataDxfId="78"/>
    <tableColumn id="9" xr3:uid="{FB3F8840-7CB0-4622-94EA-3FCC5D285B6A}" name="Shipping Fee" dataDxfId="77"/>
    <tableColumn id="10" xr3:uid="{EF788FCD-813D-4D53-BC00-A34F0A712F27}" name="Description" dataDxfId="76"/>
    <tableColumn id="11" xr3:uid="{F8E5FF03-F6A4-4CB6-AF4A-76FE3E1B6D72}" name="Version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01120A-FA82-4033-8FD6-D34087D3F0F5}" name="Tabela4" displayName="Tabela4" ref="C8:E28" totalsRowShown="0" headerRowDxfId="74" dataDxfId="73">
  <autoFilter ref="C8:E28" xr:uid="{DE01120A-FA82-4033-8FD6-D34087D3F0F5}"/>
  <tableColumns count="3">
    <tableColumn id="1" xr3:uid="{2230FECD-3769-4820-962C-64CD8167A7F3}" name="DATA" dataDxfId="72"/>
    <tableColumn id="2" xr3:uid="{9A05A49F-2A74-4C30-969E-5D27CA16B89C}" name="CATEGORIA" dataDxfId="71"/>
    <tableColumn id="3" xr3:uid="{3C30A889-41DD-4A2F-B9D7-99A408F58F9C}" name="VALOR" dataDxfId="70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73CBFC-E34C-4578-99B9-5F8EF424D0D0}" name="Tabela18" displayName="Tabela18" ref="A1:M296" totalsRowShown="0" dataDxfId="57">
  <autoFilter ref="A1:M296" xr:uid="{1B73CBFC-E34C-4578-99B9-5F8EF424D0D0}"/>
  <tableColumns count="13">
    <tableColumn id="1" xr3:uid="{6BF996EB-3278-4FE8-B473-2C5226D8D914}" name="Subscriber ID" dataDxfId="56"/>
    <tableColumn id="2" xr3:uid="{FFCF4B42-233C-480A-8065-4B7EA4C8902C}" name="Name" dataDxfId="55"/>
    <tableColumn id="3" xr3:uid="{E03EAA6B-6418-49FE-A685-BD63EFE3E789}" name="Plan" dataDxfId="54"/>
    <tableColumn id="4" xr3:uid="{5D37B2FA-F5E8-4484-B9BB-FD79CBF447A2}" name="Start Date" dataDxfId="53"/>
    <tableColumn id="5" xr3:uid="{B0509BE5-C4E0-426C-9102-969AB3D36E86}" name="Auto Renewal" dataDxfId="52"/>
    <tableColumn id="6" xr3:uid="{06545129-DEC9-414D-8CD4-E8635827FC16}" name="Subscription Price" dataDxfId="51" dataCellStyle="Moeda"/>
    <tableColumn id="7" xr3:uid="{88BA3050-3BC1-43E5-89BA-AB39C2163D58}" name="Subscription Type" dataDxfId="50"/>
    <tableColumn id="8" xr3:uid="{8E0D87AC-B301-43E7-BA2F-36A690B9EDB6}" name="EA Play Season Pass" dataDxfId="49"/>
    <tableColumn id="13" xr3:uid="{79C3994E-45D8-44A9-AF7D-D622B29FA2EE}" name="EA Play Season Pass_x000a_Price" dataDxfId="48" dataCellStyle="Moeda"/>
    <tableColumn id="9" xr3:uid="{6A1C3D5D-F1BC-47AF-BDF5-3F194DA5B347}" name="Minecraft Season Pass" dataDxfId="47"/>
    <tableColumn id="10" xr3:uid="{65CFC69F-A7F7-4F94-A207-7FC062252F0A}" name="Minecraft Season Pass Price" dataDxfId="46" dataCellStyle="Moeda"/>
    <tableColumn id="11" xr3:uid="{06A97C4E-33A5-4C0E-98A3-E8DE1DD3A662}" name="Coupon Value" dataDxfId="45" dataCellStyle="Moeda"/>
    <tableColumn id="12" xr3:uid="{16D038BB-43F1-4E39-89FE-E763F5E994C6}" name="Total Value" dataDxfId="44" dataCellStyle="Moeda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zanilda4@gmail.com?subject=Oi,%20precisamos%20falar%20sobre%20sua%20declara&#231;&#227;o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A33C-6A54-40C2-876C-3B627D70CDDD}">
  <sheetPr codeName="Planilha1"/>
  <dimension ref="B1:J16"/>
  <sheetViews>
    <sheetView workbookViewId="0">
      <selection activeCell="F10" sqref="F10"/>
    </sheetView>
  </sheetViews>
  <sheetFormatPr defaultRowHeight="15"/>
  <cols>
    <col min="2" max="2" width="2" customWidth="1"/>
    <col min="3" max="3" width="25.7109375" customWidth="1"/>
    <col min="4" max="4" width="12.5703125" customWidth="1"/>
    <col min="5" max="5" width="16.140625" customWidth="1"/>
    <col min="6" max="6" width="16.42578125" customWidth="1"/>
    <col min="7" max="7" width="15.7109375" customWidth="1"/>
    <col min="8" max="8" width="11.85546875" customWidth="1"/>
    <col min="9" max="9" width="20.7109375" customWidth="1"/>
  </cols>
  <sheetData>
    <row r="1" spans="2:10" s="1" customFormat="1" ht="23.25">
      <c r="C1" s="13" t="s">
        <v>15</v>
      </c>
      <c r="D1" s="13"/>
      <c r="E1" s="13"/>
    </row>
    <row r="4" spans="2:10" ht="29.25" customHeight="1" thickBot="1">
      <c r="B4" s="4" t="s">
        <v>0</v>
      </c>
      <c r="C4" s="5"/>
      <c r="D4" s="5"/>
      <c r="E4" s="5"/>
      <c r="F4" s="5"/>
      <c r="G4" s="5"/>
    </row>
    <row r="5" spans="2:10" ht="16.5" customHeight="1" thickTop="1" thickBot="1">
      <c r="B5" s="6"/>
      <c r="C5" s="7" t="s">
        <v>1</v>
      </c>
      <c r="D5" s="7" t="s">
        <v>5</v>
      </c>
      <c r="E5" s="7" t="s">
        <v>2</v>
      </c>
      <c r="F5" s="7" t="s">
        <v>3</v>
      </c>
      <c r="G5" s="7" t="s">
        <v>4</v>
      </c>
    </row>
    <row r="6" spans="2:10" ht="16.5" thickTop="1" thickBot="1">
      <c r="B6" s="3"/>
      <c r="C6" s="8" t="s">
        <v>9</v>
      </c>
      <c r="D6" s="8" t="s">
        <v>11</v>
      </c>
      <c r="E6" s="12" t="s">
        <v>6</v>
      </c>
      <c r="F6" s="10">
        <v>46011</v>
      </c>
      <c r="G6" s="8">
        <v>3</v>
      </c>
      <c r="I6" t="s">
        <v>13</v>
      </c>
      <c r="J6">
        <f>COUNTA(C6:C15)</f>
        <v>3</v>
      </c>
    </row>
    <row r="7" spans="2:10" ht="16.5" thickTop="1" thickBot="1">
      <c r="B7" s="2"/>
      <c r="C7" s="9" t="s">
        <v>10</v>
      </c>
      <c r="D7" s="9" t="s">
        <v>11</v>
      </c>
      <c r="E7" s="12" t="s">
        <v>8</v>
      </c>
      <c r="F7" s="11">
        <v>46011</v>
      </c>
      <c r="G7" s="9">
        <v>4</v>
      </c>
      <c r="I7" t="s">
        <v>14</v>
      </c>
      <c r="J7">
        <f>COUNTIF($E$6:$E$15,"Done")</f>
        <v>1</v>
      </c>
    </row>
    <row r="8" spans="2:10" ht="16.5" thickTop="1" thickBot="1">
      <c r="B8" s="2"/>
      <c r="C8" s="9" t="s">
        <v>12</v>
      </c>
      <c r="D8" s="9" t="s">
        <v>11</v>
      </c>
      <c r="E8" s="12" t="s">
        <v>7</v>
      </c>
      <c r="F8" s="11">
        <v>46013</v>
      </c>
      <c r="G8" s="9">
        <v>3</v>
      </c>
    </row>
    <row r="9" spans="2:10" ht="16.5" thickTop="1" thickBot="1">
      <c r="B9" s="2"/>
      <c r="C9" s="9"/>
      <c r="D9" s="9"/>
      <c r="E9" s="12"/>
      <c r="F9" s="11"/>
      <c r="G9" s="9"/>
    </row>
    <row r="10" spans="2:10" ht="16.5" thickTop="1" thickBot="1">
      <c r="B10" s="2"/>
      <c r="C10" s="9"/>
      <c r="D10" s="9"/>
      <c r="E10" s="12"/>
      <c r="F10" s="11"/>
      <c r="G10" s="9"/>
    </row>
    <row r="11" spans="2:10" ht="16.5" thickTop="1" thickBot="1">
      <c r="B11" s="2"/>
      <c r="C11" s="9"/>
      <c r="D11" s="9"/>
      <c r="E11" s="12"/>
      <c r="F11" s="11"/>
      <c r="G11" s="9"/>
    </row>
    <row r="12" spans="2:10" ht="16.5" thickTop="1" thickBot="1">
      <c r="B12" s="2"/>
      <c r="C12" s="9"/>
      <c r="D12" s="9"/>
      <c r="E12" s="12"/>
      <c r="F12" s="11"/>
      <c r="G12" s="9"/>
    </row>
    <row r="13" spans="2:10" ht="16.5" thickTop="1" thickBot="1">
      <c r="B13" s="2"/>
      <c r="C13" s="9"/>
      <c r="D13" s="9"/>
      <c r="E13" s="12"/>
      <c r="F13" s="11"/>
      <c r="G13" s="9"/>
    </row>
    <row r="14" spans="2:10" ht="16.5" thickTop="1" thickBot="1">
      <c r="B14" s="2"/>
      <c r="C14" s="9"/>
      <c r="D14" s="9"/>
      <c r="E14" s="12"/>
      <c r="F14" s="11"/>
      <c r="G14" s="9"/>
    </row>
    <row r="15" spans="2:10" ht="16.5" thickTop="1" thickBot="1">
      <c r="B15" s="2"/>
      <c r="C15" s="9"/>
      <c r="D15" s="9"/>
      <c r="E15" s="12"/>
      <c r="F15" s="11"/>
      <c r="G15" s="9"/>
    </row>
    <row r="16" spans="2:10" ht="15.75" thickTop="1"/>
  </sheetData>
  <conditionalFormatting sqref="E6:E15">
    <cfRule type="expression" dxfId="65" priority="2">
      <formula>$E6="Stuck"</formula>
    </cfRule>
    <cfRule type="expression" dxfId="64" priority="3">
      <formula>$E6="In Progress"</formula>
    </cfRule>
    <cfRule type="expression" dxfId="63" priority="4">
      <formula>$E6="Done"</formula>
    </cfRule>
  </conditionalFormatting>
  <conditionalFormatting sqref="G6:G15">
    <cfRule type="iconSet" priority="1">
      <iconSet iconSet="4Rating" showValue="0">
        <cfvo type="percent" val="0"/>
        <cfvo type="num" val="2"/>
        <cfvo type="num" val="3"/>
        <cfvo type="num" val="4"/>
      </iconSet>
    </cfRule>
  </conditionalFormatting>
  <dataValidations count="1">
    <dataValidation type="list" allowBlank="1" showInputMessage="1" showErrorMessage="1" sqref="E6:E15" xr:uid="{3B4EC253-D4C8-4506-B6E0-7DD6CFA63C6A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0F90-7C39-45C4-8D24-864BACD8BD87}">
  <sheetPr codeName="Planilha10"/>
  <dimension ref="A3:H21"/>
  <sheetViews>
    <sheetView topLeftCell="A2" workbookViewId="0">
      <selection activeCell="G15" sqref="G15"/>
    </sheetView>
  </sheetViews>
  <sheetFormatPr defaultRowHeight="15"/>
  <cols>
    <col min="1" max="1" width="23.42578125" customWidth="1"/>
    <col min="2" max="2" width="12.140625" bestFit="1" customWidth="1"/>
    <col min="3" max="3" width="19" bestFit="1" customWidth="1"/>
    <col min="4" max="4" width="11.42578125" customWidth="1"/>
    <col min="5" max="5" width="9.140625" customWidth="1"/>
    <col min="7" max="7" width="17" bestFit="1" customWidth="1"/>
  </cols>
  <sheetData>
    <row r="3" spans="1:8">
      <c r="A3" s="14" t="s">
        <v>475</v>
      </c>
      <c r="B3" s="109" t="s">
        <v>462</v>
      </c>
      <c r="C3" s="109" t="s">
        <v>472</v>
      </c>
      <c r="D3" s="109" t="s">
        <v>473</v>
      </c>
    </row>
    <row r="4" spans="1:8">
      <c r="A4" t="str">
        <f>B4&amp;"-"&amp;C4</f>
        <v>Conservador-PAPEL</v>
      </c>
      <c r="B4" t="s">
        <v>474</v>
      </c>
      <c r="C4" s="74" t="s">
        <v>466</v>
      </c>
      <c r="D4" s="76">
        <v>0.3</v>
      </c>
      <c r="E4" s="75"/>
    </row>
    <row r="5" spans="1:8">
      <c r="A5" t="str">
        <f t="shared" ref="A5:A21" si="0">B5&amp;"-"&amp;C5</f>
        <v>Conservador-TIJOLO</v>
      </c>
      <c r="B5" t="s">
        <v>474</v>
      </c>
      <c r="C5" s="74" t="s">
        <v>467</v>
      </c>
      <c r="D5" s="76">
        <v>0.5</v>
      </c>
      <c r="E5" s="75"/>
      <c r="H5" t="s">
        <v>473</v>
      </c>
    </row>
    <row r="6" spans="1:8">
      <c r="A6" t="str">
        <f t="shared" si="0"/>
        <v>Conservador-HÍBRIDOS</v>
      </c>
      <c r="B6" t="s">
        <v>474</v>
      </c>
      <c r="C6" s="74" t="s">
        <v>468</v>
      </c>
      <c r="D6" s="76">
        <v>0.1</v>
      </c>
      <c r="E6" s="75"/>
      <c r="G6" s="96" t="s">
        <v>478</v>
      </c>
      <c r="H6" s="106">
        <f>VLOOKUP(G6,$A:$D,4,FALSE)</f>
        <v>0.35</v>
      </c>
    </row>
    <row r="7" spans="1:8">
      <c r="A7" t="str">
        <f t="shared" si="0"/>
        <v>Conservador-FOFs</v>
      </c>
      <c r="B7" t="s">
        <v>474</v>
      </c>
      <c r="C7" s="74" t="s">
        <v>469</v>
      </c>
      <c r="D7" s="76">
        <v>0.1</v>
      </c>
      <c r="E7" s="75"/>
    </row>
    <row r="8" spans="1:8">
      <c r="A8" t="str">
        <f t="shared" si="0"/>
        <v>Conservador-DESENVOLVIMENTO</v>
      </c>
      <c r="B8" t="s">
        <v>474</v>
      </c>
      <c r="C8" s="74" t="s">
        <v>470</v>
      </c>
      <c r="D8" s="76">
        <v>0</v>
      </c>
      <c r="E8" s="75"/>
    </row>
    <row r="9" spans="1:8" ht="15.75" thickBot="1">
      <c r="A9" s="103" t="str">
        <f t="shared" si="0"/>
        <v>Conservador-HOTELARIAS</v>
      </c>
      <c r="B9" s="103" t="s">
        <v>474</v>
      </c>
      <c r="C9" s="104" t="s">
        <v>471</v>
      </c>
      <c r="D9" s="105">
        <v>0</v>
      </c>
      <c r="E9" s="75"/>
    </row>
    <row r="10" spans="1:8">
      <c r="A10" t="str">
        <f t="shared" si="0"/>
        <v>Moderado-PAPEL</v>
      </c>
      <c r="B10" t="s">
        <v>476</v>
      </c>
      <c r="C10" s="74" t="s">
        <v>466</v>
      </c>
      <c r="D10" s="76">
        <v>0.32</v>
      </c>
    </row>
    <row r="11" spans="1:8">
      <c r="A11" t="str">
        <f t="shared" si="0"/>
        <v>Moderado-TIJOLO</v>
      </c>
      <c r="B11" t="s">
        <v>476</v>
      </c>
      <c r="C11" s="74" t="s">
        <v>467</v>
      </c>
      <c r="D11" s="76">
        <v>0.35</v>
      </c>
    </row>
    <row r="12" spans="1:8">
      <c r="A12" t="str">
        <f t="shared" si="0"/>
        <v>Moderado-HÍBRIDOS</v>
      </c>
      <c r="B12" t="s">
        <v>476</v>
      </c>
      <c r="C12" s="74" t="s">
        <v>468</v>
      </c>
      <c r="D12" s="76">
        <v>0.08</v>
      </c>
    </row>
    <row r="13" spans="1:8">
      <c r="A13" t="str">
        <f t="shared" si="0"/>
        <v>Moderado-FOFs</v>
      </c>
      <c r="B13" t="s">
        <v>476</v>
      </c>
      <c r="C13" s="74" t="s">
        <v>469</v>
      </c>
      <c r="D13" s="76">
        <v>0.05</v>
      </c>
    </row>
    <row r="14" spans="1:8">
      <c r="A14" t="str">
        <f t="shared" si="0"/>
        <v>Moderado-DESENVOLVIMENTO</v>
      </c>
      <c r="B14" t="s">
        <v>476</v>
      </c>
      <c r="C14" s="74" t="s">
        <v>470</v>
      </c>
      <c r="D14" s="76">
        <v>0.1</v>
      </c>
    </row>
    <row r="15" spans="1:8" ht="15.75" thickBot="1">
      <c r="A15" s="103" t="str">
        <f t="shared" si="0"/>
        <v>Moderado-HOTELARIAS</v>
      </c>
      <c r="B15" s="103" t="s">
        <v>476</v>
      </c>
      <c r="C15" s="104" t="s">
        <v>471</v>
      </c>
      <c r="D15" s="105">
        <v>0.1</v>
      </c>
    </row>
    <row r="16" spans="1:8">
      <c r="A16" t="str">
        <f t="shared" si="0"/>
        <v>Agressivo-PAPEL</v>
      </c>
      <c r="B16" t="s">
        <v>477</v>
      </c>
      <c r="C16" s="74" t="s">
        <v>466</v>
      </c>
      <c r="D16" s="76">
        <v>0.5</v>
      </c>
    </row>
    <row r="17" spans="1:4">
      <c r="A17" t="str">
        <f t="shared" si="0"/>
        <v>Agressivo-TIJOLO</v>
      </c>
      <c r="B17" t="s">
        <v>477</v>
      </c>
      <c r="C17" s="74" t="s">
        <v>467</v>
      </c>
      <c r="D17" s="76">
        <v>0.1</v>
      </c>
    </row>
    <row r="18" spans="1:4">
      <c r="A18" t="str">
        <f t="shared" si="0"/>
        <v>Agressivo-HÍBRIDOS</v>
      </c>
      <c r="B18" t="s">
        <v>477</v>
      </c>
      <c r="C18" s="74" t="s">
        <v>468</v>
      </c>
      <c r="D18" s="76">
        <v>0.05</v>
      </c>
    </row>
    <row r="19" spans="1:4">
      <c r="A19" t="str">
        <f t="shared" si="0"/>
        <v>Agressivo-FOFs</v>
      </c>
      <c r="B19" t="s">
        <v>477</v>
      </c>
      <c r="C19" s="74" t="s">
        <v>469</v>
      </c>
      <c r="D19" s="76">
        <v>0.05</v>
      </c>
    </row>
    <row r="20" spans="1:4">
      <c r="A20" t="str">
        <f t="shared" si="0"/>
        <v>Agressivo-DESENVOLVIMENTO</v>
      </c>
      <c r="B20" t="s">
        <v>477</v>
      </c>
      <c r="C20" s="74" t="s">
        <v>470</v>
      </c>
      <c r="D20" s="76">
        <v>0.2</v>
      </c>
    </row>
    <row r="21" spans="1:4">
      <c r="A21" t="str">
        <f t="shared" si="0"/>
        <v>Agressivo-HOTELARIAS</v>
      </c>
      <c r="B21" t="s">
        <v>477</v>
      </c>
      <c r="C21" s="74" t="s">
        <v>471</v>
      </c>
      <c r="D21" s="76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66B6-F8C8-46AF-B16A-F1BE2A8CB8D2}">
  <sheetPr codeName="Planilha11"/>
  <dimension ref="B3:F8"/>
  <sheetViews>
    <sheetView workbookViewId="0">
      <selection activeCell="F8" sqref="F8"/>
    </sheetView>
  </sheetViews>
  <sheetFormatPr defaultRowHeight="15"/>
  <sheetData>
    <row r="3" spans="2:6">
      <c r="B3" s="112" t="s">
        <v>479</v>
      </c>
      <c r="C3" s="113" t="s">
        <v>480</v>
      </c>
      <c r="D3" s="116"/>
      <c r="E3" s="115" t="s">
        <v>481</v>
      </c>
      <c r="F3" s="113" t="s">
        <v>480</v>
      </c>
    </row>
    <row r="4" spans="2:6">
      <c r="B4" s="119" t="s">
        <v>482</v>
      </c>
      <c r="C4" s="118">
        <v>50</v>
      </c>
      <c r="D4" s="116"/>
      <c r="E4" s="119" t="s">
        <v>483</v>
      </c>
      <c r="F4" s="118">
        <v>50</v>
      </c>
    </row>
    <row r="5" spans="2:6">
      <c r="B5" s="119" t="s">
        <v>484</v>
      </c>
      <c r="C5" s="118">
        <v>20</v>
      </c>
      <c r="D5" s="116"/>
      <c r="E5" s="119" t="s">
        <v>485</v>
      </c>
      <c r="F5" s="118">
        <v>30</v>
      </c>
    </row>
    <row r="6" spans="2:6">
      <c r="B6" s="119" t="s">
        <v>486</v>
      </c>
      <c r="C6" s="118">
        <v>60</v>
      </c>
      <c r="D6" s="116"/>
      <c r="E6" s="119" t="s">
        <v>487</v>
      </c>
      <c r="F6" s="118">
        <v>10</v>
      </c>
    </row>
    <row r="7" spans="2:6">
      <c r="B7" s="119" t="s">
        <v>488</v>
      </c>
      <c r="C7" s="118">
        <v>40</v>
      </c>
      <c r="D7" s="116"/>
      <c r="E7" s="119" t="s">
        <v>489</v>
      </c>
      <c r="F7" s="118">
        <v>50</v>
      </c>
    </row>
    <row r="8" spans="2:6">
      <c r="B8" s="114" t="s">
        <v>490</v>
      </c>
      <c r="C8" s="117">
        <f>SUM(C4:C7)</f>
        <v>170</v>
      </c>
      <c r="D8" s="116"/>
      <c r="E8" s="114" t="s">
        <v>490</v>
      </c>
      <c r="F8" s="117">
        <f>SUM(F4:F7)</f>
        <v>140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8E7F-246D-410B-9FB8-DF93C6A4FFDA}">
  <sheetPr codeName="Planilha12"/>
  <dimension ref="B2:F15"/>
  <sheetViews>
    <sheetView workbookViewId="0">
      <selection activeCell="F15" sqref="F15"/>
    </sheetView>
  </sheetViews>
  <sheetFormatPr defaultRowHeight="15"/>
  <cols>
    <col min="2" max="2" width="21.85546875" bestFit="1" customWidth="1"/>
    <col min="3" max="3" width="10.85546875" customWidth="1"/>
    <col min="5" max="5" width="13.85546875" customWidth="1"/>
  </cols>
  <sheetData>
    <row r="2" spans="2:6">
      <c r="B2" s="120" t="s">
        <v>479</v>
      </c>
      <c r="C2" s="121" t="s">
        <v>480</v>
      </c>
      <c r="D2" s="125"/>
      <c r="E2" s="123" t="s">
        <v>481</v>
      </c>
      <c r="F2" s="121" t="s">
        <v>480</v>
      </c>
    </row>
    <row r="3" spans="2:6">
      <c r="B3" s="127" t="s">
        <v>482</v>
      </c>
      <c r="C3" s="128">
        <v>10</v>
      </c>
      <c r="D3" s="125"/>
      <c r="E3" s="129" t="s">
        <v>483</v>
      </c>
      <c r="F3" s="128">
        <v>50</v>
      </c>
    </row>
    <row r="4" spans="2:6">
      <c r="B4" s="127" t="s">
        <v>484</v>
      </c>
      <c r="C4" s="128">
        <v>60</v>
      </c>
      <c r="D4" s="125"/>
      <c r="E4" s="129" t="s">
        <v>485</v>
      </c>
      <c r="F4" s="128">
        <v>30</v>
      </c>
    </row>
    <row r="5" spans="2:6">
      <c r="B5" s="127" t="s">
        <v>486</v>
      </c>
      <c r="C5" s="128">
        <v>60</v>
      </c>
      <c r="D5" s="125"/>
      <c r="E5" s="129" t="s">
        <v>487</v>
      </c>
      <c r="F5" s="128">
        <v>10</v>
      </c>
    </row>
    <row r="6" spans="2:6">
      <c r="B6" s="127" t="s">
        <v>488</v>
      </c>
      <c r="C6" s="128">
        <v>40</v>
      </c>
      <c r="D6" s="125"/>
      <c r="E6" s="129" t="s">
        <v>489</v>
      </c>
      <c r="F6" s="128">
        <v>50</v>
      </c>
    </row>
    <row r="7" spans="2:6">
      <c r="B7" s="122" t="s">
        <v>491</v>
      </c>
      <c r="C7" s="126">
        <f>MIN(C3:C6)</f>
        <v>10</v>
      </c>
      <c r="D7" s="125"/>
      <c r="E7" s="122" t="s">
        <v>492</v>
      </c>
      <c r="F7" s="126">
        <f>MAX(F3:F6)</f>
        <v>50</v>
      </c>
    </row>
    <row r="8" spans="2:6">
      <c r="B8" s="124"/>
      <c r="C8" s="125"/>
      <c r="D8" s="125"/>
      <c r="E8" s="124"/>
      <c r="F8" s="125"/>
    </row>
    <row r="9" spans="2:6">
      <c r="B9" s="120" t="s">
        <v>493</v>
      </c>
      <c r="C9" s="121" t="s">
        <v>480</v>
      </c>
      <c r="D9" s="125"/>
      <c r="E9" s="123" t="s">
        <v>493</v>
      </c>
      <c r="F9" s="121" t="s">
        <v>480</v>
      </c>
    </row>
    <row r="10" spans="2:6">
      <c r="B10" s="127" t="s">
        <v>494</v>
      </c>
      <c r="C10" s="128">
        <v>50</v>
      </c>
      <c r="D10" s="125"/>
      <c r="E10" s="129" t="s">
        <v>494</v>
      </c>
      <c r="F10" s="128">
        <v>50</v>
      </c>
    </row>
    <row r="11" spans="2:6">
      <c r="B11" s="127" t="s">
        <v>495</v>
      </c>
      <c r="C11" s="128">
        <v>100</v>
      </c>
      <c r="D11" s="125"/>
      <c r="E11" s="129" t="s">
        <v>495</v>
      </c>
      <c r="F11" s="128">
        <v>100</v>
      </c>
    </row>
    <row r="12" spans="2:6">
      <c r="B12" s="127" t="s">
        <v>496</v>
      </c>
      <c r="C12" s="128">
        <v>40</v>
      </c>
      <c r="D12" s="125"/>
      <c r="E12" s="129" t="s">
        <v>496</v>
      </c>
      <c r="F12" s="128">
        <v>40</v>
      </c>
    </row>
    <row r="13" spans="2:6">
      <c r="B13" s="127" t="s">
        <v>497</v>
      </c>
      <c r="C13" s="128">
        <v>50</v>
      </c>
      <c r="D13" s="125"/>
      <c r="E13" s="129" t="s">
        <v>497</v>
      </c>
      <c r="F13" s="128">
        <v>50</v>
      </c>
    </row>
    <row r="14" spans="2:6">
      <c r="B14" s="127" t="s">
        <v>498</v>
      </c>
      <c r="C14" s="128">
        <v>20</v>
      </c>
      <c r="D14" s="125"/>
      <c r="E14" s="129" t="s">
        <v>498</v>
      </c>
      <c r="F14" s="128">
        <v>20</v>
      </c>
    </row>
    <row r="15" spans="2:6">
      <c r="B15" s="122" t="s">
        <v>499</v>
      </c>
      <c r="C15" s="126">
        <f>MIN(C10:C14)</f>
        <v>20</v>
      </c>
      <c r="D15" s="125"/>
      <c r="E15" s="122"/>
      <c r="F15" s="126">
        <f>MAX(F10:F14)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18AC-15CF-4878-91DF-79012DE62B9B}">
  <sheetPr codeName="Planilha13"/>
  <dimension ref="C4:D9"/>
  <sheetViews>
    <sheetView workbookViewId="0">
      <selection activeCell="D10" sqref="D10"/>
    </sheetView>
  </sheetViews>
  <sheetFormatPr defaultRowHeight="15"/>
  <cols>
    <col min="3" max="3" width="13.140625" customWidth="1"/>
    <col min="4" max="4" width="12.140625" customWidth="1"/>
  </cols>
  <sheetData>
    <row r="4" spans="3:4">
      <c r="C4" s="130" t="s">
        <v>500</v>
      </c>
      <c r="D4" s="131" t="s">
        <v>501</v>
      </c>
    </row>
    <row r="5" spans="3:4">
      <c r="C5" s="133" t="s">
        <v>502</v>
      </c>
      <c r="D5" s="134">
        <f ca="1">RANDBETWEEN(1,10)</f>
        <v>4</v>
      </c>
    </row>
    <row r="6" spans="3:4">
      <c r="C6" s="133" t="s">
        <v>503</v>
      </c>
      <c r="D6" s="134">
        <f t="shared" ref="D6:D8" ca="1" si="0">RANDBETWEEN(1,10)</f>
        <v>9</v>
      </c>
    </row>
    <row r="7" spans="3:4">
      <c r="C7" s="133" t="s">
        <v>504</v>
      </c>
      <c r="D7" s="134">
        <f t="shared" ca="1" si="0"/>
        <v>7</v>
      </c>
    </row>
    <row r="8" spans="3:4">
      <c r="C8" s="133" t="s">
        <v>505</v>
      </c>
      <c r="D8" s="134">
        <f t="shared" ca="1" si="0"/>
        <v>6</v>
      </c>
    </row>
    <row r="9" spans="3:4">
      <c r="C9" s="132" t="s">
        <v>506</v>
      </c>
      <c r="D9" s="135">
        <f ca="1">AVERAGE(D5:D8)</f>
        <v>6.5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21A5-A136-44E1-B158-C4C3F283D572}">
  <sheetPr codeName="Planilha14"/>
  <dimension ref="A2:H15"/>
  <sheetViews>
    <sheetView workbookViewId="0">
      <selection activeCell="C14" sqref="C14"/>
    </sheetView>
  </sheetViews>
  <sheetFormatPr defaultRowHeight="15"/>
  <cols>
    <col min="1" max="1" width="24.42578125" customWidth="1"/>
    <col min="2" max="2" width="25.28515625" customWidth="1"/>
    <col min="3" max="3" width="26.42578125" customWidth="1"/>
    <col min="4" max="4" width="17.85546875" customWidth="1"/>
    <col min="5" max="5" width="15.5703125" bestFit="1" customWidth="1"/>
    <col min="6" max="6" width="14" bestFit="1" customWidth="1"/>
    <col min="7" max="7" width="12.85546875" bestFit="1" customWidth="1"/>
    <col min="8" max="8" width="12.140625" bestFit="1" customWidth="1"/>
  </cols>
  <sheetData>
    <row r="2" spans="1:8">
      <c r="B2" s="136" t="s">
        <v>507</v>
      </c>
      <c r="C2" s="111" t="s">
        <v>508</v>
      </c>
      <c r="D2" s="136" t="s">
        <v>509</v>
      </c>
      <c r="E2" s="136" t="s">
        <v>510</v>
      </c>
      <c r="F2" s="136" t="s">
        <v>511</v>
      </c>
      <c r="G2" s="136" t="s">
        <v>512</v>
      </c>
      <c r="H2" s="136" t="s">
        <v>458</v>
      </c>
    </row>
    <row r="3" spans="1:8">
      <c r="B3" s="137" t="s">
        <v>513</v>
      </c>
      <c r="C3" s="137">
        <v>30</v>
      </c>
      <c r="D3" s="137" t="s">
        <v>514</v>
      </c>
      <c r="E3" s="137" t="s">
        <v>515</v>
      </c>
      <c r="F3" s="137" t="s">
        <v>516</v>
      </c>
      <c r="G3" s="138">
        <v>43952</v>
      </c>
      <c r="H3" s="139">
        <v>5000</v>
      </c>
    </row>
    <row r="4" spans="1:8">
      <c r="B4" s="137" t="s">
        <v>517</v>
      </c>
      <c r="C4" s="137">
        <v>10</v>
      </c>
      <c r="D4" s="137" t="s">
        <v>518</v>
      </c>
      <c r="E4" s="137" t="s">
        <v>519</v>
      </c>
      <c r="F4" s="137" t="s">
        <v>520</v>
      </c>
      <c r="G4" s="138">
        <v>43174</v>
      </c>
      <c r="H4" s="139">
        <v>4000</v>
      </c>
    </row>
    <row r="5" spans="1:8">
      <c r="B5" s="137" t="s">
        <v>504</v>
      </c>
      <c r="C5" s="137">
        <v>30</v>
      </c>
      <c r="D5" s="137"/>
      <c r="E5" s="137" t="s">
        <v>521</v>
      </c>
      <c r="F5" s="137"/>
      <c r="G5" s="138">
        <v>44357</v>
      </c>
      <c r="H5" s="139">
        <v>4500</v>
      </c>
    </row>
    <row r="6" spans="1:8">
      <c r="B6" s="137" t="s">
        <v>522</v>
      </c>
      <c r="C6" s="137">
        <v>28</v>
      </c>
      <c r="D6" s="137" t="s">
        <v>523</v>
      </c>
      <c r="E6" s="137" t="s">
        <v>524</v>
      </c>
      <c r="F6" s="137" t="s">
        <v>525</v>
      </c>
      <c r="G6" s="138">
        <v>43668</v>
      </c>
      <c r="H6" s="139">
        <v>6200</v>
      </c>
    </row>
    <row r="7" spans="1:8">
      <c r="B7" s="137" t="s">
        <v>526</v>
      </c>
      <c r="C7" s="137">
        <v>35</v>
      </c>
      <c r="D7" s="137" t="s">
        <v>527</v>
      </c>
      <c r="E7" s="137" t="s">
        <v>519</v>
      </c>
      <c r="F7" s="137" t="s">
        <v>528</v>
      </c>
      <c r="G7" s="138">
        <v>43052</v>
      </c>
      <c r="H7" s="139">
        <v>4800</v>
      </c>
    </row>
    <row r="8" spans="1:8">
      <c r="B8" s="137" t="s">
        <v>529</v>
      </c>
      <c r="C8" s="137">
        <v>26</v>
      </c>
      <c r="D8" s="137" t="s">
        <v>530</v>
      </c>
      <c r="E8" s="137" t="s">
        <v>531</v>
      </c>
      <c r="F8" s="137" t="s">
        <v>516</v>
      </c>
      <c r="G8" s="138">
        <v>44416</v>
      </c>
      <c r="H8" s="139">
        <v>5200</v>
      </c>
    </row>
    <row r="9" spans="1:8">
      <c r="B9" s="137" t="s">
        <v>532</v>
      </c>
      <c r="C9" s="137"/>
      <c r="D9" s="137" t="s">
        <v>533</v>
      </c>
      <c r="E9" s="137" t="s">
        <v>534</v>
      </c>
      <c r="F9" s="137"/>
      <c r="G9" s="138">
        <v>43865</v>
      </c>
      <c r="H9" s="139">
        <v>6000</v>
      </c>
    </row>
    <row r="10" spans="1:8">
      <c r="B10" s="137" t="s">
        <v>535</v>
      </c>
      <c r="C10" s="137">
        <v>40</v>
      </c>
      <c r="D10" s="137" t="s">
        <v>514</v>
      </c>
      <c r="E10" s="137" t="s">
        <v>519</v>
      </c>
      <c r="F10" s="137" t="s">
        <v>528</v>
      </c>
      <c r="G10" s="138">
        <v>42259</v>
      </c>
      <c r="H10" s="139">
        <v>5400</v>
      </c>
    </row>
    <row r="11" spans="1:8">
      <c r="B11" s="137" t="s">
        <v>536</v>
      </c>
      <c r="C11" s="137">
        <v>27</v>
      </c>
      <c r="D11" s="137" t="s">
        <v>518</v>
      </c>
      <c r="E11" s="137" t="s">
        <v>521</v>
      </c>
      <c r="F11" s="137" t="s">
        <v>537</v>
      </c>
      <c r="G11" s="138">
        <v>43800</v>
      </c>
      <c r="H11" s="139">
        <v>4200</v>
      </c>
    </row>
    <row r="12" spans="1:8">
      <c r="B12" s="137" t="s">
        <v>502</v>
      </c>
      <c r="C12" s="137">
        <v>34</v>
      </c>
      <c r="D12" s="137" t="s">
        <v>523</v>
      </c>
      <c r="E12" s="137" t="s">
        <v>531</v>
      </c>
      <c r="F12" s="137" t="s">
        <v>516</v>
      </c>
      <c r="G12" s="138">
        <v>43245</v>
      </c>
      <c r="H12" s="139">
        <v>5600</v>
      </c>
    </row>
    <row r="14" spans="1:8">
      <c r="A14" s="110" t="s">
        <v>538</v>
      </c>
      <c r="B14" t="str">
        <f>COUNTA(B3:B12) &amp; " Pessoas Registradas"</f>
        <v>10 Pessoas Registradas</v>
      </c>
      <c r="C14" t="str">
        <f>COUNTBLANK(C3:C12) &amp; " Faltam registro de idade"</f>
        <v>1 Faltam registro de idade</v>
      </c>
    </row>
    <row r="15" spans="1:8">
      <c r="A15" s="1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C3AE-153F-4762-B980-810184023C1A}">
  <sheetPr codeName="Planilha15"/>
  <dimension ref="B1:K14"/>
  <sheetViews>
    <sheetView workbookViewId="0">
      <selection activeCell="J4" sqref="J4"/>
    </sheetView>
  </sheetViews>
  <sheetFormatPr defaultRowHeight="15"/>
  <cols>
    <col min="3" max="3" width="12.85546875" customWidth="1"/>
    <col min="4" max="4" width="15.28515625" customWidth="1"/>
    <col min="5" max="5" width="15.42578125" customWidth="1"/>
    <col min="6" max="6" width="16.140625" customWidth="1"/>
    <col min="7" max="7" width="20.28515625" customWidth="1"/>
    <col min="11" max="11" width="23.5703125" customWidth="1"/>
  </cols>
  <sheetData>
    <row r="1" spans="2:11" ht="33">
      <c r="B1" s="143"/>
      <c r="C1" s="145"/>
      <c r="D1" s="146"/>
      <c r="E1" s="146"/>
      <c r="F1" s="140"/>
      <c r="G1" s="140"/>
      <c r="H1" s="143"/>
      <c r="I1" s="140"/>
      <c r="J1" s="140"/>
      <c r="K1" s="140"/>
    </row>
    <row r="2" spans="2:11">
      <c r="B2" s="143"/>
      <c r="C2" s="148" t="s">
        <v>507</v>
      </c>
      <c r="D2" s="148" t="s">
        <v>510</v>
      </c>
      <c r="E2" s="148" t="s">
        <v>511</v>
      </c>
      <c r="F2" s="148" t="s">
        <v>458</v>
      </c>
      <c r="G2" s="148" t="s">
        <v>512</v>
      </c>
      <c r="H2" s="142"/>
      <c r="I2" s="140"/>
      <c r="J2" s="143" t="s">
        <v>510</v>
      </c>
      <c r="K2" s="143" t="s">
        <v>539</v>
      </c>
    </row>
    <row r="3" spans="2:11" ht="21">
      <c r="B3" s="143"/>
      <c r="C3" s="147" t="s">
        <v>513</v>
      </c>
      <c r="D3" s="147" t="s">
        <v>540</v>
      </c>
      <c r="E3" s="147" t="s">
        <v>516</v>
      </c>
      <c r="F3" s="150">
        <v>5000</v>
      </c>
      <c r="G3" s="149">
        <v>43952</v>
      </c>
      <c r="H3" s="142"/>
      <c r="I3" s="140"/>
      <c r="J3" s="147" t="s">
        <v>519</v>
      </c>
      <c r="K3" s="152">
        <f>SUMIF(D3:D13,$J$3,F3:F13)</f>
        <v>19000</v>
      </c>
    </row>
    <row r="4" spans="2:11">
      <c r="B4" s="143"/>
      <c r="C4" s="147" t="s">
        <v>517</v>
      </c>
      <c r="D4" s="147" t="s">
        <v>519</v>
      </c>
      <c r="E4" s="147" t="s">
        <v>520</v>
      </c>
      <c r="F4" s="150">
        <v>4000</v>
      </c>
      <c r="G4" s="149">
        <v>43174</v>
      </c>
      <c r="H4" s="142"/>
      <c r="I4" s="140"/>
      <c r="J4" s="140"/>
      <c r="K4" s="151"/>
    </row>
    <row r="5" spans="2:11">
      <c r="B5" s="144"/>
      <c r="C5" s="147" t="s">
        <v>504</v>
      </c>
      <c r="D5" s="147" t="s">
        <v>521</v>
      </c>
      <c r="E5" s="147" t="s">
        <v>537</v>
      </c>
      <c r="F5" s="150">
        <v>4500</v>
      </c>
      <c r="G5" s="149">
        <v>44357</v>
      </c>
      <c r="H5" s="142"/>
      <c r="I5" s="141"/>
      <c r="J5" s="141"/>
      <c r="K5" s="141"/>
    </row>
    <row r="6" spans="2:11">
      <c r="B6" s="144"/>
      <c r="C6" s="147" t="s">
        <v>522</v>
      </c>
      <c r="D6" s="147" t="s">
        <v>524</v>
      </c>
      <c r="E6" s="147" t="s">
        <v>525</v>
      </c>
      <c r="F6" s="150">
        <v>6200</v>
      </c>
      <c r="G6" s="149">
        <v>43668</v>
      </c>
      <c r="H6" s="142"/>
      <c r="I6" s="141"/>
      <c r="J6" s="141"/>
      <c r="K6" s="141"/>
    </row>
    <row r="7" spans="2:11">
      <c r="B7" s="144"/>
      <c r="C7" s="147" t="s">
        <v>526</v>
      </c>
      <c r="D7" s="147" t="s">
        <v>519</v>
      </c>
      <c r="E7" s="147" t="s">
        <v>528</v>
      </c>
      <c r="F7" s="150">
        <v>4800</v>
      </c>
      <c r="G7" s="149">
        <v>43052</v>
      </c>
      <c r="H7" s="142"/>
      <c r="I7" s="141"/>
      <c r="J7" s="141"/>
      <c r="K7" s="141"/>
    </row>
    <row r="8" spans="2:11">
      <c r="B8" s="140"/>
      <c r="C8" s="147" t="s">
        <v>529</v>
      </c>
      <c r="D8" s="147" t="s">
        <v>540</v>
      </c>
      <c r="E8" s="147" t="s">
        <v>516</v>
      </c>
      <c r="F8" s="150">
        <v>5200</v>
      </c>
      <c r="G8" s="149">
        <v>44416</v>
      </c>
      <c r="H8" s="140"/>
      <c r="I8" s="140"/>
      <c r="J8" s="140"/>
      <c r="K8" s="140"/>
    </row>
    <row r="9" spans="2:11">
      <c r="B9" s="140"/>
      <c r="C9" s="147" t="s">
        <v>541</v>
      </c>
      <c r="D9" s="147" t="s">
        <v>519</v>
      </c>
      <c r="E9" s="147" t="s">
        <v>3</v>
      </c>
      <c r="F9" s="150">
        <v>4800</v>
      </c>
      <c r="G9" s="149">
        <v>43052</v>
      </c>
      <c r="H9" s="140"/>
      <c r="I9" s="140"/>
      <c r="J9" s="140"/>
      <c r="K9" s="140"/>
    </row>
    <row r="10" spans="2:11">
      <c r="B10" s="144"/>
      <c r="C10" s="147" t="s">
        <v>532</v>
      </c>
      <c r="D10" s="147" t="s">
        <v>534</v>
      </c>
      <c r="E10" s="147" t="s">
        <v>520</v>
      </c>
      <c r="F10" s="150">
        <v>6000</v>
      </c>
      <c r="G10" s="149">
        <v>43865</v>
      </c>
      <c r="H10" s="142"/>
      <c r="I10" s="141"/>
      <c r="J10" s="141"/>
      <c r="K10" s="141"/>
    </row>
    <row r="11" spans="2:11">
      <c r="B11" s="140"/>
      <c r="C11" s="147" t="s">
        <v>535</v>
      </c>
      <c r="D11" s="147" t="s">
        <v>519</v>
      </c>
      <c r="E11" s="147" t="s">
        <v>528</v>
      </c>
      <c r="F11" s="150">
        <v>5400</v>
      </c>
      <c r="G11" s="149">
        <v>42259</v>
      </c>
      <c r="H11" s="142"/>
      <c r="I11" s="141"/>
      <c r="J11" s="141"/>
      <c r="K11" s="141"/>
    </row>
    <row r="12" spans="2:11">
      <c r="B12" s="140"/>
      <c r="C12" s="147" t="s">
        <v>536</v>
      </c>
      <c r="D12" s="147" t="s">
        <v>521</v>
      </c>
      <c r="E12" s="147" t="s">
        <v>537</v>
      </c>
      <c r="F12" s="150">
        <v>4200</v>
      </c>
      <c r="G12" s="149">
        <v>43800</v>
      </c>
      <c r="H12" s="142"/>
      <c r="I12" s="141"/>
      <c r="J12" s="141"/>
      <c r="K12" s="141"/>
    </row>
    <row r="13" spans="2:11">
      <c r="B13" s="140"/>
      <c r="C13" s="147" t="s">
        <v>502</v>
      </c>
      <c r="D13" s="147" t="s">
        <v>540</v>
      </c>
      <c r="E13" s="147" t="s">
        <v>516</v>
      </c>
      <c r="F13" s="150">
        <v>5600</v>
      </c>
      <c r="G13" s="149">
        <v>43245</v>
      </c>
      <c r="H13" s="142"/>
      <c r="I13" s="141"/>
      <c r="J13" s="141"/>
      <c r="K13" s="141"/>
    </row>
    <row r="14" spans="2:11">
      <c r="B14" s="140"/>
      <c r="C14" s="140"/>
      <c r="D14" s="140"/>
      <c r="E14" s="140"/>
      <c r="F14" s="140"/>
      <c r="G14" s="140"/>
      <c r="H14" s="142"/>
      <c r="I14" s="141"/>
      <c r="J14" s="141"/>
      <c r="K14" s="14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C5CC-78B2-463A-93E2-5ED41956BD91}">
  <sheetPr codeName="Planilha16"/>
  <dimension ref="B2:L13"/>
  <sheetViews>
    <sheetView workbookViewId="0">
      <selection activeCell="L5" sqref="L5"/>
    </sheetView>
  </sheetViews>
  <sheetFormatPr defaultRowHeight="15"/>
  <cols>
    <col min="2" max="2" width="12.85546875" bestFit="1" customWidth="1"/>
    <col min="3" max="3" width="12.42578125" bestFit="1" customWidth="1"/>
    <col min="5" max="5" width="12.7109375" customWidth="1"/>
    <col min="6" max="6" width="13.28515625" customWidth="1"/>
    <col min="7" max="7" width="12.7109375" customWidth="1"/>
    <col min="8" max="8" width="13.28515625" customWidth="1"/>
    <col min="9" max="9" width="13.7109375" customWidth="1"/>
    <col min="10" max="10" width="14.28515625" customWidth="1"/>
    <col min="11" max="11" width="12.42578125" bestFit="1" customWidth="1"/>
    <col min="12" max="12" width="21.28515625" customWidth="1"/>
  </cols>
  <sheetData>
    <row r="2" spans="2:12">
      <c r="B2" s="162" t="s">
        <v>507</v>
      </c>
      <c r="C2" s="162" t="s">
        <v>510</v>
      </c>
      <c r="D2" s="162" t="s">
        <v>511</v>
      </c>
      <c r="E2" s="162" t="s">
        <v>458</v>
      </c>
      <c r="F2" s="162" t="s">
        <v>512</v>
      </c>
      <c r="G2" s="162" t="s">
        <v>542</v>
      </c>
      <c r="H2" s="156"/>
      <c r="I2" s="156"/>
      <c r="J2" s="156"/>
      <c r="K2" s="156"/>
      <c r="L2" s="156"/>
    </row>
    <row r="3" spans="2:12">
      <c r="B3" s="159" t="s">
        <v>513</v>
      </c>
      <c r="C3" s="159" t="s">
        <v>547</v>
      </c>
      <c r="D3" s="159" t="s">
        <v>516</v>
      </c>
      <c r="E3" s="161">
        <v>5000</v>
      </c>
      <c r="F3" s="160">
        <v>43952</v>
      </c>
      <c r="G3" s="159" t="s">
        <v>543</v>
      </c>
      <c r="H3" s="156"/>
      <c r="I3" s="162" t="s">
        <v>510</v>
      </c>
      <c r="J3" s="162" t="s">
        <v>511</v>
      </c>
      <c r="K3" s="162" t="s">
        <v>542</v>
      </c>
      <c r="L3" s="162" t="s">
        <v>25</v>
      </c>
    </row>
    <row r="4" spans="2:12" ht="23.25">
      <c r="B4" s="159" t="s">
        <v>517</v>
      </c>
      <c r="C4" s="159" t="s">
        <v>548</v>
      </c>
      <c r="D4" s="159" t="s">
        <v>520</v>
      </c>
      <c r="E4" s="161">
        <v>4000</v>
      </c>
      <c r="F4" s="160">
        <v>43174</v>
      </c>
      <c r="G4" s="159" t="s">
        <v>544</v>
      </c>
      <c r="H4" s="156"/>
      <c r="I4" s="158" t="s">
        <v>519</v>
      </c>
      <c r="J4" s="158" t="s">
        <v>520</v>
      </c>
      <c r="K4" s="158" t="s">
        <v>545</v>
      </c>
      <c r="L4" s="163">
        <f>SUMIFS(E3:E12,C3:C12,I4,D3:D12,J4,G3:G12,K4)</f>
        <v>5400</v>
      </c>
    </row>
    <row r="5" spans="2:12">
      <c r="B5" s="159" t="s">
        <v>504</v>
      </c>
      <c r="C5" s="159" t="s">
        <v>519</v>
      </c>
      <c r="D5" s="159" t="s">
        <v>537</v>
      </c>
      <c r="E5" s="161">
        <v>4500</v>
      </c>
      <c r="F5" s="160">
        <v>44357</v>
      </c>
      <c r="G5" s="159" t="s">
        <v>543</v>
      </c>
      <c r="H5" s="157"/>
      <c r="I5" s="157"/>
      <c r="J5" s="157"/>
      <c r="K5" s="157"/>
      <c r="L5" s="157"/>
    </row>
    <row r="6" spans="2:12">
      <c r="B6" s="159" t="s">
        <v>522</v>
      </c>
      <c r="C6" s="159" t="s">
        <v>524</v>
      </c>
      <c r="D6" s="159" t="s">
        <v>525</v>
      </c>
      <c r="E6" s="161">
        <v>6200</v>
      </c>
      <c r="F6" s="160">
        <v>43668</v>
      </c>
      <c r="G6" s="159" t="s">
        <v>546</v>
      </c>
      <c r="H6" s="157"/>
      <c r="I6" s="157"/>
      <c r="J6" s="157"/>
      <c r="K6" s="157"/>
      <c r="L6" s="157"/>
    </row>
    <row r="7" spans="2:12">
      <c r="B7" s="159" t="s">
        <v>526</v>
      </c>
      <c r="C7" s="159" t="s">
        <v>519</v>
      </c>
      <c r="D7" s="159" t="s">
        <v>528</v>
      </c>
      <c r="E7" s="161">
        <v>4800</v>
      </c>
      <c r="F7" s="160">
        <v>43052</v>
      </c>
      <c r="G7" s="159" t="s">
        <v>543</v>
      </c>
      <c r="H7" s="157"/>
      <c r="I7" s="157"/>
      <c r="J7" s="157"/>
      <c r="K7" s="157"/>
      <c r="L7" s="157"/>
    </row>
    <row r="8" spans="2:12">
      <c r="B8" s="159" t="s">
        <v>529</v>
      </c>
      <c r="C8" s="159" t="s">
        <v>531</v>
      </c>
      <c r="D8" s="159" t="s">
        <v>516</v>
      </c>
      <c r="E8" s="161">
        <v>5200</v>
      </c>
      <c r="F8" s="160">
        <v>44416</v>
      </c>
      <c r="G8" s="159" t="s">
        <v>543</v>
      </c>
      <c r="H8" s="156"/>
      <c r="I8" s="156"/>
      <c r="J8" s="156"/>
      <c r="K8" s="156"/>
      <c r="L8" s="156"/>
    </row>
    <row r="9" spans="2:12">
      <c r="B9" s="159" t="s">
        <v>532</v>
      </c>
      <c r="C9" s="159" t="s">
        <v>524</v>
      </c>
      <c r="D9" s="159" t="s">
        <v>520</v>
      </c>
      <c r="E9" s="161">
        <v>6000</v>
      </c>
      <c r="F9" s="160">
        <v>43865</v>
      </c>
      <c r="G9" s="159" t="s">
        <v>546</v>
      </c>
      <c r="H9" s="157"/>
      <c r="I9" s="157"/>
      <c r="J9" s="157"/>
      <c r="K9" s="157"/>
      <c r="L9" s="157"/>
    </row>
    <row r="10" spans="2:12">
      <c r="B10" s="159" t="s">
        <v>535</v>
      </c>
      <c r="C10" s="159" t="s">
        <v>519</v>
      </c>
      <c r="D10" s="159" t="s">
        <v>520</v>
      </c>
      <c r="E10" s="161">
        <v>5400</v>
      </c>
      <c r="F10" s="160">
        <v>42259</v>
      </c>
      <c r="G10" s="159" t="s">
        <v>544</v>
      </c>
      <c r="H10" s="157"/>
      <c r="I10" s="157"/>
      <c r="J10" s="157"/>
      <c r="K10" s="157"/>
      <c r="L10" s="157"/>
    </row>
    <row r="11" spans="2:12">
      <c r="B11" s="159" t="s">
        <v>536</v>
      </c>
      <c r="C11" s="159" t="s">
        <v>519</v>
      </c>
      <c r="D11" s="159" t="s">
        <v>549</v>
      </c>
      <c r="E11" s="161">
        <v>4200</v>
      </c>
      <c r="F11" s="160">
        <v>43800</v>
      </c>
      <c r="G11" s="159" t="s">
        <v>543</v>
      </c>
      <c r="H11" s="157"/>
      <c r="I11" s="157"/>
      <c r="J11" s="157"/>
      <c r="K11" s="157"/>
      <c r="L11" s="157"/>
    </row>
    <row r="12" spans="2:12">
      <c r="B12" s="159" t="s">
        <v>502</v>
      </c>
      <c r="C12" s="159" t="s">
        <v>547</v>
      </c>
      <c r="D12" s="159" t="s">
        <v>516</v>
      </c>
      <c r="E12" s="161">
        <v>5600</v>
      </c>
      <c r="F12" s="160">
        <v>43245</v>
      </c>
      <c r="G12" s="159" t="s">
        <v>546</v>
      </c>
      <c r="H12" s="157"/>
      <c r="I12" s="157"/>
      <c r="J12" s="157"/>
      <c r="K12" s="157"/>
      <c r="L12" s="157"/>
    </row>
    <row r="13" spans="2:12">
      <c r="B13" s="155">
        <v>43245</v>
      </c>
      <c r="C13" s="154" t="s">
        <v>546</v>
      </c>
      <c r="D13" s="153"/>
      <c r="E13" s="153"/>
      <c r="F13" s="153"/>
      <c r="G13" s="153"/>
      <c r="H13" s="153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C2DD-7DA2-4CFE-A29C-609D233F35E2}">
  <sheetPr codeName="Planilha17"/>
  <dimension ref="B2:I16"/>
  <sheetViews>
    <sheetView workbookViewId="0">
      <selection activeCell="I5" sqref="I5"/>
    </sheetView>
  </sheetViews>
  <sheetFormatPr defaultRowHeight="15"/>
  <cols>
    <col min="5" max="5" width="15.7109375" customWidth="1"/>
    <col min="6" max="6" width="12.7109375" bestFit="1" customWidth="1"/>
    <col min="8" max="8" width="10.42578125" bestFit="1" customWidth="1"/>
    <col min="9" max="9" width="27.42578125" customWidth="1"/>
  </cols>
  <sheetData>
    <row r="2" spans="2:9" ht="33">
      <c r="B2" s="166"/>
      <c r="C2" s="167"/>
      <c r="D2" s="167"/>
      <c r="E2" s="164"/>
      <c r="F2" s="164"/>
      <c r="G2" s="164"/>
      <c r="H2" s="164"/>
      <c r="I2" s="164"/>
    </row>
    <row r="3" spans="2:9">
      <c r="B3" s="169" t="s">
        <v>27</v>
      </c>
      <c r="C3" s="169" t="s">
        <v>417</v>
      </c>
      <c r="D3" s="169" t="s">
        <v>550</v>
      </c>
      <c r="E3" s="169" t="s">
        <v>551</v>
      </c>
      <c r="F3" s="169" t="s">
        <v>552</v>
      </c>
      <c r="G3" s="164"/>
      <c r="H3" s="169" t="s">
        <v>417</v>
      </c>
      <c r="I3" s="169" t="s">
        <v>553</v>
      </c>
    </row>
    <row r="4" spans="2:9">
      <c r="B4" s="168" t="s">
        <v>554</v>
      </c>
      <c r="C4" s="168" t="s">
        <v>555</v>
      </c>
      <c r="D4" s="168">
        <v>50</v>
      </c>
      <c r="E4" s="168">
        <v>39.9</v>
      </c>
      <c r="F4" s="170">
        <v>10</v>
      </c>
      <c r="G4" s="164"/>
      <c r="H4" s="168" t="s">
        <v>556</v>
      </c>
      <c r="I4" s="171">
        <f>COUNTIF(C4:C13,H4)</f>
        <v>3</v>
      </c>
    </row>
    <row r="5" spans="2:9">
      <c r="B5" s="168" t="s">
        <v>557</v>
      </c>
      <c r="C5" s="168" t="s">
        <v>555</v>
      </c>
      <c r="D5" s="168">
        <v>30</v>
      </c>
      <c r="E5" s="168">
        <v>79.900000000000006</v>
      </c>
      <c r="F5" s="170">
        <v>15</v>
      </c>
      <c r="G5" s="164"/>
      <c r="H5" s="164"/>
      <c r="I5" s="164"/>
    </row>
    <row r="6" spans="2:9">
      <c r="B6" s="168" t="s">
        <v>558</v>
      </c>
      <c r="C6" s="168" t="s">
        <v>559</v>
      </c>
      <c r="D6" s="168">
        <v>20</v>
      </c>
      <c r="E6" s="168">
        <v>129.9</v>
      </c>
      <c r="F6" s="170">
        <v>5</v>
      </c>
      <c r="G6" s="164"/>
      <c r="H6" s="165"/>
      <c r="I6" s="165"/>
    </row>
    <row r="7" spans="2:9">
      <c r="B7" s="168" t="s">
        <v>560</v>
      </c>
      <c r="C7" s="168" t="s">
        <v>556</v>
      </c>
      <c r="D7" s="168">
        <v>15</v>
      </c>
      <c r="E7" s="168">
        <v>149.9</v>
      </c>
      <c r="F7" s="170">
        <v>20</v>
      </c>
      <c r="G7" s="164"/>
      <c r="H7" s="165"/>
      <c r="I7" s="165"/>
    </row>
    <row r="8" spans="2:9">
      <c r="B8" s="168" t="s">
        <v>561</v>
      </c>
      <c r="C8" s="168" t="s">
        <v>555</v>
      </c>
      <c r="D8" s="168">
        <v>25</v>
      </c>
      <c r="E8" s="168">
        <v>199.9</v>
      </c>
      <c r="F8" s="170">
        <v>10</v>
      </c>
      <c r="G8" s="164"/>
      <c r="H8" s="165"/>
      <c r="I8" s="165"/>
    </row>
    <row r="9" spans="2:9">
      <c r="B9" s="168" t="s">
        <v>562</v>
      </c>
      <c r="C9" s="168" t="s">
        <v>556</v>
      </c>
      <c r="D9" s="168">
        <v>40</v>
      </c>
      <c r="E9" s="168">
        <v>39.9</v>
      </c>
      <c r="F9" s="170">
        <v>30</v>
      </c>
      <c r="G9" s="164"/>
      <c r="H9" s="164"/>
      <c r="I9" s="164"/>
    </row>
    <row r="10" spans="2:9">
      <c r="B10" s="168" t="s">
        <v>563</v>
      </c>
      <c r="C10" s="168" t="s">
        <v>559</v>
      </c>
      <c r="D10" s="168">
        <v>10</v>
      </c>
      <c r="E10" s="168">
        <v>199.9</v>
      </c>
      <c r="F10" s="170">
        <v>5</v>
      </c>
      <c r="G10" s="164"/>
      <c r="H10" s="165"/>
      <c r="I10" s="165"/>
    </row>
    <row r="11" spans="2:9">
      <c r="B11" s="168" t="s">
        <v>564</v>
      </c>
      <c r="C11" s="168" t="s">
        <v>559</v>
      </c>
      <c r="D11" s="168">
        <v>60</v>
      </c>
      <c r="E11" s="168">
        <v>89.9</v>
      </c>
      <c r="F11" s="170">
        <v>10</v>
      </c>
      <c r="G11" s="164"/>
      <c r="H11" s="165"/>
      <c r="I11" s="165"/>
    </row>
    <row r="12" spans="2:9">
      <c r="B12" s="168" t="s">
        <v>565</v>
      </c>
      <c r="C12" s="168" t="s">
        <v>555</v>
      </c>
      <c r="D12" s="168">
        <v>80</v>
      </c>
      <c r="E12" s="168">
        <v>59.9</v>
      </c>
      <c r="F12" s="170">
        <v>25</v>
      </c>
      <c r="G12" s="164"/>
      <c r="H12" s="165"/>
      <c r="I12" s="165"/>
    </row>
    <row r="13" spans="2:9">
      <c r="B13" s="168" t="s">
        <v>566</v>
      </c>
      <c r="C13" s="168" t="s">
        <v>556</v>
      </c>
      <c r="D13" s="168">
        <v>45</v>
      </c>
      <c r="E13" s="168">
        <v>299.89999999999998</v>
      </c>
      <c r="F13" s="170">
        <v>15</v>
      </c>
      <c r="G13" s="164"/>
      <c r="H13" s="165"/>
      <c r="I13" s="165"/>
    </row>
    <row r="14" spans="2:9">
      <c r="B14" s="164"/>
      <c r="C14" s="164"/>
      <c r="D14" s="164"/>
      <c r="E14" s="164"/>
      <c r="F14" s="164"/>
      <c r="G14" s="164"/>
      <c r="H14" s="165"/>
      <c r="I14" s="165"/>
    </row>
    <row r="15" spans="2:9">
      <c r="B15" s="164"/>
      <c r="C15" s="164"/>
      <c r="D15" s="164"/>
      <c r="E15" s="164"/>
      <c r="F15" s="164"/>
      <c r="G15" s="164"/>
      <c r="H15" s="165"/>
      <c r="I15" s="165"/>
    </row>
    <row r="16" spans="2:9">
      <c r="B16" s="164"/>
      <c r="C16" s="164"/>
      <c r="D16" s="164"/>
      <c r="E16" s="164"/>
      <c r="F16" s="164"/>
      <c r="G16" s="164"/>
      <c r="H16" s="165"/>
      <c r="I16" s="165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6C-B6F7-4EDD-B44B-43A1D7FDA4DE}">
  <sheetPr codeName="Planilha18"/>
  <dimension ref="B2:K16"/>
  <sheetViews>
    <sheetView workbookViewId="0">
      <selection activeCell="K4" sqref="K4"/>
    </sheetView>
  </sheetViews>
  <sheetFormatPr defaultRowHeight="15"/>
  <cols>
    <col min="4" max="4" width="12.85546875" customWidth="1"/>
    <col min="7" max="7" width="21.28515625" customWidth="1"/>
    <col min="9" max="9" width="14.28515625" customWidth="1"/>
    <col min="10" max="10" width="19.28515625" customWidth="1"/>
    <col min="11" max="11" width="28.42578125" customWidth="1"/>
  </cols>
  <sheetData>
    <row r="2" spans="2:11" ht="33">
      <c r="B2" s="174"/>
      <c r="C2" s="176"/>
      <c r="D2" s="177"/>
      <c r="E2" s="177"/>
      <c r="F2" s="172"/>
      <c r="G2" s="172"/>
      <c r="H2" s="172"/>
      <c r="I2" s="172"/>
      <c r="J2" s="172"/>
      <c r="K2" s="172"/>
    </row>
    <row r="3" spans="2:11">
      <c r="B3" s="174"/>
      <c r="C3" s="179" t="s">
        <v>27</v>
      </c>
      <c r="D3" s="179" t="s">
        <v>417</v>
      </c>
      <c r="E3" s="179" t="s">
        <v>550</v>
      </c>
      <c r="F3" s="179" t="s">
        <v>551</v>
      </c>
      <c r="G3" s="179" t="s">
        <v>552</v>
      </c>
      <c r="H3" s="172"/>
      <c r="I3" s="179" t="s">
        <v>417</v>
      </c>
      <c r="J3" s="179" t="s">
        <v>550</v>
      </c>
      <c r="K3" s="179" t="s">
        <v>553</v>
      </c>
    </row>
    <row r="4" spans="2:11">
      <c r="B4" s="174"/>
      <c r="C4" s="178" t="s">
        <v>554</v>
      </c>
      <c r="D4" s="178" t="s">
        <v>555</v>
      </c>
      <c r="E4" s="178">
        <v>50</v>
      </c>
      <c r="F4" s="178">
        <v>39.9</v>
      </c>
      <c r="G4" s="180">
        <v>10</v>
      </c>
      <c r="H4" s="172"/>
      <c r="I4" s="178" t="s">
        <v>555</v>
      </c>
      <c r="J4" s="182" t="s">
        <v>567</v>
      </c>
      <c r="K4" s="181">
        <f>COUNTIFS(D4:D13,I4,E4:E13,J4)</f>
        <v>3</v>
      </c>
    </row>
    <row r="5" spans="2:11">
      <c r="B5" s="174"/>
      <c r="C5" s="178" t="s">
        <v>557</v>
      </c>
      <c r="D5" s="178" t="s">
        <v>555</v>
      </c>
      <c r="E5" s="178">
        <v>30</v>
      </c>
      <c r="F5" s="178">
        <v>79.900000000000006</v>
      </c>
      <c r="G5" s="180">
        <v>15</v>
      </c>
      <c r="H5" s="172"/>
      <c r="I5" s="172"/>
      <c r="J5" s="172"/>
      <c r="K5" s="172"/>
    </row>
    <row r="6" spans="2:11">
      <c r="B6" s="175"/>
      <c r="C6" s="178" t="s">
        <v>558</v>
      </c>
      <c r="D6" s="178" t="s">
        <v>559</v>
      </c>
      <c r="E6" s="178">
        <v>20</v>
      </c>
      <c r="F6" s="178">
        <v>129.9</v>
      </c>
      <c r="G6" s="180">
        <v>5</v>
      </c>
      <c r="H6" s="172"/>
      <c r="I6" s="173"/>
      <c r="J6" s="173"/>
      <c r="K6" s="173"/>
    </row>
    <row r="7" spans="2:11">
      <c r="B7" s="175"/>
      <c r="C7" s="178" t="s">
        <v>560</v>
      </c>
      <c r="D7" s="178" t="s">
        <v>556</v>
      </c>
      <c r="E7" s="178">
        <v>15</v>
      </c>
      <c r="F7" s="178">
        <v>149.9</v>
      </c>
      <c r="G7" s="180">
        <v>20</v>
      </c>
      <c r="H7" s="172"/>
      <c r="I7" s="173"/>
      <c r="J7" s="173"/>
      <c r="K7" s="173"/>
    </row>
    <row r="8" spans="2:11">
      <c r="B8" s="175"/>
      <c r="C8" s="178" t="s">
        <v>561</v>
      </c>
      <c r="D8" s="178" t="s">
        <v>555</v>
      </c>
      <c r="E8" s="178">
        <v>25</v>
      </c>
      <c r="F8" s="178">
        <v>199.9</v>
      </c>
      <c r="G8" s="180">
        <v>10</v>
      </c>
      <c r="H8" s="172"/>
      <c r="I8" s="173"/>
      <c r="J8" s="173"/>
      <c r="K8" s="173"/>
    </row>
    <row r="9" spans="2:11">
      <c r="B9" s="172"/>
      <c r="C9" s="178" t="s">
        <v>562</v>
      </c>
      <c r="D9" s="178" t="s">
        <v>556</v>
      </c>
      <c r="E9" s="178">
        <v>40</v>
      </c>
      <c r="F9" s="178">
        <v>39.9</v>
      </c>
      <c r="G9" s="180">
        <v>30</v>
      </c>
      <c r="H9" s="172"/>
      <c r="I9" s="172"/>
      <c r="J9" s="172"/>
      <c r="K9" s="172"/>
    </row>
    <row r="10" spans="2:11">
      <c r="B10" s="175"/>
      <c r="C10" s="178" t="s">
        <v>563</v>
      </c>
      <c r="D10" s="178" t="s">
        <v>559</v>
      </c>
      <c r="E10" s="178">
        <v>10</v>
      </c>
      <c r="F10" s="178">
        <v>199.9</v>
      </c>
      <c r="G10" s="180">
        <v>5</v>
      </c>
      <c r="H10" s="172"/>
      <c r="I10" s="173"/>
      <c r="J10" s="173"/>
      <c r="K10" s="173"/>
    </row>
    <row r="11" spans="2:11">
      <c r="B11" s="172"/>
      <c r="C11" s="178" t="s">
        <v>564</v>
      </c>
      <c r="D11" s="178" t="s">
        <v>559</v>
      </c>
      <c r="E11" s="178">
        <v>60</v>
      </c>
      <c r="F11" s="178">
        <v>89.9</v>
      </c>
      <c r="G11" s="180">
        <v>10</v>
      </c>
      <c r="H11" s="172"/>
      <c r="I11" s="173"/>
      <c r="J11" s="173"/>
      <c r="K11" s="173"/>
    </row>
    <row r="12" spans="2:11">
      <c r="B12" s="172"/>
      <c r="C12" s="178" t="s">
        <v>565</v>
      </c>
      <c r="D12" s="178" t="s">
        <v>555</v>
      </c>
      <c r="E12" s="178">
        <v>80</v>
      </c>
      <c r="F12" s="178">
        <v>59.9</v>
      </c>
      <c r="G12" s="180">
        <v>25</v>
      </c>
      <c r="H12" s="172"/>
      <c r="I12" s="173"/>
      <c r="J12" s="173"/>
      <c r="K12" s="173"/>
    </row>
    <row r="13" spans="2:11">
      <c r="B13" s="172"/>
      <c r="C13" s="178" t="s">
        <v>566</v>
      </c>
      <c r="D13" s="178" t="s">
        <v>556</v>
      </c>
      <c r="E13" s="178">
        <v>45</v>
      </c>
      <c r="F13" s="178">
        <v>299.89999999999998</v>
      </c>
      <c r="G13" s="180">
        <v>15</v>
      </c>
      <c r="H13" s="172"/>
      <c r="I13" s="173"/>
      <c r="J13" s="173"/>
      <c r="K13" s="173"/>
    </row>
    <row r="14" spans="2:11">
      <c r="B14" s="172"/>
      <c r="C14" s="172"/>
      <c r="D14" s="172"/>
      <c r="E14" s="172"/>
      <c r="F14" s="172"/>
      <c r="G14" s="172"/>
      <c r="H14" s="172"/>
      <c r="I14" s="173"/>
      <c r="J14" s="173"/>
      <c r="K14" s="173"/>
    </row>
    <row r="15" spans="2:11">
      <c r="B15" s="172"/>
      <c r="C15" s="172"/>
      <c r="D15" s="172"/>
      <c r="E15" s="172"/>
      <c r="F15" s="172"/>
      <c r="G15" s="172"/>
      <c r="H15" s="172"/>
      <c r="I15" s="173"/>
      <c r="J15" s="173"/>
      <c r="K15" s="173"/>
    </row>
    <row r="16" spans="2:11">
      <c r="B16" s="172"/>
      <c r="C16" s="172"/>
      <c r="D16" s="172"/>
      <c r="E16" s="172"/>
      <c r="F16" s="172"/>
      <c r="G16" s="172"/>
      <c r="H16" s="172"/>
      <c r="I16" s="173"/>
      <c r="J16" s="173"/>
      <c r="K16" s="173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F54C-E1AE-4C8F-82C4-5DC46CCB230C}">
  <sheetPr codeName="Planilha19"/>
  <dimension ref="A1:N143"/>
  <sheetViews>
    <sheetView topLeftCell="A36" workbookViewId="0">
      <selection activeCell="B48" sqref="B48"/>
    </sheetView>
  </sheetViews>
  <sheetFormatPr defaultRowHeight="15"/>
  <cols>
    <col min="2" max="2" width="72.5703125" bestFit="1" customWidth="1"/>
    <col min="3" max="3" width="63.5703125" bestFit="1" customWidth="1"/>
    <col min="4" max="4" width="9.28515625" bestFit="1" customWidth="1"/>
    <col min="5" max="5" width="35.7109375" bestFit="1" customWidth="1"/>
    <col min="6" max="6" width="16" bestFit="1" customWidth="1"/>
    <col min="7" max="7" width="20.5703125" bestFit="1" customWidth="1"/>
  </cols>
  <sheetData>
    <row r="1" spans="1:14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4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4">
      <c r="A4" s="183"/>
      <c r="B4" s="242" t="s">
        <v>568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4">
      <c r="A5" s="183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</row>
    <row r="6" spans="1:14">
      <c r="A6" s="183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</row>
    <row r="7" spans="1:14">
      <c r="A7" s="183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</row>
    <row r="8" spans="1:14">
      <c r="A8" s="18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</row>
    <row r="9" spans="1:14">
      <c r="A9" s="183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</row>
    <row r="10" spans="1:14">
      <c r="A10" s="18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</row>
    <row r="11" spans="1:14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</row>
    <row r="12" spans="1:14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</row>
    <row r="13" spans="1:14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</row>
    <row r="14" spans="1:14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</row>
    <row r="15" spans="1:14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</row>
    <row r="16" spans="1:14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</row>
    <row r="17" spans="1:14" ht="20.25" thickBot="1">
      <c r="A17" s="183"/>
      <c r="B17" s="185" t="s">
        <v>569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</row>
    <row r="18" spans="1:14" ht="15.75" thickTop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</row>
    <row r="19" spans="1:14">
      <c r="A19" s="183"/>
      <c r="B19" s="186" t="s">
        <v>570</v>
      </c>
      <c r="C19" s="186" t="s">
        <v>571</v>
      </c>
      <c r="D19" s="186" t="s">
        <v>572</v>
      </c>
      <c r="E19" s="186" t="s">
        <v>573</v>
      </c>
      <c r="F19" s="186" t="s">
        <v>574</v>
      </c>
      <c r="G19" s="183"/>
      <c r="H19" s="183"/>
      <c r="I19" s="183"/>
      <c r="J19" s="183"/>
      <c r="K19" s="183"/>
      <c r="L19" s="183"/>
      <c r="M19" s="183"/>
      <c r="N19" s="183"/>
    </row>
    <row r="20" spans="1:14">
      <c r="A20" s="183"/>
      <c r="B20" s="187">
        <v>3790147896</v>
      </c>
      <c r="C20" s="183" t="str">
        <f>VLOOKUP(B20,tbl_pedidos[],MATCH("Product Name",tbl_pedidos[#Headers],0),FALSE)</f>
        <v>Bought 1x [The Legend of Zelda: A Link to the Past] - AliExpress [NDS]</v>
      </c>
      <c r="D20" s="183" t="str">
        <f>SUBSTITUTE(SUBSTITUTE(RIGHT(C20,5),"[",""),"]","")</f>
        <v>NDS</v>
      </c>
      <c r="E20" s="183" t="str">
        <f>(MID(C20,
(FIND("[",C20,1)+1),
(FIND("]",C20)-(FIND("[",C20,1)+1))))</f>
        <v>The Legend of Zelda: A Link to the Past</v>
      </c>
      <c r="F20" s="183" t="str">
        <f>VLOOKUP(B20,tbl_pedidos[],MATCH("Version",tbl_pedidos[#Headers],0),FALSE)</f>
        <v>Complete [DLC+]</v>
      </c>
      <c r="G20" s="189" t="s">
        <v>838</v>
      </c>
      <c r="H20" s="183"/>
      <c r="I20" s="183"/>
      <c r="J20" s="183"/>
      <c r="K20" s="183"/>
      <c r="L20" s="183"/>
      <c r="M20" s="183"/>
      <c r="N20" s="183"/>
    </row>
    <row r="21" spans="1:14">
      <c r="A21" s="183"/>
      <c r="B21" s="187">
        <v>2593249747</v>
      </c>
      <c r="C21" s="189" t="str">
        <f>VLOOKUP(B21,tbl_pedidos[],MATCH("Product Name",tbl_pedidos[#Headers],0),FALSE)</f>
        <v>Bought 1x [Pokémon Moon] - AliExpress [NDS]</v>
      </c>
      <c r="D21" s="189" t="str">
        <f t="shared" ref="D21:D24" si="0">SUBSTITUTE(SUBSTITUTE(RIGHT(C21,5),"[",""),"]","")</f>
        <v>NDS</v>
      </c>
      <c r="E21" s="189" t="str">
        <f t="shared" ref="E21:E24" si="1">(MID(C21,
(FIND("[",C21,1)+1),
(FIND("]",C21)-(FIND("[",C21,1)+1))))</f>
        <v>Pokémon Moon</v>
      </c>
      <c r="F21" s="189" t="str">
        <f>VLOOKUP(B21,tbl_pedidos[],MATCH("Version",tbl_pedidos[#Headers],0),FALSE)</f>
        <v>Complete [DLX]</v>
      </c>
      <c r="G21" s="189" t="s">
        <v>839</v>
      </c>
      <c r="H21" s="183"/>
      <c r="I21" s="183"/>
      <c r="J21" s="183"/>
      <c r="K21" s="183"/>
      <c r="L21" s="183"/>
      <c r="M21" s="183"/>
      <c r="N21" s="183"/>
    </row>
    <row r="22" spans="1:14">
      <c r="A22" s="183"/>
      <c r="B22" s="187">
        <v>6055727313</v>
      </c>
      <c r="C22" s="189" t="str">
        <f>VLOOKUP(B22,tbl_pedidos[],MATCH("Product Name",tbl_pedidos[#Headers],0),FALSE)</f>
        <v>Bought 1x [Mega Man X] - AliExpress [NDS]</v>
      </c>
      <c r="D22" s="189" t="str">
        <f t="shared" si="0"/>
        <v>NDS</v>
      </c>
      <c r="E22" s="189" t="str">
        <f t="shared" si="1"/>
        <v>Mega Man X</v>
      </c>
      <c r="F22" s="189" t="str">
        <f>VLOOKUP(B22,tbl_pedidos[],MATCH("Version",tbl_pedidos[#Headers],0),FALSE)</f>
        <v>Complete [XZ]!</v>
      </c>
      <c r="G22" s="189" t="s">
        <v>840</v>
      </c>
      <c r="H22" s="183"/>
      <c r="I22" s="183"/>
      <c r="J22" s="183"/>
      <c r="K22" s="183"/>
      <c r="L22" s="183"/>
      <c r="M22" s="183"/>
      <c r="N22" s="183"/>
    </row>
    <row r="23" spans="1:14">
      <c r="A23" s="183"/>
      <c r="B23" s="187">
        <v>2912430686</v>
      </c>
      <c r="C23" s="189" t="str">
        <f>VLOOKUP(B23,tbl_pedidos[],MATCH("Product Name",tbl_pedidos[#Headers],0),FALSE)</f>
        <v>Bought 1x [Super Mario 64 DS] - AliExpress [3DS]</v>
      </c>
      <c r="D23" s="189" t="str">
        <f t="shared" si="0"/>
        <v>3DS</v>
      </c>
      <c r="E23" s="189" t="str">
        <f t="shared" si="1"/>
        <v>Super Mario 64 DS</v>
      </c>
      <c r="F23" s="189" t="str">
        <f>VLOOKUP(B23,tbl_pedidos[],MATCH("Version",tbl_pedidos[#Headers],0),FALSE)</f>
        <v>Complete [DLX]</v>
      </c>
      <c r="G23" s="189" t="s">
        <v>839</v>
      </c>
      <c r="H23" s="183"/>
      <c r="I23" s="183"/>
      <c r="J23" s="183"/>
      <c r="K23" s="183"/>
      <c r="L23" s="183"/>
      <c r="M23" s="183"/>
      <c r="N23" s="183"/>
    </row>
    <row r="24" spans="1:14">
      <c r="A24" s="183"/>
      <c r="B24" s="187">
        <v>9483853306</v>
      </c>
      <c r="C24" s="189" t="str">
        <f>VLOOKUP(B24,tbl_pedidos[],MATCH("Product Name",tbl_pedidos[#Headers],0),FALSE)</f>
        <v>Bought 1x [Super Mario Galaxy] - AliExpress [3DS]</v>
      </c>
      <c r="D24" s="189" t="str">
        <f t="shared" si="0"/>
        <v>3DS</v>
      </c>
      <c r="E24" s="189" t="str">
        <f t="shared" si="1"/>
        <v>Super Mario Galaxy</v>
      </c>
      <c r="F24" s="189" t="str">
        <f>VLOOKUP(B24,tbl_pedidos[],MATCH("Version",tbl_pedidos[#Headers],0),FALSE)</f>
        <v>Complete [XZ]!</v>
      </c>
      <c r="G24" s="189" t="s">
        <v>840</v>
      </c>
      <c r="H24" s="183"/>
      <c r="I24" s="183"/>
      <c r="J24" s="183"/>
      <c r="K24" s="183"/>
      <c r="L24" s="183"/>
      <c r="M24" s="183"/>
      <c r="N24" s="183"/>
    </row>
    <row r="25" spans="1:14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</row>
    <row r="26" spans="1:14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</row>
    <row r="27" spans="1:14" ht="20.25" thickBot="1">
      <c r="A27" s="183"/>
      <c r="B27" s="185" t="s">
        <v>575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</row>
    <row r="28" spans="1:14" ht="15.75" thickTop="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</row>
    <row r="29" spans="1:14">
      <c r="A29" s="183"/>
      <c r="B29" s="186" t="s">
        <v>570</v>
      </c>
      <c r="C29" s="186" t="s">
        <v>571</v>
      </c>
      <c r="D29" s="186" t="s">
        <v>572</v>
      </c>
      <c r="E29" s="186" t="s">
        <v>573</v>
      </c>
      <c r="F29" s="186" t="s">
        <v>574</v>
      </c>
      <c r="G29" s="183"/>
      <c r="H29" s="183"/>
      <c r="I29" s="183"/>
      <c r="J29" s="183"/>
      <c r="K29" s="183"/>
      <c r="L29" s="183"/>
      <c r="M29" s="183"/>
      <c r="N29" s="183"/>
    </row>
    <row r="30" spans="1:14">
      <c r="A30" s="183"/>
      <c r="B30" s="187">
        <v>3831998152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</row>
    <row r="31" spans="1:14">
      <c r="A31" s="183"/>
      <c r="B31" s="187">
        <v>5561729620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</row>
    <row r="32" spans="1:14">
      <c r="A32" s="183"/>
      <c r="B32" s="187">
        <v>6864946536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 spans="1:14">
      <c r="A33" s="183"/>
      <c r="B33" s="187">
        <v>5415997812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</row>
    <row r="34" spans="1:14">
      <c r="A34" s="183"/>
      <c r="B34" s="187">
        <v>5074725258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</row>
    <row r="35" spans="1:14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</row>
    <row r="36" spans="1:14" ht="20.25" thickBot="1">
      <c r="A36" s="183"/>
      <c r="B36" s="185" t="s">
        <v>576</v>
      </c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</row>
    <row r="37" spans="1:14" ht="15.75" thickTop="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</row>
    <row r="38" spans="1:14">
      <c r="A38" s="183"/>
      <c r="B38" s="186" t="s">
        <v>570</v>
      </c>
      <c r="C38" s="186" t="s">
        <v>571</v>
      </c>
      <c r="D38" s="186" t="s">
        <v>572</v>
      </c>
      <c r="E38" s="186" t="s">
        <v>573</v>
      </c>
      <c r="F38" s="186" t="s">
        <v>574</v>
      </c>
      <c r="G38" s="183"/>
      <c r="H38" s="183"/>
      <c r="I38" s="183"/>
      <c r="J38" s="183"/>
      <c r="K38" s="183"/>
      <c r="L38" s="183"/>
      <c r="M38" s="183"/>
      <c r="N38" s="183"/>
    </row>
    <row r="39" spans="1:14">
      <c r="A39" s="183"/>
      <c r="B39" s="187">
        <v>4319579638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</row>
    <row r="40" spans="1:14">
      <c r="A40" s="183"/>
      <c r="B40" s="187">
        <v>2533510230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</row>
    <row r="41" spans="1:14">
      <c r="A41" s="183"/>
      <c r="B41" s="187">
        <v>3044929118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</row>
    <row r="42" spans="1:14">
      <c r="A42" s="183"/>
      <c r="B42" s="187">
        <v>7595400160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</row>
    <row r="43" spans="1:14">
      <c r="A43" s="183"/>
      <c r="B43" s="188">
        <v>3129537165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</row>
    <row r="44" spans="1:14">
      <c r="A44" s="183"/>
      <c r="B44" s="188">
        <v>8509378705</v>
      </c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</row>
    <row r="45" spans="1:14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</row>
    <row r="46" spans="1:14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</row>
    <row r="47" spans="1:14" ht="20.25" thickBot="1">
      <c r="A47" s="183"/>
      <c r="B47" s="185" t="s">
        <v>577</v>
      </c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</row>
    <row r="48" spans="1:14" ht="15.75" thickTop="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</row>
    <row r="49" spans="1:14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</row>
    <row r="50" spans="1:14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</row>
    <row r="51" spans="1:14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</row>
    <row r="52" spans="1:14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</row>
    <row r="53" spans="1:14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</row>
    <row r="54" spans="1:14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</row>
    <row r="55" spans="1:14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</row>
    <row r="56" spans="1:14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</row>
    <row r="57" spans="1:14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</row>
    <row r="58" spans="1:14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</row>
    <row r="59" spans="1:14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</row>
    <row r="60" spans="1:14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</row>
    <row r="61" spans="1:14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</row>
    <row r="62" spans="1:14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</row>
    <row r="63" spans="1:14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</row>
    <row r="64" spans="1:14">
      <c r="A64" s="183"/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</row>
    <row r="65" spans="1:14">
      <c r="A65" s="183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</row>
    <row r="66" spans="1:14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</row>
    <row r="67" spans="1:14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</row>
    <row r="68" spans="1:14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</row>
    <row r="69" spans="1:14">
      <c r="A69" s="183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</row>
    <row r="70" spans="1:14">
      <c r="A70" s="183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</row>
    <row r="71" spans="1:14">
      <c r="A71" s="183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</row>
    <row r="72" spans="1:14">
      <c r="A72" s="183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</row>
    <row r="73" spans="1:14">
      <c r="A73" s="183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</row>
    <row r="74" spans="1:14">
      <c r="A74" s="183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</row>
    <row r="75" spans="1:14">
      <c r="A75" s="183"/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</row>
    <row r="76" spans="1:14">
      <c r="A76" s="183"/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</row>
    <row r="77" spans="1:14">
      <c r="A77" s="183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</row>
    <row r="78" spans="1:14">
      <c r="A78" s="183"/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</row>
    <row r="79" spans="1:14">
      <c r="A79" s="183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</row>
    <row r="80" spans="1:14">
      <c r="A80" s="183"/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</row>
    <row r="81" spans="1:14">
      <c r="A81" s="183"/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</row>
    <row r="82" spans="1:14">
      <c r="A82" s="183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</row>
    <row r="83" spans="1:14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</row>
    <row r="84" spans="1:14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</row>
    <row r="85" spans="1:14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</row>
    <row r="86" spans="1:14">
      <c r="A86" s="183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</row>
    <row r="87" spans="1:14">
      <c r="A87" s="183"/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</row>
    <row r="88" spans="1:14">
      <c r="A88" s="183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</row>
    <row r="89" spans="1:14">
      <c r="A89" s="183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</row>
    <row r="90" spans="1:14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</row>
    <row r="91" spans="1:14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</row>
    <row r="92" spans="1:14">
      <c r="A92" s="183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</row>
    <row r="93" spans="1:14">
      <c r="A93" s="183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</row>
    <row r="94" spans="1:14">
      <c r="A94" s="183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</row>
    <row r="95" spans="1:14">
      <c r="A95" s="183"/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</row>
    <row r="96" spans="1:14">
      <c r="A96" s="183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</row>
    <row r="97" spans="1:14">
      <c r="A97" s="183"/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</row>
    <row r="98" spans="1:14">
      <c r="A98" s="183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</row>
    <row r="99" spans="1:14">
      <c r="A99" s="183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</row>
    <row r="100" spans="1:14">
      <c r="A100" s="183"/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</row>
    <row r="101" spans="1:14">
      <c r="A101" s="183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</row>
    <row r="102" spans="1:14">
      <c r="A102" s="183"/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</row>
    <row r="103" spans="1:14">
      <c r="A103" s="183"/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</row>
    <row r="104" spans="1:14">
      <c r="A104" s="183"/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</row>
    <row r="105" spans="1:14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</row>
    <row r="106" spans="1:14">
      <c r="A106" s="183"/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</row>
    <row r="107" spans="1:14">
      <c r="A107" s="183"/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</row>
    <row r="108" spans="1:14">
      <c r="A108" s="183"/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</row>
    <row r="109" spans="1:14">
      <c r="A109" s="183"/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</row>
    <row r="110" spans="1:14">
      <c r="A110" s="183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</row>
    <row r="111" spans="1:14">
      <c r="A111" s="183"/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</row>
    <row r="112" spans="1:14">
      <c r="A112" s="183"/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</row>
    <row r="113" spans="1:14">
      <c r="A113" s="183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</row>
    <row r="114" spans="1:14">
      <c r="A114" s="183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</row>
    <row r="115" spans="1:14">
      <c r="A115" s="183"/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</row>
    <row r="116" spans="1:14">
      <c r="A116" s="183"/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</row>
    <row r="117" spans="1:14">
      <c r="A117" s="183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</row>
    <row r="118" spans="1:14">
      <c r="A118" s="183"/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</row>
    <row r="119" spans="1:14">
      <c r="A119" s="183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</row>
    <row r="120" spans="1:14">
      <c r="A120" s="183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</row>
    <row r="121" spans="1:14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</row>
    <row r="122" spans="1:14">
      <c r="A122" s="183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</row>
    <row r="123" spans="1:14">
      <c r="A123" s="183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</row>
    <row r="124" spans="1:14">
      <c r="A124" s="183"/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</row>
    <row r="125" spans="1:14">
      <c r="A125" s="183"/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</row>
    <row r="126" spans="1:14">
      <c r="A126" s="183"/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</row>
    <row r="127" spans="1:14">
      <c r="A127" s="183"/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</row>
    <row r="128" spans="1:14">
      <c r="A128" s="183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</row>
    <row r="129" spans="1:14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</row>
    <row r="130" spans="1:14">
      <c r="A130" s="183"/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</row>
    <row r="131" spans="1:14">
      <c r="A131" s="183"/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</row>
    <row r="132" spans="1:14">
      <c r="A132" s="183"/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</row>
    <row r="133" spans="1:14">
      <c r="A133" s="183"/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</row>
    <row r="134" spans="1:14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</row>
    <row r="135" spans="1:14">
      <c r="A135" s="183"/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</row>
    <row r="136" spans="1:14">
      <c r="A136" s="183"/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</row>
    <row r="137" spans="1:14">
      <c r="A137" s="183"/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</row>
    <row r="138" spans="1:14">
      <c r="A138" s="183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</row>
    <row r="139" spans="1:14">
      <c r="A139" s="183"/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</row>
    <row r="140" spans="1:14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</row>
    <row r="141" spans="1:14">
      <c r="A141" s="183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</row>
    <row r="142" spans="1:14">
      <c r="A142" s="183"/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</row>
    <row r="143" spans="1:14">
      <c r="A143" s="183"/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</row>
  </sheetData>
  <mergeCells count="1">
    <mergeCell ref="B4:N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B7A2-557A-4F55-9461-D92C8DA05078}">
  <sheetPr codeName="Planilha2"/>
  <dimension ref="A1:K13"/>
  <sheetViews>
    <sheetView workbookViewId="0">
      <selection activeCell="I13" sqref="I13"/>
    </sheetView>
  </sheetViews>
  <sheetFormatPr defaultRowHeight="15"/>
  <cols>
    <col min="1" max="1" width="24.42578125" customWidth="1"/>
    <col min="2" max="11" width="10.7109375" bestFit="1" customWidth="1"/>
  </cols>
  <sheetData>
    <row r="1" spans="1:11">
      <c r="A1" s="14" t="s">
        <v>16</v>
      </c>
      <c r="B1" s="15">
        <v>45799</v>
      </c>
      <c r="C1" s="15">
        <v>45800</v>
      </c>
      <c r="D1" s="15">
        <v>45801</v>
      </c>
      <c r="E1" s="15">
        <v>45802</v>
      </c>
      <c r="F1" s="15">
        <v>45803</v>
      </c>
      <c r="G1" s="15">
        <v>45804</v>
      </c>
      <c r="H1" s="15">
        <v>45805</v>
      </c>
      <c r="I1" s="15">
        <v>45806</v>
      </c>
      <c r="J1" s="15">
        <v>45807</v>
      </c>
      <c r="K1" s="15">
        <v>45808</v>
      </c>
    </row>
    <row r="2" spans="1:11">
      <c r="A2" t="s">
        <v>17</v>
      </c>
      <c r="B2" s="17">
        <v>1</v>
      </c>
      <c r="C2" s="17">
        <v>2</v>
      </c>
      <c r="D2" s="17">
        <v>1</v>
      </c>
      <c r="E2" s="17"/>
      <c r="F2" s="17"/>
      <c r="G2" s="17"/>
      <c r="H2" s="17"/>
      <c r="I2" s="17"/>
      <c r="J2" s="17"/>
      <c r="K2" s="17"/>
    </row>
    <row r="3" spans="1:11">
      <c r="A3" t="s">
        <v>18</v>
      </c>
      <c r="B3" s="18">
        <v>10.92</v>
      </c>
      <c r="C3" s="18">
        <v>10.97</v>
      </c>
      <c r="D3" s="18">
        <v>10.91</v>
      </c>
      <c r="E3" s="18"/>
      <c r="F3" s="18"/>
      <c r="G3" s="18"/>
      <c r="H3" s="18"/>
      <c r="I3" s="18"/>
      <c r="J3" s="18"/>
      <c r="K3" s="18"/>
    </row>
    <row r="4" spans="1:11">
      <c r="A4" t="s">
        <v>19</v>
      </c>
      <c r="B4" s="16" t="s">
        <v>20</v>
      </c>
      <c r="C4" s="16" t="s">
        <v>22</v>
      </c>
      <c r="D4" s="16" t="s">
        <v>21</v>
      </c>
      <c r="E4" s="16"/>
      <c r="F4" s="16"/>
      <c r="G4" s="16"/>
      <c r="H4" s="16"/>
      <c r="I4" s="16"/>
      <c r="J4" s="16"/>
      <c r="K4" s="16"/>
    </row>
    <row r="13" spans="1:11">
      <c r="I13" s="20"/>
    </row>
  </sheetData>
  <dataValidations count="1">
    <dataValidation type="list" allowBlank="1" showInputMessage="1" showErrorMessage="1" sqref="B4:K4" xr:uid="{AB4F2D9E-7EBD-4939-BFB1-C13F2FC12754}">
      <formula1>"AAPL34,ATVI34,NVDC34"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58A7-5830-4098-BF7C-AC432ABC7E19}">
  <sheetPr codeName="Planilha20">
    <tabColor rgb="FF006600"/>
  </sheetPr>
  <dimension ref="A1:L104"/>
  <sheetViews>
    <sheetView topLeftCell="E1" workbookViewId="0">
      <selection activeCell="D4" sqref="D4"/>
    </sheetView>
  </sheetViews>
  <sheetFormatPr defaultRowHeight="15"/>
  <cols>
    <col min="2" max="2" width="11" bestFit="1" customWidth="1"/>
    <col min="3" max="3" width="18.140625" customWidth="1"/>
    <col min="4" max="4" width="83" bestFit="1" customWidth="1"/>
    <col min="5" max="5" width="10.85546875" customWidth="1"/>
    <col min="6" max="6" width="11.85546875" customWidth="1"/>
    <col min="7" max="7" width="12.85546875" customWidth="1"/>
    <col min="8" max="8" width="14.140625" customWidth="1"/>
    <col min="9" max="9" width="10.42578125" customWidth="1"/>
    <col min="10" max="10" width="14.5703125" customWidth="1"/>
    <col min="11" max="11" width="81.5703125" bestFit="1" customWidth="1"/>
    <col min="12" max="12" width="16" bestFit="1" customWidth="1"/>
  </cols>
  <sheetData>
    <row r="1" spans="1:12" ht="60" customHeight="1">
      <c r="A1" s="183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 spans="1:12">
      <c r="A3" s="183"/>
      <c r="B3" s="183"/>
      <c r="C3" s="183"/>
      <c r="D3" s="183">
        <f>MATCH("Product Name",tbl_pedidos[#Headers],0)</f>
        <v>3</v>
      </c>
      <c r="E3" s="183"/>
      <c r="F3" s="183"/>
      <c r="G3" s="183"/>
      <c r="H3" s="183"/>
      <c r="I3" s="183"/>
      <c r="J3" s="183"/>
      <c r="K3" s="183">
        <f>MATCH("Version",tbl_pedidos[#Headers],0)</f>
        <v>11</v>
      </c>
      <c r="L3" s="183"/>
    </row>
    <row r="4" spans="1:12">
      <c r="A4" s="183"/>
      <c r="B4" s="194" t="s">
        <v>570</v>
      </c>
      <c r="C4" s="194" t="s">
        <v>578</v>
      </c>
      <c r="D4" s="194" t="s">
        <v>579</v>
      </c>
      <c r="E4" s="194" t="s">
        <v>580</v>
      </c>
      <c r="F4" s="194" t="s">
        <v>581</v>
      </c>
      <c r="G4" s="194" t="s">
        <v>582</v>
      </c>
      <c r="H4" s="195" t="s">
        <v>583</v>
      </c>
      <c r="I4" s="194" t="s">
        <v>584</v>
      </c>
      <c r="J4" s="194" t="s">
        <v>585</v>
      </c>
      <c r="K4" s="194" t="s">
        <v>586</v>
      </c>
      <c r="L4" s="194" t="s">
        <v>587</v>
      </c>
    </row>
    <row r="5" spans="1:12">
      <c r="A5" s="183"/>
      <c r="B5" s="191">
        <v>2710393603</v>
      </c>
      <c r="C5" s="191" t="s">
        <v>588</v>
      </c>
      <c r="D5" s="191" t="s">
        <v>589</v>
      </c>
      <c r="E5" s="191">
        <v>1</v>
      </c>
      <c r="F5" s="192">
        <v>42.5</v>
      </c>
      <c r="G5" s="193">
        <v>45774</v>
      </c>
      <c r="H5" s="191" t="s">
        <v>590</v>
      </c>
      <c r="I5" s="192">
        <v>35</v>
      </c>
      <c r="J5" s="192">
        <v>26</v>
      </c>
      <c r="K5" s="191" t="s">
        <v>591</v>
      </c>
      <c r="L5" s="191" t="s">
        <v>592</v>
      </c>
    </row>
    <row r="6" spans="1:12">
      <c r="A6" s="183"/>
      <c r="B6" s="191">
        <v>5088223175</v>
      </c>
      <c r="C6" s="191" t="s">
        <v>593</v>
      </c>
      <c r="D6" s="191" t="s">
        <v>594</v>
      </c>
      <c r="E6" s="191">
        <v>1</v>
      </c>
      <c r="F6" s="192">
        <v>57.9</v>
      </c>
      <c r="G6" s="193">
        <v>45773</v>
      </c>
      <c r="H6" s="191" t="s">
        <v>590</v>
      </c>
      <c r="I6" s="192">
        <v>37</v>
      </c>
      <c r="J6" s="192">
        <v>16</v>
      </c>
      <c r="K6" s="191" t="s">
        <v>595</v>
      </c>
      <c r="L6" s="191" t="s">
        <v>596</v>
      </c>
    </row>
    <row r="7" spans="1:12">
      <c r="A7" s="183"/>
      <c r="B7" s="191">
        <v>6603321989</v>
      </c>
      <c r="C7" s="191" t="s">
        <v>597</v>
      </c>
      <c r="D7" s="191" t="s">
        <v>598</v>
      </c>
      <c r="E7" s="191">
        <v>1</v>
      </c>
      <c r="F7" s="192">
        <v>37.5</v>
      </c>
      <c r="G7" s="193">
        <v>45767</v>
      </c>
      <c r="H7" s="191" t="s">
        <v>599</v>
      </c>
      <c r="I7" s="192">
        <v>73</v>
      </c>
      <c r="J7" s="192">
        <v>20</v>
      </c>
      <c r="K7" s="191" t="s">
        <v>600</v>
      </c>
      <c r="L7" s="191" t="s">
        <v>601</v>
      </c>
    </row>
    <row r="8" spans="1:12">
      <c r="A8" s="183"/>
      <c r="B8" s="191">
        <v>7417909614</v>
      </c>
      <c r="C8" s="191" t="s">
        <v>602</v>
      </c>
      <c r="D8" s="191" t="s">
        <v>603</v>
      </c>
      <c r="E8" s="191">
        <v>1</v>
      </c>
      <c r="F8" s="192">
        <v>34.799999999999997</v>
      </c>
      <c r="G8" s="193">
        <v>45765</v>
      </c>
      <c r="H8" s="191" t="s">
        <v>590</v>
      </c>
      <c r="I8" s="192">
        <v>87</v>
      </c>
      <c r="J8" s="192">
        <v>23</v>
      </c>
      <c r="K8" s="191" t="s">
        <v>604</v>
      </c>
      <c r="L8" s="191" t="s">
        <v>601</v>
      </c>
    </row>
    <row r="9" spans="1:12">
      <c r="A9" s="183"/>
      <c r="B9" s="191">
        <v>2828220648</v>
      </c>
      <c r="C9" s="191" t="s">
        <v>605</v>
      </c>
      <c r="D9" s="191" t="s">
        <v>606</v>
      </c>
      <c r="E9" s="191">
        <v>1</v>
      </c>
      <c r="F9" s="192">
        <v>11.6</v>
      </c>
      <c r="G9" s="193">
        <v>45766</v>
      </c>
      <c r="H9" s="191" t="s">
        <v>599</v>
      </c>
      <c r="I9" s="192">
        <v>84</v>
      </c>
      <c r="J9" s="192">
        <v>11</v>
      </c>
      <c r="K9" s="191" t="s">
        <v>607</v>
      </c>
      <c r="L9" s="191" t="s">
        <v>592</v>
      </c>
    </row>
    <row r="10" spans="1:12">
      <c r="A10" s="183"/>
      <c r="B10" s="191">
        <v>6202988269</v>
      </c>
      <c r="C10" s="191" t="s">
        <v>608</v>
      </c>
      <c r="D10" s="191" t="s">
        <v>609</v>
      </c>
      <c r="E10" s="191">
        <v>1</v>
      </c>
      <c r="F10" s="192">
        <v>36.799999999999997</v>
      </c>
      <c r="G10" s="193">
        <v>45765</v>
      </c>
      <c r="H10" s="191" t="s">
        <v>610</v>
      </c>
      <c r="I10" s="192">
        <v>24</v>
      </c>
      <c r="J10" s="192">
        <v>19</v>
      </c>
      <c r="K10" s="191" t="s">
        <v>611</v>
      </c>
      <c r="L10" s="191" t="s">
        <v>612</v>
      </c>
    </row>
    <row r="11" spans="1:12">
      <c r="A11" s="183"/>
      <c r="B11" s="191">
        <v>8918845131</v>
      </c>
      <c r="C11" s="191" t="s">
        <v>613</v>
      </c>
      <c r="D11" s="191" t="s">
        <v>614</v>
      </c>
      <c r="E11" s="191">
        <v>1</v>
      </c>
      <c r="F11" s="192">
        <v>13.7</v>
      </c>
      <c r="G11" s="193">
        <v>45767</v>
      </c>
      <c r="H11" s="191" t="s">
        <v>610</v>
      </c>
      <c r="I11" s="192">
        <v>65</v>
      </c>
      <c r="J11" s="192">
        <v>17</v>
      </c>
      <c r="K11" s="191" t="s">
        <v>615</v>
      </c>
      <c r="L11" s="191" t="s">
        <v>601</v>
      </c>
    </row>
    <row r="12" spans="1:12">
      <c r="A12" s="183"/>
      <c r="B12" s="191">
        <v>9718773388</v>
      </c>
      <c r="C12" s="191" t="s">
        <v>616</v>
      </c>
      <c r="D12" s="191" t="s">
        <v>617</v>
      </c>
      <c r="E12" s="191">
        <v>1</v>
      </c>
      <c r="F12" s="192">
        <v>23.9</v>
      </c>
      <c r="G12" s="193">
        <v>45777</v>
      </c>
      <c r="H12" s="191" t="s">
        <v>610</v>
      </c>
      <c r="I12" s="192">
        <v>22</v>
      </c>
      <c r="J12" s="192">
        <v>27</v>
      </c>
      <c r="K12" s="191" t="s">
        <v>618</v>
      </c>
      <c r="L12" s="191" t="s">
        <v>619</v>
      </c>
    </row>
    <row r="13" spans="1:12">
      <c r="A13" s="183"/>
      <c r="B13" s="191">
        <v>6443460666</v>
      </c>
      <c r="C13" s="191" t="s">
        <v>620</v>
      </c>
      <c r="D13" s="191" t="s">
        <v>621</v>
      </c>
      <c r="E13" s="191">
        <v>1</v>
      </c>
      <c r="F13" s="192">
        <v>36.299999999999997</v>
      </c>
      <c r="G13" s="193">
        <v>45764</v>
      </c>
      <c r="H13" s="191" t="s">
        <v>590</v>
      </c>
      <c r="I13" s="192">
        <v>93</v>
      </c>
      <c r="J13" s="192">
        <v>14</v>
      </c>
      <c r="K13" s="191" t="s">
        <v>622</v>
      </c>
      <c r="L13" s="191" t="s">
        <v>612</v>
      </c>
    </row>
    <row r="14" spans="1:12">
      <c r="A14" s="183"/>
      <c r="B14" s="191">
        <v>1134833448</v>
      </c>
      <c r="C14" s="191" t="s">
        <v>623</v>
      </c>
      <c r="D14" s="191" t="s">
        <v>624</v>
      </c>
      <c r="E14" s="191">
        <v>1</v>
      </c>
      <c r="F14" s="192">
        <v>40.200000000000003</v>
      </c>
      <c r="G14" s="193">
        <v>45759</v>
      </c>
      <c r="H14" s="191" t="s">
        <v>599</v>
      </c>
      <c r="I14" s="192">
        <v>30</v>
      </c>
      <c r="J14" s="192">
        <v>30</v>
      </c>
      <c r="K14" s="191" t="s">
        <v>625</v>
      </c>
      <c r="L14" s="191" t="s">
        <v>596</v>
      </c>
    </row>
    <row r="15" spans="1:12">
      <c r="A15" s="183"/>
      <c r="B15" s="191">
        <v>8159289361</v>
      </c>
      <c r="C15" s="191" t="s">
        <v>626</v>
      </c>
      <c r="D15" s="191" t="s">
        <v>627</v>
      </c>
      <c r="E15" s="191">
        <v>1</v>
      </c>
      <c r="F15" s="192">
        <v>42.8</v>
      </c>
      <c r="G15" s="193">
        <v>45769</v>
      </c>
      <c r="H15" s="191" t="s">
        <v>599</v>
      </c>
      <c r="I15" s="192">
        <v>86</v>
      </c>
      <c r="J15" s="192">
        <v>27</v>
      </c>
      <c r="K15" s="191" t="s">
        <v>628</v>
      </c>
      <c r="L15" s="191" t="s">
        <v>592</v>
      </c>
    </row>
    <row r="16" spans="1:12">
      <c r="A16" s="183"/>
      <c r="B16" s="191">
        <v>3805404645</v>
      </c>
      <c r="C16" s="191" t="s">
        <v>629</v>
      </c>
      <c r="D16" s="191" t="s">
        <v>630</v>
      </c>
      <c r="E16" s="191">
        <v>1</v>
      </c>
      <c r="F16" s="192">
        <v>55.7</v>
      </c>
      <c r="G16" s="193">
        <v>45770</v>
      </c>
      <c r="H16" s="191" t="s">
        <v>610</v>
      </c>
      <c r="I16" s="192">
        <v>75</v>
      </c>
      <c r="J16" s="192">
        <v>27</v>
      </c>
      <c r="K16" s="191" t="s">
        <v>631</v>
      </c>
      <c r="L16" s="191" t="s">
        <v>601</v>
      </c>
    </row>
    <row r="17" spans="1:12">
      <c r="A17" s="183"/>
      <c r="B17" s="191">
        <v>3263582498</v>
      </c>
      <c r="C17" s="191" t="s">
        <v>632</v>
      </c>
      <c r="D17" s="191" t="s">
        <v>633</v>
      </c>
      <c r="E17" s="191">
        <v>1</v>
      </c>
      <c r="F17" s="192">
        <v>55.3</v>
      </c>
      <c r="G17" s="193">
        <v>45768</v>
      </c>
      <c r="H17" s="191" t="s">
        <v>610</v>
      </c>
      <c r="I17" s="192">
        <v>91</v>
      </c>
      <c r="J17" s="192">
        <v>19</v>
      </c>
      <c r="K17" s="191" t="s">
        <v>622</v>
      </c>
      <c r="L17" s="191" t="s">
        <v>592</v>
      </c>
    </row>
    <row r="18" spans="1:12">
      <c r="A18" s="183"/>
      <c r="B18" s="191">
        <v>6227627470</v>
      </c>
      <c r="C18" s="191" t="s">
        <v>634</v>
      </c>
      <c r="D18" s="191" t="s">
        <v>621</v>
      </c>
      <c r="E18" s="191">
        <v>1</v>
      </c>
      <c r="F18" s="192">
        <v>20.9</v>
      </c>
      <c r="G18" s="193">
        <v>45762</v>
      </c>
      <c r="H18" s="191" t="s">
        <v>610</v>
      </c>
      <c r="I18" s="192">
        <v>44</v>
      </c>
      <c r="J18" s="192">
        <v>23</v>
      </c>
      <c r="K18" s="191" t="s">
        <v>622</v>
      </c>
      <c r="L18" s="191" t="s">
        <v>601</v>
      </c>
    </row>
    <row r="19" spans="1:12">
      <c r="A19" s="183"/>
      <c r="B19" s="191">
        <v>5065117314</v>
      </c>
      <c r="C19" s="191" t="s">
        <v>635</v>
      </c>
      <c r="D19" s="191" t="s">
        <v>636</v>
      </c>
      <c r="E19" s="191">
        <v>1</v>
      </c>
      <c r="F19" s="192">
        <v>59.8</v>
      </c>
      <c r="G19" s="193">
        <v>45766</v>
      </c>
      <c r="H19" s="191" t="s">
        <v>599</v>
      </c>
      <c r="I19" s="192">
        <v>51</v>
      </c>
      <c r="J19" s="192">
        <v>13</v>
      </c>
      <c r="K19" s="191" t="s">
        <v>637</v>
      </c>
      <c r="L19" s="191" t="s">
        <v>592</v>
      </c>
    </row>
    <row r="20" spans="1:12">
      <c r="A20" s="183"/>
      <c r="B20" s="191">
        <v>2465698130</v>
      </c>
      <c r="C20" s="191" t="s">
        <v>638</v>
      </c>
      <c r="D20" s="191" t="s">
        <v>639</v>
      </c>
      <c r="E20" s="191">
        <v>1</v>
      </c>
      <c r="F20" s="192">
        <v>14.5</v>
      </c>
      <c r="G20" s="193">
        <v>45757</v>
      </c>
      <c r="H20" s="191" t="s">
        <v>599</v>
      </c>
      <c r="I20" s="192">
        <v>37</v>
      </c>
      <c r="J20" s="192">
        <v>23</v>
      </c>
      <c r="K20" s="191" t="s">
        <v>640</v>
      </c>
      <c r="L20" s="191" t="s">
        <v>596</v>
      </c>
    </row>
    <row r="21" spans="1:12">
      <c r="A21" s="183"/>
      <c r="B21" s="191">
        <v>8282480555</v>
      </c>
      <c r="C21" s="191" t="s">
        <v>641</v>
      </c>
      <c r="D21" s="191" t="s">
        <v>642</v>
      </c>
      <c r="E21" s="191">
        <v>1</v>
      </c>
      <c r="F21" s="192">
        <v>17.899999999999999</v>
      </c>
      <c r="G21" s="193">
        <v>45771</v>
      </c>
      <c r="H21" s="191" t="s">
        <v>590</v>
      </c>
      <c r="I21" s="192">
        <v>28</v>
      </c>
      <c r="J21" s="192">
        <v>18</v>
      </c>
      <c r="K21" s="191" t="s">
        <v>643</v>
      </c>
      <c r="L21" s="191" t="s">
        <v>596</v>
      </c>
    </row>
    <row r="22" spans="1:12">
      <c r="A22" s="183"/>
      <c r="B22" s="191">
        <v>6174580589</v>
      </c>
      <c r="C22" s="191" t="s">
        <v>644</v>
      </c>
      <c r="D22" s="191" t="s">
        <v>645</v>
      </c>
      <c r="E22" s="191">
        <v>1</v>
      </c>
      <c r="F22" s="192">
        <v>44.2</v>
      </c>
      <c r="G22" s="193">
        <v>45776</v>
      </c>
      <c r="H22" s="191" t="s">
        <v>599</v>
      </c>
      <c r="I22" s="192">
        <v>54</v>
      </c>
      <c r="J22" s="192">
        <v>11</v>
      </c>
      <c r="K22" s="191" t="s">
        <v>646</v>
      </c>
      <c r="L22" s="191" t="s">
        <v>592</v>
      </c>
    </row>
    <row r="23" spans="1:12">
      <c r="A23" s="183"/>
      <c r="B23" s="191">
        <v>1268038168</v>
      </c>
      <c r="C23" s="191" t="s">
        <v>647</v>
      </c>
      <c r="D23" s="191" t="s">
        <v>648</v>
      </c>
      <c r="E23" s="191">
        <v>1</v>
      </c>
      <c r="F23" s="192">
        <v>16.600000000000001</v>
      </c>
      <c r="G23" s="193">
        <v>45775</v>
      </c>
      <c r="H23" s="191" t="s">
        <v>610</v>
      </c>
      <c r="I23" s="192">
        <v>30</v>
      </c>
      <c r="J23" s="192">
        <v>21</v>
      </c>
      <c r="K23" s="191" t="s">
        <v>649</v>
      </c>
      <c r="L23" s="191" t="s">
        <v>596</v>
      </c>
    </row>
    <row r="24" spans="1:12">
      <c r="A24" s="183"/>
      <c r="B24" s="191">
        <v>8761823178</v>
      </c>
      <c r="C24" s="191" t="s">
        <v>650</v>
      </c>
      <c r="D24" s="191" t="s">
        <v>651</v>
      </c>
      <c r="E24" s="191">
        <v>1</v>
      </c>
      <c r="F24" s="192">
        <v>18.8</v>
      </c>
      <c r="G24" s="193">
        <v>45772</v>
      </c>
      <c r="H24" s="191" t="s">
        <v>599</v>
      </c>
      <c r="I24" s="192">
        <v>50</v>
      </c>
      <c r="J24" s="192">
        <v>28</v>
      </c>
      <c r="K24" s="191" t="s">
        <v>652</v>
      </c>
      <c r="L24" s="191" t="s">
        <v>612</v>
      </c>
    </row>
    <row r="25" spans="1:12">
      <c r="A25" s="183"/>
      <c r="B25" s="191">
        <v>1886589634</v>
      </c>
      <c r="C25" s="191" t="s">
        <v>653</v>
      </c>
      <c r="D25" s="191" t="s">
        <v>654</v>
      </c>
      <c r="E25" s="191">
        <v>1</v>
      </c>
      <c r="F25" s="192">
        <v>25.9</v>
      </c>
      <c r="G25" s="193">
        <v>45762</v>
      </c>
      <c r="H25" s="191" t="s">
        <v>590</v>
      </c>
      <c r="I25" s="192">
        <v>63</v>
      </c>
      <c r="J25" s="192">
        <v>11</v>
      </c>
      <c r="K25" s="191" t="s">
        <v>655</v>
      </c>
      <c r="L25" s="191" t="s">
        <v>612</v>
      </c>
    </row>
    <row r="26" spans="1:12">
      <c r="A26" s="183"/>
      <c r="B26" s="191">
        <v>1530847162</v>
      </c>
      <c r="C26" s="191" t="s">
        <v>656</v>
      </c>
      <c r="D26" s="191" t="s">
        <v>657</v>
      </c>
      <c r="E26" s="191">
        <v>1</v>
      </c>
      <c r="F26" s="192">
        <v>44.9</v>
      </c>
      <c r="G26" s="193">
        <v>45773</v>
      </c>
      <c r="H26" s="191" t="s">
        <v>599</v>
      </c>
      <c r="I26" s="192">
        <v>43</v>
      </c>
      <c r="J26" s="192">
        <v>23</v>
      </c>
      <c r="K26" s="191" t="s">
        <v>658</v>
      </c>
      <c r="L26" s="191" t="s">
        <v>596</v>
      </c>
    </row>
    <row r="27" spans="1:12">
      <c r="A27" s="183"/>
      <c r="B27" s="191">
        <v>7644402612</v>
      </c>
      <c r="C27" s="191" t="s">
        <v>659</v>
      </c>
      <c r="D27" s="191" t="s">
        <v>660</v>
      </c>
      <c r="E27" s="191">
        <v>1</v>
      </c>
      <c r="F27" s="192">
        <v>42.4</v>
      </c>
      <c r="G27" s="193">
        <v>45760</v>
      </c>
      <c r="H27" s="191" t="s">
        <v>590</v>
      </c>
      <c r="I27" s="192">
        <v>72</v>
      </c>
      <c r="J27" s="192">
        <v>11</v>
      </c>
      <c r="K27" s="191" t="s">
        <v>661</v>
      </c>
      <c r="L27" s="191" t="s">
        <v>592</v>
      </c>
    </row>
    <row r="28" spans="1:12">
      <c r="A28" s="183"/>
      <c r="B28" s="191">
        <v>2712992845</v>
      </c>
      <c r="C28" s="191" t="s">
        <v>662</v>
      </c>
      <c r="D28" s="191" t="s">
        <v>663</v>
      </c>
      <c r="E28" s="191">
        <v>1</v>
      </c>
      <c r="F28" s="192">
        <v>54.1</v>
      </c>
      <c r="G28" s="193">
        <v>45770</v>
      </c>
      <c r="H28" s="191" t="s">
        <v>590</v>
      </c>
      <c r="I28" s="192">
        <v>91</v>
      </c>
      <c r="J28" s="192">
        <v>23</v>
      </c>
      <c r="K28" s="191" t="s">
        <v>664</v>
      </c>
      <c r="L28" s="191" t="s">
        <v>601</v>
      </c>
    </row>
    <row r="29" spans="1:12">
      <c r="A29" s="183"/>
      <c r="B29" s="191">
        <v>3831998152</v>
      </c>
      <c r="C29" s="191" t="s">
        <v>665</v>
      </c>
      <c r="D29" s="191" t="s">
        <v>666</v>
      </c>
      <c r="E29" s="191">
        <v>1</v>
      </c>
      <c r="F29" s="192">
        <v>15</v>
      </c>
      <c r="G29" s="193">
        <v>45763</v>
      </c>
      <c r="H29" s="191" t="s">
        <v>590</v>
      </c>
      <c r="I29" s="192">
        <v>59</v>
      </c>
      <c r="J29" s="192">
        <v>25</v>
      </c>
      <c r="K29" s="191" t="s">
        <v>667</v>
      </c>
      <c r="L29" s="191" t="s">
        <v>592</v>
      </c>
    </row>
    <row r="30" spans="1:12">
      <c r="A30" s="183"/>
      <c r="B30" s="191">
        <v>5561729620</v>
      </c>
      <c r="C30" s="191" t="s">
        <v>668</v>
      </c>
      <c r="D30" s="191" t="s">
        <v>669</v>
      </c>
      <c r="E30" s="191">
        <v>1</v>
      </c>
      <c r="F30" s="192">
        <v>38.700000000000003</v>
      </c>
      <c r="G30" s="193">
        <v>45762</v>
      </c>
      <c r="H30" s="191" t="s">
        <v>599</v>
      </c>
      <c r="I30" s="192">
        <v>42</v>
      </c>
      <c r="J30" s="192">
        <v>20</v>
      </c>
      <c r="K30" s="191" t="s">
        <v>670</v>
      </c>
      <c r="L30" s="191" t="s">
        <v>601</v>
      </c>
    </row>
    <row r="31" spans="1:12">
      <c r="A31" s="183"/>
      <c r="B31" s="191">
        <v>6864946536</v>
      </c>
      <c r="C31" s="191" t="s">
        <v>671</v>
      </c>
      <c r="D31" s="191" t="s">
        <v>672</v>
      </c>
      <c r="E31" s="191">
        <v>1</v>
      </c>
      <c r="F31" s="192">
        <v>21.2</v>
      </c>
      <c r="G31" s="193">
        <v>45767</v>
      </c>
      <c r="H31" s="191" t="s">
        <v>610</v>
      </c>
      <c r="I31" s="192">
        <v>49</v>
      </c>
      <c r="J31" s="192">
        <v>17</v>
      </c>
      <c r="K31" s="191" t="s">
        <v>673</v>
      </c>
      <c r="L31" s="191" t="s">
        <v>612</v>
      </c>
    </row>
    <row r="32" spans="1:12">
      <c r="A32" s="183"/>
      <c r="B32" s="191">
        <v>5415997812</v>
      </c>
      <c r="C32" s="191" t="s">
        <v>674</v>
      </c>
      <c r="D32" s="191" t="s">
        <v>675</v>
      </c>
      <c r="E32" s="191">
        <v>1</v>
      </c>
      <c r="F32" s="192">
        <v>18.7</v>
      </c>
      <c r="G32" s="193">
        <v>45763</v>
      </c>
      <c r="H32" s="191" t="s">
        <v>599</v>
      </c>
      <c r="I32" s="192">
        <v>40</v>
      </c>
      <c r="J32" s="192">
        <v>11</v>
      </c>
      <c r="K32" s="191" t="s">
        <v>611</v>
      </c>
      <c r="L32" s="191" t="s">
        <v>601</v>
      </c>
    </row>
    <row r="33" spans="1:12">
      <c r="A33" s="183"/>
      <c r="B33" s="191">
        <v>5074725258</v>
      </c>
      <c r="C33" s="191" t="s">
        <v>676</v>
      </c>
      <c r="D33" s="191" t="s">
        <v>677</v>
      </c>
      <c r="E33" s="191">
        <v>1</v>
      </c>
      <c r="F33" s="192">
        <v>40.5</v>
      </c>
      <c r="G33" s="193">
        <v>45776</v>
      </c>
      <c r="H33" s="191" t="s">
        <v>590</v>
      </c>
      <c r="I33" s="192">
        <v>70</v>
      </c>
      <c r="J33" s="192">
        <v>16</v>
      </c>
      <c r="K33" s="191" t="s">
        <v>678</v>
      </c>
      <c r="L33" s="191" t="s">
        <v>619</v>
      </c>
    </row>
    <row r="34" spans="1:12">
      <c r="A34" s="183"/>
      <c r="B34" s="191">
        <v>3189350587</v>
      </c>
      <c r="C34" s="191" t="s">
        <v>679</v>
      </c>
      <c r="D34" s="191" t="s">
        <v>680</v>
      </c>
      <c r="E34" s="191">
        <v>1</v>
      </c>
      <c r="F34" s="192">
        <v>34.1</v>
      </c>
      <c r="G34" s="193">
        <v>45769</v>
      </c>
      <c r="H34" s="191" t="s">
        <v>610</v>
      </c>
      <c r="I34" s="192">
        <v>65</v>
      </c>
      <c r="J34" s="192">
        <v>22</v>
      </c>
      <c r="K34" s="191" t="s">
        <v>681</v>
      </c>
      <c r="L34" s="191" t="s">
        <v>596</v>
      </c>
    </row>
    <row r="35" spans="1:12">
      <c r="A35" s="183"/>
      <c r="B35" s="191">
        <v>3790147896</v>
      </c>
      <c r="C35" s="191" t="s">
        <v>682</v>
      </c>
      <c r="D35" s="191" t="s">
        <v>683</v>
      </c>
      <c r="E35" s="191">
        <v>1</v>
      </c>
      <c r="F35" s="192">
        <v>10.3</v>
      </c>
      <c r="G35" s="193">
        <v>45765</v>
      </c>
      <c r="H35" s="191" t="s">
        <v>590</v>
      </c>
      <c r="I35" s="192">
        <v>86</v>
      </c>
      <c r="J35" s="192">
        <v>22</v>
      </c>
      <c r="K35" s="191" t="s">
        <v>637</v>
      </c>
      <c r="L35" s="191" t="s">
        <v>619</v>
      </c>
    </row>
    <row r="36" spans="1:12">
      <c r="A36" s="183"/>
      <c r="B36" s="191">
        <v>7989158402</v>
      </c>
      <c r="C36" s="191" t="s">
        <v>684</v>
      </c>
      <c r="D36" s="191" t="s">
        <v>685</v>
      </c>
      <c r="E36" s="191">
        <v>1</v>
      </c>
      <c r="F36" s="192">
        <v>26.7</v>
      </c>
      <c r="G36" s="193">
        <v>45773</v>
      </c>
      <c r="H36" s="191" t="s">
        <v>610</v>
      </c>
      <c r="I36" s="192">
        <v>87</v>
      </c>
      <c r="J36" s="192">
        <v>14</v>
      </c>
      <c r="K36" s="191" t="s">
        <v>640</v>
      </c>
      <c r="L36" s="191" t="s">
        <v>592</v>
      </c>
    </row>
    <row r="37" spans="1:12">
      <c r="A37" s="183"/>
      <c r="B37" s="191">
        <v>2782438837</v>
      </c>
      <c r="C37" s="191" t="s">
        <v>686</v>
      </c>
      <c r="D37" s="191" t="s">
        <v>687</v>
      </c>
      <c r="E37" s="191">
        <v>1</v>
      </c>
      <c r="F37" s="192">
        <v>20.8</v>
      </c>
      <c r="G37" s="193">
        <v>45770</v>
      </c>
      <c r="H37" s="191" t="s">
        <v>590</v>
      </c>
      <c r="I37" s="192">
        <v>68</v>
      </c>
      <c r="J37" s="192">
        <v>15</v>
      </c>
      <c r="K37" s="191" t="s">
        <v>688</v>
      </c>
      <c r="L37" s="191" t="s">
        <v>601</v>
      </c>
    </row>
    <row r="38" spans="1:12">
      <c r="A38" s="183"/>
      <c r="B38" s="191">
        <v>3963310991</v>
      </c>
      <c r="C38" s="191" t="s">
        <v>689</v>
      </c>
      <c r="D38" s="191" t="s">
        <v>690</v>
      </c>
      <c r="E38" s="191">
        <v>1</v>
      </c>
      <c r="F38" s="192">
        <v>27.8</v>
      </c>
      <c r="G38" s="193">
        <v>45764</v>
      </c>
      <c r="H38" s="191" t="s">
        <v>610</v>
      </c>
      <c r="I38" s="192">
        <v>79</v>
      </c>
      <c r="J38" s="192">
        <v>14</v>
      </c>
      <c r="K38" s="191" t="s">
        <v>691</v>
      </c>
      <c r="L38" s="191" t="s">
        <v>592</v>
      </c>
    </row>
    <row r="39" spans="1:12">
      <c r="A39" s="183"/>
      <c r="B39" s="191">
        <v>5100939764</v>
      </c>
      <c r="C39" s="191" t="s">
        <v>692</v>
      </c>
      <c r="D39" s="191" t="s">
        <v>693</v>
      </c>
      <c r="E39" s="191">
        <v>1</v>
      </c>
      <c r="F39" s="192">
        <v>37.200000000000003</v>
      </c>
      <c r="G39" s="193">
        <v>45775</v>
      </c>
      <c r="H39" s="191" t="s">
        <v>590</v>
      </c>
      <c r="I39" s="192">
        <v>41</v>
      </c>
      <c r="J39" s="192">
        <v>15</v>
      </c>
      <c r="K39" s="191" t="s">
        <v>694</v>
      </c>
      <c r="L39" s="191" t="s">
        <v>612</v>
      </c>
    </row>
    <row r="40" spans="1:12">
      <c r="A40" s="183"/>
      <c r="B40" s="191">
        <v>1306601609</v>
      </c>
      <c r="C40" s="191" t="s">
        <v>695</v>
      </c>
      <c r="D40" s="191" t="s">
        <v>696</v>
      </c>
      <c r="E40" s="191">
        <v>1</v>
      </c>
      <c r="F40" s="192">
        <v>16.3</v>
      </c>
      <c r="G40" s="193">
        <v>45771</v>
      </c>
      <c r="H40" s="191" t="s">
        <v>599</v>
      </c>
      <c r="I40" s="192">
        <v>32</v>
      </c>
      <c r="J40" s="192">
        <v>25</v>
      </c>
      <c r="K40" s="191" t="s">
        <v>697</v>
      </c>
      <c r="L40" s="191" t="s">
        <v>592</v>
      </c>
    </row>
    <row r="41" spans="1:12">
      <c r="A41" s="183"/>
      <c r="B41" s="191">
        <v>3865026554</v>
      </c>
      <c r="C41" s="191" t="s">
        <v>698</v>
      </c>
      <c r="D41" s="191" t="s">
        <v>699</v>
      </c>
      <c r="E41" s="191">
        <v>1</v>
      </c>
      <c r="F41" s="192">
        <v>39.1</v>
      </c>
      <c r="G41" s="193">
        <v>45774</v>
      </c>
      <c r="H41" s="191" t="s">
        <v>590</v>
      </c>
      <c r="I41" s="192">
        <v>39</v>
      </c>
      <c r="J41" s="192">
        <v>23</v>
      </c>
      <c r="K41" s="191" t="s">
        <v>700</v>
      </c>
      <c r="L41" s="191" t="s">
        <v>619</v>
      </c>
    </row>
    <row r="42" spans="1:12">
      <c r="A42" s="183"/>
      <c r="B42" s="191">
        <v>9182299911</v>
      </c>
      <c r="C42" s="191" t="s">
        <v>701</v>
      </c>
      <c r="D42" s="191" t="s">
        <v>702</v>
      </c>
      <c r="E42" s="191">
        <v>1</v>
      </c>
      <c r="F42" s="192">
        <v>10.8</v>
      </c>
      <c r="G42" s="193">
        <v>45760</v>
      </c>
      <c r="H42" s="191" t="s">
        <v>590</v>
      </c>
      <c r="I42" s="192">
        <v>85</v>
      </c>
      <c r="J42" s="192">
        <v>11</v>
      </c>
      <c r="K42" s="191" t="s">
        <v>703</v>
      </c>
      <c r="L42" s="191" t="s">
        <v>619</v>
      </c>
    </row>
    <row r="43" spans="1:12">
      <c r="A43" s="183"/>
      <c r="B43" s="191">
        <v>2974000959</v>
      </c>
      <c r="C43" s="191" t="s">
        <v>704</v>
      </c>
      <c r="D43" s="191" t="s">
        <v>705</v>
      </c>
      <c r="E43" s="191">
        <v>1</v>
      </c>
      <c r="F43" s="192">
        <v>58.8</v>
      </c>
      <c r="G43" s="193">
        <v>45771</v>
      </c>
      <c r="H43" s="191" t="s">
        <v>590</v>
      </c>
      <c r="I43" s="192">
        <v>54</v>
      </c>
      <c r="J43" s="192">
        <v>14</v>
      </c>
      <c r="K43" s="191" t="s">
        <v>661</v>
      </c>
      <c r="L43" s="191" t="s">
        <v>612</v>
      </c>
    </row>
    <row r="44" spans="1:12">
      <c r="A44" s="183"/>
      <c r="B44" s="191">
        <v>8909205723</v>
      </c>
      <c r="C44" s="191" t="s">
        <v>706</v>
      </c>
      <c r="D44" s="191" t="s">
        <v>707</v>
      </c>
      <c r="E44" s="191">
        <v>1</v>
      </c>
      <c r="F44" s="192">
        <v>12.5</v>
      </c>
      <c r="G44" s="193">
        <v>45758</v>
      </c>
      <c r="H44" s="191" t="s">
        <v>599</v>
      </c>
      <c r="I44" s="192">
        <v>47</v>
      </c>
      <c r="J44" s="192">
        <v>13</v>
      </c>
      <c r="K44" s="191" t="s">
        <v>708</v>
      </c>
      <c r="L44" s="191" t="s">
        <v>601</v>
      </c>
    </row>
    <row r="45" spans="1:12">
      <c r="A45" s="183"/>
      <c r="B45" s="191">
        <v>2957930075</v>
      </c>
      <c r="C45" s="191" t="s">
        <v>709</v>
      </c>
      <c r="D45" s="191" t="s">
        <v>710</v>
      </c>
      <c r="E45" s="191">
        <v>1</v>
      </c>
      <c r="F45" s="192">
        <v>44.7</v>
      </c>
      <c r="G45" s="193">
        <v>45769</v>
      </c>
      <c r="H45" s="191" t="s">
        <v>590</v>
      </c>
      <c r="I45" s="192">
        <v>100</v>
      </c>
      <c r="J45" s="192">
        <v>16</v>
      </c>
      <c r="K45" s="191" t="s">
        <v>711</v>
      </c>
      <c r="L45" s="191" t="s">
        <v>619</v>
      </c>
    </row>
    <row r="46" spans="1:12">
      <c r="A46" s="183"/>
      <c r="B46" s="191">
        <v>2711931960</v>
      </c>
      <c r="C46" s="191" t="s">
        <v>712</v>
      </c>
      <c r="D46" s="191" t="s">
        <v>642</v>
      </c>
      <c r="E46" s="191">
        <v>1</v>
      </c>
      <c r="F46" s="192">
        <v>39.4</v>
      </c>
      <c r="G46" s="193">
        <v>45764</v>
      </c>
      <c r="H46" s="191" t="s">
        <v>610</v>
      </c>
      <c r="I46" s="192">
        <v>64</v>
      </c>
      <c r="J46" s="192">
        <v>30</v>
      </c>
      <c r="K46" s="191" t="s">
        <v>643</v>
      </c>
      <c r="L46" s="191" t="s">
        <v>619</v>
      </c>
    </row>
    <row r="47" spans="1:12">
      <c r="A47" s="183"/>
      <c r="B47" s="191">
        <v>4635362952</v>
      </c>
      <c r="C47" s="191" t="s">
        <v>713</v>
      </c>
      <c r="D47" s="191" t="s">
        <v>714</v>
      </c>
      <c r="E47" s="191">
        <v>1</v>
      </c>
      <c r="F47" s="192">
        <v>10.1</v>
      </c>
      <c r="G47" s="193">
        <v>45766</v>
      </c>
      <c r="H47" s="191" t="s">
        <v>599</v>
      </c>
      <c r="I47" s="192">
        <v>82</v>
      </c>
      <c r="J47" s="192">
        <v>16</v>
      </c>
      <c r="K47" s="191" t="s">
        <v>715</v>
      </c>
      <c r="L47" s="191" t="s">
        <v>596</v>
      </c>
    </row>
    <row r="48" spans="1:12">
      <c r="A48" s="183"/>
      <c r="B48" s="191">
        <v>9875224615</v>
      </c>
      <c r="C48" s="191" t="s">
        <v>716</v>
      </c>
      <c r="D48" s="191" t="s">
        <v>717</v>
      </c>
      <c r="E48" s="191">
        <v>1</v>
      </c>
      <c r="F48" s="192">
        <v>55.4</v>
      </c>
      <c r="G48" s="193">
        <v>45768</v>
      </c>
      <c r="H48" s="191" t="s">
        <v>599</v>
      </c>
      <c r="I48" s="192">
        <v>32</v>
      </c>
      <c r="J48" s="192">
        <v>21</v>
      </c>
      <c r="K48" s="191" t="s">
        <v>718</v>
      </c>
      <c r="L48" s="191" t="s">
        <v>612</v>
      </c>
    </row>
    <row r="49" spans="1:12">
      <c r="A49" s="183"/>
      <c r="B49" s="191">
        <v>2928461169</v>
      </c>
      <c r="C49" s="191" t="s">
        <v>719</v>
      </c>
      <c r="D49" s="191" t="s">
        <v>720</v>
      </c>
      <c r="E49" s="191">
        <v>1</v>
      </c>
      <c r="F49" s="192">
        <v>45.8</v>
      </c>
      <c r="G49" s="193">
        <v>45760</v>
      </c>
      <c r="H49" s="191" t="s">
        <v>610</v>
      </c>
      <c r="I49" s="192">
        <v>78</v>
      </c>
      <c r="J49" s="192">
        <v>13</v>
      </c>
      <c r="K49" s="191" t="s">
        <v>721</v>
      </c>
      <c r="L49" s="191" t="s">
        <v>592</v>
      </c>
    </row>
    <row r="50" spans="1:12">
      <c r="A50" s="183"/>
      <c r="B50" s="191">
        <v>9913332762</v>
      </c>
      <c r="C50" s="191" t="s">
        <v>722</v>
      </c>
      <c r="D50" s="191" t="s">
        <v>723</v>
      </c>
      <c r="E50" s="191">
        <v>1</v>
      </c>
      <c r="F50" s="192">
        <v>38.299999999999997</v>
      </c>
      <c r="G50" s="193">
        <v>45761</v>
      </c>
      <c r="H50" s="191" t="s">
        <v>590</v>
      </c>
      <c r="I50" s="192">
        <v>56</v>
      </c>
      <c r="J50" s="192">
        <v>17</v>
      </c>
      <c r="K50" s="191" t="s">
        <v>667</v>
      </c>
      <c r="L50" s="191" t="s">
        <v>612</v>
      </c>
    </row>
    <row r="51" spans="1:12">
      <c r="A51" s="183"/>
      <c r="B51" s="191">
        <v>1136694112</v>
      </c>
      <c r="C51" s="191" t="s">
        <v>724</v>
      </c>
      <c r="D51" s="191" t="s">
        <v>725</v>
      </c>
      <c r="E51" s="191">
        <v>1</v>
      </c>
      <c r="F51" s="192">
        <v>16.600000000000001</v>
      </c>
      <c r="G51" s="193">
        <v>45760</v>
      </c>
      <c r="H51" s="191" t="s">
        <v>590</v>
      </c>
      <c r="I51" s="192">
        <v>83</v>
      </c>
      <c r="J51" s="192">
        <v>19</v>
      </c>
      <c r="K51" s="191" t="s">
        <v>726</v>
      </c>
      <c r="L51" s="191" t="s">
        <v>619</v>
      </c>
    </row>
    <row r="52" spans="1:12">
      <c r="A52" s="183"/>
      <c r="B52" s="191">
        <v>4084853064</v>
      </c>
      <c r="C52" s="191" t="s">
        <v>727</v>
      </c>
      <c r="D52" s="191" t="s">
        <v>728</v>
      </c>
      <c r="E52" s="191">
        <v>1</v>
      </c>
      <c r="F52" s="192">
        <v>32.6</v>
      </c>
      <c r="G52" s="193">
        <v>45764</v>
      </c>
      <c r="H52" s="191" t="s">
        <v>590</v>
      </c>
      <c r="I52" s="192">
        <v>29</v>
      </c>
      <c r="J52" s="192">
        <v>24</v>
      </c>
      <c r="K52" s="191" t="s">
        <v>697</v>
      </c>
      <c r="L52" s="191" t="s">
        <v>619</v>
      </c>
    </row>
    <row r="53" spans="1:12">
      <c r="A53" s="183"/>
      <c r="B53" s="191">
        <v>2743918570</v>
      </c>
      <c r="C53" s="191" t="s">
        <v>729</v>
      </c>
      <c r="D53" s="191" t="s">
        <v>730</v>
      </c>
      <c r="E53" s="191">
        <v>1</v>
      </c>
      <c r="F53" s="192">
        <v>25.4</v>
      </c>
      <c r="G53" s="193">
        <v>45771</v>
      </c>
      <c r="H53" s="191" t="s">
        <v>599</v>
      </c>
      <c r="I53" s="192">
        <v>42</v>
      </c>
      <c r="J53" s="192">
        <v>27</v>
      </c>
      <c r="K53" s="191" t="s">
        <v>731</v>
      </c>
      <c r="L53" s="191" t="s">
        <v>596</v>
      </c>
    </row>
    <row r="54" spans="1:12">
      <c r="A54" s="183"/>
      <c r="B54" s="191">
        <v>1996603672</v>
      </c>
      <c r="C54" s="191" t="s">
        <v>732</v>
      </c>
      <c r="D54" s="191" t="s">
        <v>733</v>
      </c>
      <c r="E54" s="191">
        <v>1</v>
      </c>
      <c r="F54" s="192">
        <v>34.200000000000003</v>
      </c>
      <c r="G54" s="193">
        <v>45761</v>
      </c>
      <c r="H54" s="191" t="s">
        <v>610</v>
      </c>
      <c r="I54" s="192">
        <v>88</v>
      </c>
      <c r="J54" s="192">
        <v>27</v>
      </c>
      <c r="K54" s="191" t="s">
        <v>622</v>
      </c>
      <c r="L54" s="191" t="s">
        <v>612</v>
      </c>
    </row>
    <row r="55" spans="1:12">
      <c r="A55" s="183"/>
      <c r="B55" s="191">
        <v>1090103232</v>
      </c>
      <c r="C55" s="191" t="s">
        <v>734</v>
      </c>
      <c r="D55" s="191" t="s">
        <v>735</v>
      </c>
      <c r="E55" s="191">
        <v>1</v>
      </c>
      <c r="F55" s="192">
        <v>32.6</v>
      </c>
      <c r="G55" s="193">
        <v>45775</v>
      </c>
      <c r="H55" s="191" t="s">
        <v>599</v>
      </c>
      <c r="I55" s="192">
        <v>32</v>
      </c>
      <c r="J55" s="192">
        <v>22</v>
      </c>
      <c r="K55" s="191" t="s">
        <v>736</v>
      </c>
      <c r="L55" s="191" t="s">
        <v>601</v>
      </c>
    </row>
    <row r="56" spans="1:12">
      <c r="A56" s="183"/>
      <c r="B56" s="191">
        <v>1487803564</v>
      </c>
      <c r="C56" s="191" t="s">
        <v>737</v>
      </c>
      <c r="D56" s="191" t="s">
        <v>603</v>
      </c>
      <c r="E56" s="191">
        <v>1</v>
      </c>
      <c r="F56" s="192">
        <v>45.3</v>
      </c>
      <c r="G56" s="193">
        <v>45775</v>
      </c>
      <c r="H56" s="191" t="s">
        <v>599</v>
      </c>
      <c r="I56" s="192">
        <v>51</v>
      </c>
      <c r="J56" s="192">
        <v>15</v>
      </c>
      <c r="K56" s="191" t="s">
        <v>604</v>
      </c>
      <c r="L56" s="191" t="s">
        <v>612</v>
      </c>
    </row>
    <row r="57" spans="1:12">
      <c r="A57" s="183"/>
      <c r="B57" s="191">
        <v>9872208987</v>
      </c>
      <c r="C57" s="191" t="s">
        <v>738</v>
      </c>
      <c r="D57" s="191" t="s">
        <v>739</v>
      </c>
      <c r="E57" s="191">
        <v>1</v>
      </c>
      <c r="F57" s="192">
        <v>35.299999999999997</v>
      </c>
      <c r="G57" s="193">
        <v>45761</v>
      </c>
      <c r="H57" s="191" t="s">
        <v>599</v>
      </c>
      <c r="I57" s="192">
        <v>73</v>
      </c>
      <c r="J57" s="192">
        <v>12</v>
      </c>
      <c r="K57" s="191" t="s">
        <v>681</v>
      </c>
      <c r="L57" s="191" t="s">
        <v>592</v>
      </c>
    </row>
    <row r="58" spans="1:12">
      <c r="A58" s="183"/>
      <c r="B58" s="191">
        <v>1047756196</v>
      </c>
      <c r="C58" s="191" t="s">
        <v>740</v>
      </c>
      <c r="D58" s="191" t="s">
        <v>741</v>
      </c>
      <c r="E58" s="191">
        <v>1</v>
      </c>
      <c r="F58" s="192">
        <v>40.700000000000003</v>
      </c>
      <c r="G58" s="193">
        <v>45777</v>
      </c>
      <c r="H58" s="191" t="s">
        <v>610</v>
      </c>
      <c r="I58" s="192">
        <v>76</v>
      </c>
      <c r="J58" s="192">
        <v>26</v>
      </c>
      <c r="K58" s="191" t="s">
        <v>742</v>
      </c>
      <c r="L58" s="191" t="s">
        <v>592</v>
      </c>
    </row>
    <row r="59" spans="1:12">
      <c r="A59" s="183"/>
      <c r="B59" s="191">
        <v>7108125464</v>
      </c>
      <c r="C59" s="191" t="s">
        <v>743</v>
      </c>
      <c r="D59" s="191" t="s">
        <v>733</v>
      </c>
      <c r="E59" s="191">
        <v>1</v>
      </c>
      <c r="F59" s="192">
        <v>39.799999999999997</v>
      </c>
      <c r="G59" s="193">
        <v>45769</v>
      </c>
      <c r="H59" s="191" t="s">
        <v>599</v>
      </c>
      <c r="I59" s="192">
        <v>67</v>
      </c>
      <c r="J59" s="192">
        <v>15</v>
      </c>
      <c r="K59" s="191" t="s">
        <v>622</v>
      </c>
      <c r="L59" s="191" t="s">
        <v>592</v>
      </c>
    </row>
    <row r="60" spans="1:12">
      <c r="A60" s="183"/>
      <c r="B60" s="191">
        <v>6055727313</v>
      </c>
      <c r="C60" s="191" t="s">
        <v>744</v>
      </c>
      <c r="D60" s="191" t="s">
        <v>745</v>
      </c>
      <c r="E60" s="191">
        <v>1</v>
      </c>
      <c r="F60" s="192">
        <v>56.3</v>
      </c>
      <c r="G60" s="193">
        <v>45759</v>
      </c>
      <c r="H60" s="191" t="s">
        <v>599</v>
      </c>
      <c r="I60" s="192">
        <v>38</v>
      </c>
      <c r="J60" s="192">
        <v>15</v>
      </c>
      <c r="K60" s="191" t="s">
        <v>700</v>
      </c>
      <c r="L60" s="191" t="s">
        <v>596</v>
      </c>
    </row>
    <row r="61" spans="1:12">
      <c r="A61" s="183"/>
      <c r="B61" s="191">
        <v>4801232720</v>
      </c>
      <c r="C61" s="191" t="s">
        <v>746</v>
      </c>
      <c r="D61" s="191" t="s">
        <v>747</v>
      </c>
      <c r="E61" s="191">
        <v>1</v>
      </c>
      <c r="F61" s="192">
        <v>48.4</v>
      </c>
      <c r="G61" s="193">
        <v>45765</v>
      </c>
      <c r="H61" s="191" t="s">
        <v>590</v>
      </c>
      <c r="I61" s="192">
        <v>43</v>
      </c>
      <c r="J61" s="192">
        <v>26</v>
      </c>
      <c r="K61" s="191" t="s">
        <v>748</v>
      </c>
      <c r="L61" s="191" t="s">
        <v>596</v>
      </c>
    </row>
    <row r="62" spans="1:12">
      <c r="A62" s="183"/>
      <c r="B62" s="191">
        <v>2068244871</v>
      </c>
      <c r="C62" s="191" t="s">
        <v>749</v>
      </c>
      <c r="D62" s="191" t="s">
        <v>750</v>
      </c>
      <c r="E62" s="191">
        <v>1</v>
      </c>
      <c r="F62" s="192">
        <v>58.3</v>
      </c>
      <c r="G62" s="193">
        <v>45764</v>
      </c>
      <c r="H62" s="191" t="s">
        <v>610</v>
      </c>
      <c r="I62" s="192">
        <v>88</v>
      </c>
      <c r="J62" s="192">
        <v>19</v>
      </c>
      <c r="K62" s="191" t="s">
        <v>751</v>
      </c>
      <c r="L62" s="191" t="s">
        <v>601</v>
      </c>
    </row>
    <row r="63" spans="1:12">
      <c r="A63" s="183"/>
      <c r="B63" s="191">
        <v>3732346383</v>
      </c>
      <c r="C63" s="191" t="s">
        <v>752</v>
      </c>
      <c r="D63" s="191" t="s">
        <v>633</v>
      </c>
      <c r="E63" s="191">
        <v>1</v>
      </c>
      <c r="F63" s="192">
        <v>47.7</v>
      </c>
      <c r="G63" s="193">
        <v>45770</v>
      </c>
      <c r="H63" s="191" t="s">
        <v>599</v>
      </c>
      <c r="I63" s="192">
        <v>92</v>
      </c>
      <c r="J63" s="192">
        <v>13</v>
      </c>
      <c r="K63" s="191" t="s">
        <v>622</v>
      </c>
      <c r="L63" s="191" t="s">
        <v>592</v>
      </c>
    </row>
    <row r="64" spans="1:12">
      <c r="A64" s="183"/>
      <c r="B64" s="191">
        <v>5803473331</v>
      </c>
      <c r="C64" s="191" t="s">
        <v>753</v>
      </c>
      <c r="D64" s="191" t="s">
        <v>754</v>
      </c>
      <c r="E64" s="191">
        <v>1</v>
      </c>
      <c r="F64" s="192">
        <v>58.3</v>
      </c>
      <c r="G64" s="193">
        <v>45761</v>
      </c>
      <c r="H64" s="191" t="s">
        <v>590</v>
      </c>
      <c r="I64" s="192">
        <v>90</v>
      </c>
      <c r="J64" s="192">
        <v>14</v>
      </c>
      <c r="K64" s="191" t="s">
        <v>755</v>
      </c>
      <c r="L64" s="191" t="s">
        <v>596</v>
      </c>
    </row>
    <row r="65" spans="1:12">
      <c r="A65" s="183"/>
      <c r="B65" s="191">
        <v>6793208824</v>
      </c>
      <c r="C65" s="191" t="s">
        <v>756</v>
      </c>
      <c r="D65" s="191" t="s">
        <v>651</v>
      </c>
      <c r="E65" s="191">
        <v>1</v>
      </c>
      <c r="F65" s="192">
        <v>23.5</v>
      </c>
      <c r="G65" s="193">
        <v>45768</v>
      </c>
      <c r="H65" s="191" t="s">
        <v>610</v>
      </c>
      <c r="I65" s="192">
        <v>63</v>
      </c>
      <c r="J65" s="192">
        <v>27</v>
      </c>
      <c r="K65" s="191" t="s">
        <v>652</v>
      </c>
      <c r="L65" s="191" t="s">
        <v>601</v>
      </c>
    </row>
    <row r="66" spans="1:12">
      <c r="A66" s="183"/>
      <c r="B66" s="191">
        <v>2832761200</v>
      </c>
      <c r="C66" s="191" t="s">
        <v>757</v>
      </c>
      <c r="D66" s="191" t="s">
        <v>606</v>
      </c>
      <c r="E66" s="191">
        <v>1</v>
      </c>
      <c r="F66" s="192">
        <v>41.5</v>
      </c>
      <c r="G66" s="193">
        <v>45774</v>
      </c>
      <c r="H66" s="191" t="s">
        <v>590</v>
      </c>
      <c r="I66" s="192">
        <v>87</v>
      </c>
      <c r="J66" s="192">
        <v>23</v>
      </c>
      <c r="K66" s="191" t="s">
        <v>607</v>
      </c>
      <c r="L66" s="191" t="s">
        <v>592</v>
      </c>
    </row>
    <row r="67" spans="1:12">
      <c r="A67" s="183"/>
      <c r="B67" s="191">
        <v>9106147166</v>
      </c>
      <c r="C67" s="191" t="s">
        <v>758</v>
      </c>
      <c r="D67" s="191" t="s">
        <v>621</v>
      </c>
      <c r="E67" s="191">
        <v>1</v>
      </c>
      <c r="F67" s="192">
        <v>16.399999999999999</v>
      </c>
      <c r="G67" s="193">
        <v>45762</v>
      </c>
      <c r="H67" s="191" t="s">
        <v>599</v>
      </c>
      <c r="I67" s="192">
        <v>52</v>
      </c>
      <c r="J67" s="192">
        <v>16</v>
      </c>
      <c r="K67" s="191" t="s">
        <v>622</v>
      </c>
      <c r="L67" s="191" t="s">
        <v>596</v>
      </c>
    </row>
    <row r="68" spans="1:12">
      <c r="A68" s="183"/>
      <c r="B68" s="191">
        <v>1445696773</v>
      </c>
      <c r="C68" s="191" t="s">
        <v>759</v>
      </c>
      <c r="D68" s="191" t="s">
        <v>589</v>
      </c>
      <c r="E68" s="191">
        <v>1</v>
      </c>
      <c r="F68" s="192">
        <v>44.6</v>
      </c>
      <c r="G68" s="193">
        <v>45762</v>
      </c>
      <c r="H68" s="191" t="s">
        <v>610</v>
      </c>
      <c r="I68" s="192">
        <v>41</v>
      </c>
      <c r="J68" s="192">
        <v>29</v>
      </c>
      <c r="K68" s="191" t="s">
        <v>591</v>
      </c>
      <c r="L68" s="191" t="s">
        <v>596</v>
      </c>
    </row>
    <row r="69" spans="1:12">
      <c r="A69" s="183"/>
      <c r="B69" s="191">
        <v>8627113815</v>
      </c>
      <c r="C69" s="191" t="s">
        <v>760</v>
      </c>
      <c r="D69" s="191" t="s">
        <v>761</v>
      </c>
      <c r="E69" s="191">
        <v>1</v>
      </c>
      <c r="F69" s="192">
        <v>17.5</v>
      </c>
      <c r="G69" s="193">
        <v>45774</v>
      </c>
      <c r="H69" s="191" t="s">
        <v>590</v>
      </c>
      <c r="I69" s="192">
        <v>27</v>
      </c>
      <c r="J69" s="192">
        <v>30</v>
      </c>
      <c r="K69" s="191" t="s">
        <v>646</v>
      </c>
      <c r="L69" s="191" t="s">
        <v>596</v>
      </c>
    </row>
    <row r="70" spans="1:12">
      <c r="A70" s="183"/>
      <c r="B70" s="191">
        <v>1919405843</v>
      </c>
      <c r="C70" s="191" t="s">
        <v>762</v>
      </c>
      <c r="D70" s="191" t="s">
        <v>763</v>
      </c>
      <c r="E70" s="191">
        <v>1</v>
      </c>
      <c r="F70" s="192">
        <v>28.8</v>
      </c>
      <c r="G70" s="193">
        <v>45773</v>
      </c>
      <c r="H70" s="191" t="s">
        <v>610</v>
      </c>
      <c r="I70" s="192">
        <v>37</v>
      </c>
      <c r="J70" s="192">
        <v>23</v>
      </c>
      <c r="K70" s="191" t="s">
        <v>764</v>
      </c>
      <c r="L70" s="191" t="s">
        <v>592</v>
      </c>
    </row>
    <row r="71" spans="1:12">
      <c r="A71" s="183"/>
      <c r="B71" s="191">
        <v>6265566634</v>
      </c>
      <c r="C71" s="191" t="s">
        <v>765</v>
      </c>
      <c r="D71" s="191" t="s">
        <v>766</v>
      </c>
      <c r="E71" s="191">
        <v>1</v>
      </c>
      <c r="F71" s="192">
        <v>45.8</v>
      </c>
      <c r="G71" s="193">
        <v>45770</v>
      </c>
      <c r="H71" s="191" t="s">
        <v>599</v>
      </c>
      <c r="I71" s="192">
        <v>32</v>
      </c>
      <c r="J71" s="192">
        <v>11</v>
      </c>
      <c r="K71" s="191" t="s">
        <v>767</v>
      </c>
      <c r="L71" s="191" t="s">
        <v>619</v>
      </c>
    </row>
    <row r="72" spans="1:12">
      <c r="A72" s="183"/>
      <c r="B72" s="191">
        <v>1429345833</v>
      </c>
      <c r="C72" s="191" t="s">
        <v>768</v>
      </c>
      <c r="D72" s="191" t="s">
        <v>769</v>
      </c>
      <c r="E72" s="191">
        <v>1</v>
      </c>
      <c r="F72" s="192">
        <v>45.8</v>
      </c>
      <c r="G72" s="193">
        <v>45770</v>
      </c>
      <c r="H72" s="191" t="s">
        <v>590</v>
      </c>
      <c r="I72" s="192">
        <v>89</v>
      </c>
      <c r="J72" s="192">
        <v>27</v>
      </c>
      <c r="K72" s="191" t="s">
        <v>770</v>
      </c>
      <c r="L72" s="191" t="s">
        <v>612</v>
      </c>
    </row>
    <row r="73" spans="1:12">
      <c r="A73" s="183"/>
      <c r="B73" s="191">
        <v>7199820024</v>
      </c>
      <c r="C73" s="191" t="s">
        <v>771</v>
      </c>
      <c r="D73" s="191" t="s">
        <v>710</v>
      </c>
      <c r="E73" s="191">
        <v>1</v>
      </c>
      <c r="F73" s="192">
        <v>27.5</v>
      </c>
      <c r="G73" s="193">
        <v>45772</v>
      </c>
      <c r="H73" s="191" t="s">
        <v>590</v>
      </c>
      <c r="I73" s="192">
        <v>77</v>
      </c>
      <c r="J73" s="192">
        <v>18</v>
      </c>
      <c r="K73" s="191" t="s">
        <v>711</v>
      </c>
      <c r="L73" s="191" t="s">
        <v>601</v>
      </c>
    </row>
    <row r="74" spans="1:12">
      <c r="A74" s="183"/>
      <c r="B74" s="191">
        <v>8904437408</v>
      </c>
      <c r="C74" s="191" t="s">
        <v>772</v>
      </c>
      <c r="D74" s="191" t="s">
        <v>773</v>
      </c>
      <c r="E74" s="191">
        <v>1</v>
      </c>
      <c r="F74" s="192">
        <v>41.3</v>
      </c>
      <c r="G74" s="193">
        <v>45760</v>
      </c>
      <c r="H74" s="191" t="s">
        <v>590</v>
      </c>
      <c r="I74" s="192">
        <v>23</v>
      </c>
      <c r="J74" s="192">
        <v>14</v>
      </c>
      <c r="K74" s="191" t="s">
        <v>774</v>
      </c>
      <c r="L74" s="191" t="s">
        <v>619</v>
      </c>
    </row>
    <row r="75" spans="1:12">
      <c r="A75" s="183"/>
      <c r="B75" s="191">
        <v>1057550742</v>
      </c>
      <c r="C75" s="191" t="s">
        <v>775</v>
      </c>
      <c r="D75" s="191" t="s">
        <v>776</v>
      </c>
      <c r="E75" s="191">
        <v>1</v>
      </c>
      <c r="F75" s="192">
        <v>46.4</v>
      </c>
      <c r="G75" s="193">
        <v>45768</v>
      </c>
      <c r="H75" s="191" t="s">
        <v>610</v>
      </c>
      <c r="I75" s="192">
        <v>59</v>
      </c>
      <c r="J75" s="192">
        <v>12</v>
      </c>
      <c r="K75" s="191" t="s">
        <v>646</v>
      </c>
      <c r="L75" s="191" t="s">
        <v>612</v>
      </c>
    </row>
    <row r="76" spans="1:12">
      <c r="A76" s="183"/>
      <c r="B76" s="191">
        <v>6881241689</v>
      </c>
      <c r="C76" s="191" t="s">
        <v>777</v>
      </c>
      <c r="D76" s="191" t="s">
        <v>778</v>
      </c>
      <c r="E76" s="191">
        <v>1</v>
      </c>
      <c r="F76" s="192">
        <v>45.3</v>
      </c>
      <c r="G76" s="193">
        <v>45766</v>
      </c>
      <c r="H76" s="191" t="s">
        <v>610</v>
      </c>
      <c r="I76" s="192">
        <v>22</v>
      </c>
      <c r="J76" s="192">
        <v>13</v>
      </c>
      <c r="K76" s="191" t="s">
        <v>652</v>
      </c>
      <c r="L76" s="191" t="s">
        <v>601</v>
      </c>
    </row>
    <row r="77" spans="1:12">
      <c r="A77" s="183"/>
      <c r="B77" s="191">
        <v>3154887243</v>
      </c>
      <c r="C77" s="191" t="s">
        <v>779</v>
      </c>
      <c r="D77" s="191" t="s">
        <v>693</v>
      </c>
      <c r="E77" s="191">
        <v>1</v>
      </c>
      <c r="F77" s="192">
        <v>53.1</v>
      </c>
      <c r="G77" s="193">
        <v>45761</v>
      </c>
      <c r="H77" s="191" t="s">
        <v>590</v>
      </c>
      <c r="I77" s="192">
        <v>34</v>
      </c>
      <c r="J77" s="192">
        <v>15</v>
      </c>
      <c r="K77" s="191" t="s">
        <v>694</v>
      </c>
      <c r="L77" s="191" t="s">
        <v>596</v>
      </c>
    </row>
    <row r="78" spans="1:12">
      <c r="A78" s="183"/>
      <c r="B78" s="191">
        <v>9114238907</v>
      </c>
      <c r="C78" s="191" t="s">
        <v>780</v>
      </c>
      <c r="D78" s="191" t="s">
        <v>781</v>
      </c>
      <c r="E78" s="191">
        <v>1</v>
      </c>
      <c r="F78" s="192">
        <v>29.5</v>
      </c>
      <c r="G78" s="193">
        <v>45758</v>
      </c>
      <c r="H78" s="191" t="s">
        <v>590</v>
      </c>
      <c r="I78" s="192">
        <v>99</v>
      </c>
      <c r="J78" s="192">
        <v>14</v>
      </c>
      <c r="K78" s="191" t="s">
        <v>611</v>
      </c>
      <c r="L78" s="191" t="s">
        <v>592</v>
      </c>
    </row>
    <row r="79" spans="1:12">
      <c r="A79" s="183"/>
      <c r="B79" s="191">
        <v>8729340663</v>
      </c>
      <c r="C79" s="191" t="s">
        <v>782</v>
      </c>
      <c r="D79" s="191" t="s">
        <v>783</v>
      </c>
      <c r="E79" s="191">
        <v>1</v>
      </c>
      <c r="F79" s="192">
        <v>48.8</v>
      </c>
      <c r="G79" s="193">
        <v>45759</v>
      </c>
      <c r="H79" s="191" t="s">
        <v>610</v>
      </c>
      <c r="I79" s="192">
        <v>51</v>
      </c>
      <c r="J79" s="192">
        <v>18</v>
      </c>
      <c r="K79" s="191" t="s">
        <v>784</v>
      </c>
      <c r="L79" s="191" t="s">
        <v>601</v>
      </c>
    </row>
    <row r="80" spans="1:12">
      <c r="A80" s="183"/>
      <c r="B80" s="191">
        <v>2925075661</v>
      </c>
      <c r="C80" s="191" t="s">
        <v>785</v>
      </c>
      <c r="D80" s="191" t="s">
        <v>648</v>
      </c>
      <c r="E80" s="191">
        <v>1</v>
      </c>
      <c r="F80" s="192">
        <v>45.3</v>
      </c>
      <c r="G80" s="193">
        <v>45761</v>
      </c>
      <c r="H80" s="191" t="s">
        <v>590</v>
      </c>
      <c r="I80" s="192">
        <v>29</v>
      </c>
      <c r="J80" s="192">
        <v>11</v>
      </c>
      <c r="K80" s="191" t="s">
        <v>649</v>
      </c>
      <c r="L80" s="191" t="s">
        <v>601</v>
      </c>
    </row>
    <row r="81" spans="1:12">
      <c r="A81" s="183"/>
      <c r="B81" s="191">
        <v>8671994670</v>
      </c>
      <c r="C81" s="191" t="s">
        <v>786</v>
      </c>
      <c r="D81" s="191" t="s">
        <v>787</v>
      </c>
      <c r="E81" s="191">
        <v>1</v>
      </c>
      <c r="F81" s="192">
        <v>42.1</v>
      </c>
      <c r="G81" s="193">
        <v>45772</v>
      </c>
      <c r="H81" s="191" t="s">
        <v>599</v>
      </c>
      <c r="I81" s="192">
        <v>98</v>
      </c>
      <c r="J81" s="192">
        <v>24</v>
      </c>
      <c r="K81" s="191" t="s">
        <v>788</v>
      </c>
      <c r="L81" s="191" t="s">
        <v>619</v>
      </c>
    </row>
    <row r="82" spans="1:12">
      <c r="A82" s="183"/>
      <c r="B82" s="191">
        <v>1476530563</v>
      </c>
      <c r="C82" s="191" t="s">
        <v>789</v>
      </c>
      <c r="D82" s="191" t="s">
        <v>790</v>
      </c>
      <c r="E82" s="191">
        <v>1</v>
      </c>
      <c r="F82" s="192">
        <v>16.7</v>
      </c>
      <c r="G82" s="193">
        <v>45771</v>
      </c>
      <c r="H82" s="191" t="s">
        <v>590</v>
      </c>
      <c r="I82" s="192">
        <v>76</v>
      </c>
      <c r="J82" s="192">
        <v>12</v>
      </c>
      <c r="K82" s="191" t="s">
        <v>643</v>
      </c>
      <c r="L82" s="191" t="s">
        <v>592</v>
      </c>
    </row>
    <row r="83" spans="1:12">
      <c r="A83" s="183"/>
      <c r="B83" s="191">
        <v>2593249747</v>
      </c>
      <c r="C83" s="191" t="s">
        <v>791</v>
      </c>
      <c r="D83" s="191" t="s">
        <v>792</v>
      </c>
      <c r="E83" s="191">
        <v>1</v>
      </c>
      <c r="F83" s="192">
        <v>39.6</v>
      </c>
      <c r="G83" s="193">
        <v>45773</v>
      </c>
      <c r="H83" s="191" t="s">
        <v>590</v>
      </c>
      <c r="I83" s="192">
        <v>41</v>
      </c>
      <c r="J83" s="192">
        <v>22</v>
      </c>
      <c r="K83" s="191" t="s">
        <v>793</v>
      </c>
      <c r="L83" s="191" t="s">
        <v>601</v>
      </c>
    </row>
    <row r="84" spans="1:12">
      <c r="A84" s="183"/>
      <c r="B84" s="191">
        <v>7761187311</v>
      </c>
      <c r="C84" s="191" t="s">
        <v>794</v>
      </c>
      <c r="D84" s="191" t="s">
        <v>795</v>
      </c>
      <c r="E84" s="191">
        <v>1</v>
      </c>
      <c r="F84" s="192">
        <v>31.5</v>
      </c>
      <c r="G84" s="193">
        <v>45777</v>
      </c>
      <c r="H84" s="191" t="s">
        <v>610</v>
      </c>
      <c r="I84" s="192">
        <v>32</v>
      </c>
      <c r="J84" s="192">
        <v>15</v>
      </c>
      <c r="K84" s="191" t="s">
        <v>742</v>
      </c>
      <c r="L84" s="191" t="s">
        <v>601</v>
      </c>
    </row>
    <row r="85" spans="1:12">
      <c r="A85" s="183"/>
      <c r="B85" s="191">
        <v>4443577456</v>
      </c>
      <c r="C85" s="191" t="s">
        <v>796</v>
      </c>
      <c r="D85" s="191" t="s">
        <v>797</v>
      </c>
      <c r="E85" s="191">
        <v>1</v>
      </c>
      <c r="F85" s="192">
        <v>56.6</v>
      </c>
      <c r="G85" s="193">
        <v>45765</v>
      </c>
      <c r="H85" s="191" t="s">
        <v>610</v>
      </c>
      <c r="I85" s="192">
        <v>25</v>
      </c>
      <c r="J85" s="192">
        <v>16</v>
      </c>
      <c r="K85" s="191" t="s">
        <v>736</v>
      </c>
      <c r="L85" s="191" t="s">
        <v>619</v>
      </c>
    </row>
    <row r="86" spans="1:12">
      <c r="A86" s="183"/>
      <c r="B86" s="191">
        <v>4174959585</v>
      </c>
      <c r="C86" s="191" t="s">
        <v>798</v>
      </c>
      <c r="D86" s="191" t="s">
        <v>799</v>
      </c>
      <c r="E86" s="191">
        <v>1</v>
      </c>
      <c r="F86" s="192">
        <v>51.8</v>
      </c>
      <c r="G86" s="193">
        <v>45764</v>
      </c>
      <c r="H86" s="191" t="s">
        <v>599</v>
      </c>
      <c r="I86" s="192">
        <v>86</v>
      </c>
      <c r="J86" s="192">
        <v>20</v>
      </c>
      <c r="K86" s="191" t="s">
        <v>703</v>
      </c>
      <c r="L86" s="191" t="s">
        <v>612</v>
      </c>
    </row>
    <row r="87" spans="1:12">
      <c r="A87" s="183"/>
      <c r="B87" s="191">
        <v>6825887245</v>
      </c>
      <c r="C87" s="191" t="s">
        <v>800</v>
      </c>
      <c r="D87" s="191" t="s">
        <v>801</v>
      </c>
      <c r="E87" s="191">
        <v>1</v>
      </c>
      <c r="F87" s="192">
        <v>55.7</v>
      </c>
      <c r="G87" s="193">
        <v>45775</v>
      </c>
      <c r="H87" s="191" t="s">
        <v>590</v>
      </c>
      <c r="I87" s="192">
        <v>35</v>
      </c>
      <c r="J87" s="192">
        <v>16</v>
      </c>
      <c r="K87" s="191" t="s">
        <v>802</v>
      </c>
      <c r="L87" s="191" t="s">
        <v>619</v>
      </c>
    </row>
    <row r="88" spans="1:12">
      <c r="A88" s="183"/>
      <c r="B88" s="191">
        <v>7970331745</v>
      </c>
      <c r="C88" s="191" t="s">
        <v>803</v>
      </c>
      <c r="D88" s="191" t="s">
        <v>804</v>
      </c>
      <c r="E88" s="191">
        <v>1</v>
      </c>
      <c r="F88" s="192">
        <v>50.4</v>
      </c>
      <c r="G88" s="193">
        <v>45772</v>
      </c>
      <c r="H88" s="191" t="s">
        <v>610</v>
      </c>
      <c r="I88" s="192">
        <v>35</v>
      </c>
      <c r="J88" s="192">
        <v>17</v>
      </c>
      <c r="K88" s="191" t="s">
        <v>805</v>
      </c>
      <c r="L88" s="191" t="s">
        <v>612</v>
      </c>
    </row>
    <row r="89" spans="1:12">
      <c r="A89" s="183"/>
      <c r="B89" s="191">
        <v>5069515732</v>
      </c>
      <c r="C89" s="191" t="s">
        <v>806</v>
      </c>
      <c r="D89" s="191" t="s">
        <v>807</v>
      </c>
      <c r="E89" s="191">
        <v>1</v>
      </c>
      <c r="F89" s="192">
        <v>55.5</v>
      </c>
      <c r="G89" s="193">
        <v>45758</v>
      </c>
      <c r="H89" s="191" t="s">
        <v>590</v>
      </c>
      <c r="I89" s="192">
        <v>78</v>
      </c>
      <c r="J89" s="192">
        <v>20</v>
      </c>
      <c r="K89" s="191" t="s">
        <v>736</v>
      </c>
      <c r="L89" s="191" t="s">
        <v>596</v>
      </c>
    </row>
    <row r="90" spans="1:12">
      <c r="A90" s="183"/>
      <c r="B90" s="191">
        <v>9899659755</v>
      </c>
      <c r="C90" s="191" t="s">
        <v>808</v>
      </c>
      <c r="D90" s="191" t="s">
        <v>809</v>
      </c>
      <c r="E90" s="191">
        <v>1</v>
      </c>
      <c r="F90" s="192">
        <v>19.3</v>
      </c>
      <c r="G90" s="193">
        <v>45757</v>
      </c>
      <c r="H90" s="191" t="s">
        <v>599</v>
      </c>
      <c r="I90" s="192">
        <v>97</v>
      </c>
      <c r="J90" s="192">
        <v>12</v>
      </c>
      <c r="K90" s="191" t="s">
        <v>810</v>
      </c>
      <c r="L90" s="191" t="s">
        <v>596</v>
      </c>
    </row>
    <row r="91" spans="1:12">
      <c r="A91" s="183"/>
      <c r="B91" s="191">
        <v>5012665530</v>
      </c>
      <c r="C91" s="191" t="s">
        <v>811</v>
      </c>
      <c r="D91" s="191" t="s">
        <v>812</v>
      </c>
      <c r="E91" s="191">
        <v>1</v>
      </c>
      <c r="F91" s="192">
        <v>19.8</v>
      </c>
      <c r="G91" s="193">
        <v>45770</v>
      </c>
      <c r="H91" s="191" t="s">
        <v>610</v>
      </c>
      <c r="I91" s="192">
        <v>63</v>
      </c>
      <c r="J91" s="192">
        <v>27</v>
      </c>
      <c r="K91" s="191" t="s">
        <v>718</v>
      </c>
      <c r="L91" s="191" t="s">
        <v>592</v>
      </c>
    </row>
    <row r="92" spans="1:12">
      <c r="A92" s="183"/>
      <c r="B92" s="191">
        <v>1402991327</v>
      </c>
      <c r="C92" s="191" t="s">
        <v>813</v>
      </c>
      <c r="D92" s="191" t="s">
        <v>654</v>
      </c>
      <c r="E92" s="191">
        <v>1</v>
      </c>
      <c r="F92" s="192">
        <v>33.799999999999997</v>
      </c>
      <c r="G92" s="193">
        <v>45773</v>
      </c>
      <c r="H92" s="191" t="s">
        <v>590</v>
      </c>
      <c r="I92" s="192">
        <v>85</v>
      </c>
      <c r="J92" s="192">
        <v>15</v>
      </c>
      <c r="K92" s="191" t="s">
        <v>655</v>
      </c>
      <c r="L92" s="191" t="s">
        <v>619</v>
      </c>
    </row>
    <row r="93" spans="1:12">
      <c r="A93" s="183"/>
      <c r="B93" s="191">
        <v>7164124904</v>
      </c>
      <c r="C93" s="191" t="s">
        <v>814</v>
      </c>
      <c r="D93" s="191" t="s">
        <v>790</v>
      </c>
      <c r="E93" s="191">
        <v>1</v>
      </c>
      <c r="F93" s="192">
        <v>55.6</v>
      </c>
      <c r="G93" s="193">
        <v>45761</v>
      </c>
      <c r="H93" s="191" t="s">
        <v>590</v>
      </c>
      <c r="I93" s="192">
        <v>42</v>
      </c>
      <c r="J93" s="192">
        <v>12</v>
      </c>
      <c r="K93" s="191" t="s">
        <v>643</v>
      </c>
      <c r="L93" s="191" t="s">
        <v>612</v>
      </c>
    </row>
    <row r="94" spans="1:12">
      <c r="A94" s="183"/>
      <c r="B94" s="191">
        <v>2912430686</v>
      </c>
      <c r="C94" s="191" t="s">
        <v>815</v>
      </c>
      <c r="D94" s="191" t="s">
        <v>728</v>
      </c>
      <c r="E94" s="191">
        <v>1</v>
      </c>
      <c r="F94" s="192">
        <v>20.9</v>
      </c>
      <c r="G94" s="193">
        <v>45761</v>
      </c>
      <c r="H94" s="191" t="s">
        <v>610</v>
      </c>
      <c r="I94" s="192">
        <v>97</v>
      </c>
      <c r="J94" s="192">
        <v>22</v>
      </c>
      <c r="K94" s="191" t="s">
        <v>697</v>
      </c>
      <c r="L94" s="191" t="s">
        <v>601</v>
      </c>
    </row>
    <row r="95" spans="1:12">
      <c r="A95" s="183"/>
      <c r="B95" s="191">
        <v>5204358538</v>
      </c>
      <c r="C95" s="191" t="s">
        <v>816</v>
      </c>
      <c r="D95" s="191" t="s">
        <v>817</v>
      </c>
      <c r="E95" s="191">
        <v>1</v>
      </c>
      <c r="F95" s="192">
        <v>43.4</v>
      </c>
      <c r="G95" s="193">
        <v>45776</v>
      </c>
      <c r="H95" s="191" t="s">
        <v>599</v>
      </c>
      <c r="I95" s="192">
        <v>44</v>
      </c>
      <c r="J95" s="192">
        <v>19</v>
      </c>
      <c r="K95" s="191" t="s">
        <v>708</v>
      </c>
      <c r="L95" s="191" t="s">
        <v>592</v>
      </c>
    </row>
    <row r="96" spans="1:12">
      <c r="A96" s="183"/>
      <c r="B96" s="191">
        <v>5442802738</v>
      </c>
      <c r="C96" s="191" t="s">
        <v>818</v>
      </c>
      <c r="D96" s="191" t="s">
        <v>819</v>
      </c>
      <c r="E96" s="191">
        <v>1</v>
      </c>
      <c r="F96" s="192">
        <v>36.299999999999997</v>
      </c>
      <c r="G96" s="193">
        <v>45758</v>
      </c>
      <c r="H96" s="191" t="s">
        <v>590</v>
      </c>
      <c r="I96" s="192">
        <v>22</v>
      </c>
      <c r="J96" s="192">
        <v>21</v>
      </c>
      <c r="K96" s="191" t="s">
        <v>718</v>
      </c>
      <c r="L96" s="191" t="s">
        <v>596</v>
      </c>
    </row>
    <row r="97" spans="1:12">
      <c r="A97" s="183"/>
      <c r="B97" s="191">
        <v>5115928132</v>
      </c>
      <c r="C97" s="191" t="s">
        <v>820</v>
      </c>
      <c r="D97" s="191" t="s">
        <v>690</v>
      </c>
      <c r="E97" s="191">
        <v>1</v>
      </c>
      <c r="F97" s="192">
        <v>43.2</v>
      </c>
      <c r="G97" s="193">
        <v>45766</v>
      </c>
      <c r="H97" s="191" t="s">
        <v>590</v>
      </c>
      <c r="I97" s="192">
        <v>76</v>
      </c>
      <c r="J97" s="192">
        <v>18</v>
      </c>
      <c r="K97" s="191" t="s">
        <v>691</v>
      </c>
      <c r="L97" s="191" t="s">
        <v>619</v>
      </c>
    </row>
    <row r="98" spans="1:12">
      <c r="A98" s="183"/>
      <c r="B98" s="191">
        <v>9483853306</v>
      </c>
      <c r="C98" s="191" t="s">
        <v>821</v>
      </c>
      <c r="D98" s="191" t="s">
        <v>822</v>
      </c>
      <c r="E98" s="191">
        <v>1</v>
      </c>
      <c r="F98" s="192">
        <v>26.1</v>
      </c>
      <c r="G98" s="193">
        <v>45775</v>
      </c>
      <c r="H98" s="191" t="s">
        <v>590</v>
      </c>
      <c r="I98" s="192">
        <v>37</v>
      </c>
      <c r="J98" s="192">
        <v>21</v>
      </c>
      <c r="K98" s="191" t="s">
        <v>823</v>
      </c>
      <c r="L98" s="191" t="s">
        <v>596</v>
      </c>
    </row>
    <row r="99" spans="1:12">
      <c r="A99" s="183"/>
      <c r="B99" s="191">
        <v>4319579638</v>
      </c>
      <c r="C99" s="191" t="s">
        <v>824</v>
      </c>
      <c r="D99" s="191" t="s">
        <v>825</v>
      </c>
      <c r="E99" s="191">
        <v>1</v>
      </c>
      <c r="F99" s="192">
        <v>29.4</v>
      </c>
      <c r="G99" s="193">
        <v>45775</v>
      </c>
      <c r="H99" s="191" t="s">
        <v>590</v>
      </c>
      <c r="I99" s="192">
        <v>56</v>
      </c>
      <c r="J99" s="192">
        <v>11</v>
      </c>
      <c r="K99" s="191" t="s">
        <v>764</v>
      </c>
      <c r="L99" s="191" t="s">
        <v>601</v>
      </c>
    </row>
    <row r="100" spans="1:12">
      <c r="A100" s="183"/>
      <c r="B100" s="191">
        <v>2533510230</v>
      </c>
      <c r="C100" s="191" t="s">
        <v>826</v>
      </c>
      <c r="D100" s="191" t="s">
        <v>827</v>
      </c>
      <c r="E100" s="191">
        <v>1</v>
      </c>
      <c r="F100" s="192">
        <v>39.5</v>
      </c>
      <c r="G100" s="193">
        <v>45772</v>
      </c>
      <c r="H100" s="191" t="s">
        <v>610</v>
      </c>
      <c r="I100" s="192">
        <v>89</v>
      </c>
      <c r="J100" s="192">
        <v>20</v>
      </c>
      <c r="K100" s="191" t="s">
        <v>828</v>
      </c>
      <c r="L100" s="191" t="s">
        <v>619</v>
      </c>
    </row>
    <row r="101" spans="1:12">
      <c r="A101" s="183"/>
      <c r="B101" s="191">
        <v>3044929118</v>
      </c>
      <c r="C101" s="191" t="s">
        <v>829</v>
      </c>
      <c r="D101" s="191" t="s">
        <v>830</v>
      </c>
      <c r="E101" s="191">
        <v>1</v>
      </c>
      <c r="F101" s="192">
        <v>13.5</v>
      </c>
      <c r="G101" s="193">
        <v>45765</v>
      </c>
      <c r="H101" s="191" t="s">
        <v>599</v>
      </c>
      <c r="I101" s="192">
        <v>89</v>
      </c>
      <c r="J101" s="192">
        <v>16</v>
      </c>
      <c r="K101" s="191" t="s">
        <v>655</v>
      </c>
      <c r="L101" s="191" t="s">
        <v>612</v>
      </c>
    </row>
    <row r="102" spans="1:12">
      <c r="A102" s="183"/>
      <c r="B102" s="191">
        <v>7595400160</v>
      </c>
      <c r="C102" s="191" t="s">
        <v>831</v>
      </c>
      <c r="D102" s="191" t="s">
        <v>832</v>
      </c>
      <c r="E102" s="191">
        <v>1</v>
      </c>
      <c r="F102" s="192">
        <v>19.600000000000001</v>
      </c>
      <c r="G102" s="193">
        <v>45763</v>
      </c>
      <c r="H102" s="191" t="s">
        <v>610</v>
      </c>
      <c r="I102" s="192">
        <v>76</v>
      </c>
      <c r="J102" s="192">
        <v>17</v>
      </c>
      <c r="K102" s="191" t="s">
        <v>664</v>
      </c>
      <c r="L102" s="191" t="s">
        <v>601</v>
      </c>
    </row>
    <row r="103" spans="1:12">
      <c r="A103" s="183"/>
      <c r="B103" s="191">
        <v>3129537165</v>
      </c>
      <c r="C103" s="191" t="s">
        <v>833</v>
      </c>
      <c r="D103" s="191" t="s">
        <v>834</v>
      </c>
      <c r="E103" s="191">
        <v>1</v>
      </c>
      <c r="F103" s="192">
        <v>38.1</v>
      </c>
      <c r="G103" s="193">
        <v>45770</v>
      </c>
      <c r="H103" s="191" t="s">
        <v>610</v>
      </c>
      <c r="I103" s="192">
        <v>59</v>
      </c>
      <c r="J103" s="192">
        <v>17</v>
      </c>
      <c r="K103" s="191" t="s">
        <v>828</v>
      </c>
      <c r="L103" s="191" t="s">
        <v>596</v>
      </c>
    </row>
    <row r="104" spans="1:12">
      <c r="A104" s="183"/>
      <c r="B104" s="191">
        <v>8509378705</v>
      </c>
      <c r="C104" s="191" t="s">
        <v>835</v>
      </c>
      <c r="D104" s="191" t="s">
        <v>836</v>
      </c>
      <c r="E104" s="191">
        <v>1</v>
      </c>
      <c r="F104" s="192">
        <v>41.1</v>
      </c>
      <c r="G104" s="193">
        <v>45759</v>
      </c>
      <c r="H104" s="191" t="s">
        <v>590</v>
      </c>
      <c r="I104" s="192">
        <v>65</v>
      </c>
      <c r="J104" s="192">
        <v>28</v>
      </c>
      <c r="K104" s="191" t="s">
        <v>837</v>
      </c>
      <c r="L104" s="191" t="s">
        <v>619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C3FE-DC3D-4BB1-BBB7-B751B15F18F3}">
  <sheetPr codeName="Planilha21"/>
  <dimension ref="A1:M17"/>
  <sheetViews>
    <sheetView workbookViewId="0">
      <selection activeCell="F3" sqref="F3"/>
    </sheetView>
  </sheetViews>
  <sheetFormatPr defaultRowHeight="15"/>
  <cols>
    <col min="4" max="4" width="15.42578125" style="189" bestFit="1" customWidth="1"/>
    <col min="5" max="5" width="10.7109375" bestFit="1" customWidth="1"/>
    <col min="6" max="6" width="18.42578125" bestFit="1" customWidth="1"/>
    <col min="7" max="8" width="10.7109375" bestFit="1" customWidth="1"/>
    <col min="10" max="11" width="10.7109375" bestFit="1" customWidth="1"/>
    <col min="13" max="13" width="43.5703125" bestFit="1" customWidth="1"/>
  </cols>
  <sheetData>
    <row r="1" spans="1:13">
      <c r="A1" s="98" t="s">
        <v>841</v>
      </c>
      <c r="B1" s="98" t="s">
        <v>842</v>
      </c>
      <c r="C1" s="98" t="s">
        <v>843</v>
      </c>
      <c r="D1" s="98" t="s">
        <v>844</v>
      </c>
      <c r="E1" s="98" t="s">
        <v>853</v>
      </c>
      <c r="F1" s="98" t="s">
        <v>854</v>
      </c>
      <c r="H1" s="196">
        <v>45833</v>
      </c>
      <c r="J1" s="198" t="s">
        <v>845</v>
      </c>
      <c r="K1" s="198" t="s">
        <v>846</v>
      </c>
      <c r="M1" t="s">
        <v>847</v>
      </c>
    </row>
    <row r="2" spans="1:13">
      <c r="A2" s="188">
        <f>YEAR(H1)</f>
        <v>2025</v>
      </c>
      <c r="B2" s="188">
        <f>MONTH(H1)</f>
        <v>6</v>
      </c>
      <c r="C2" s="188">
        <f>DAY(H1)</f>
        <v>25</v>
      </c>
      <c r="D2" s="197">
        <f>WEEKDAY(H1)</f>
        <v>4</v>
      </c>
      <c r="E2" s="28">
        <f>IFERROR(EOMONTH(H1,0),"")</f>
        <v>45838</v>
      </c>
      <c r="F2">
        <f>DATEDIF(H1,E2,"D")</f>
        <v>5</v>
      </c>
      <c r="J2" s="199">
        <v>44969</v>
      </c>
      <c r="K2" s="199">
        <v>45833</v>
      </c>
      <c r="M2" s="188">
        <f>DATEDIF(J2,K2,"D")</f>
        <v>864</v>
      </c>
    </row>
    <row r="4" spans="1:13">
      <c r="M4" t="s">
        <v>849</v>
      </c>
    </row>
    <row r="5" spans="1:13">
      <c r="M5" s="188">
        <f>DATEDIF(J2,K2,"M")</f>
        <v>28</v>
      </c>
    </row>
    <row r="7" spans="1:13">
      <c r="M7" t="s">
        <v>848</v>
      </c>
    </row>
    <row r="8" spans="1:13">
      <c r="M8" s="188">
        <f>DATEDIF(J2,K2,"Y")</f>
        <v>2</v>
      </c>
    </row>
    <row r="10" spans="1:13">
      <c r="M10" t="s">
        <v>850</v>
      </c>
    </row>
    <row r="11" spans="1:13">
      <c r="M11" s="188">
        <f>DATEDIF(J2,K2,"MD")</f>
        <v>13</v>
      </c>
    </row>
    <row r="13" spans="1:13">
      <c r="M13" t="s">
        <v>851</v>
      </c>
    </row>
    <row r="14" spans="1:13">
      <c r="M14" s="188">
        <f>DATEDIF(J2,K2,"YM")</f>
        <v>4</v>
      </c>
    </row>
    <row r="16" spans="1:13">
      <c r="M16" t="s">
        <v>852</v>
      </c>
    </row>
    <row r="17" spans="13:13">
      <c r="M17" s="188">
        <f>DATEDIF(J2,K2,"YD")</f>
        <v>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FBBA-33AE-4F94-868A-F4172BD792F9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B0C3-2288-4DD1-884B-B143B1D9F189}">
  <sheetPr codeName="Planilha22"/>
  <dimension ref="A1:I19"/>
  <sheetViews>
    <sheetView showGridLines="0" showRowColHeaders="0" zoomScaleNormal="100" workbookViewId="0">
      <selection activeCell="D14" sqref="D14"/>
    </sheetView>
  </sheetViews>
  <sheetFormatPr defaultRowHeight="15"/>
  <cols>
    <col min="1" max="1" width="27.5703125" style="200" customWidth="1"/>
    <col min="3" max="3" width="44.28515625" bestFit="1" customWidth="1"/>
    <col min="4" max="4" width="52.85546875" customWidth="1"/>
  </cols>
  <sheetData>
    <row r="1" spans="3:5" ht="12.75" customHeight="1"/>
    <row r="2" spans="3:5" ht="9" customHeight="1"/>
    <row r="3" spans="3:5" ht="20.25" thickBot="1">
      <c r="C3" s="204" t="s">
        <v>869</v>
      </c>
      <c r="D3" s="205"/>
      <c r="E3" s="205"/>
    </row>
    <row r="4" spans="3:5" ht="19.5" customHeight="1" thickTop="1">
      <c r="C4" s="244" t="s">
        <v>870</v>
      </c>
      <c r="D4" s="244"/>
      <c r="E4" s="244"/>
    </row>
    <row r="6" spans="3:5" ht="16.5">
      <c r="C6" s="203" t="s">
        <v>855</v>
      </c>
      <c r="D6" s="212" t="s">
        <v>872</v>
      </c>
    </row>
    <row r="7" spans="3:5" ht="16.5">
      <c r="C7" s="203" t="s">
        <v>856</v>
      </c>
      <c r="D7" s="213">
        <v>12345678910</v>
      </c>
    </row>
    <row r="8" spans="3:5" ht="16.5">
      <c r="C8" s="203" t="s">
        <v>857</v>
      </c>
      <c r="D8" s="214">
        <v>29455</v>
      </c>
    </row>
    <row r="9" spans="3:5" ht="16.5">
      <c r="C9" s="203" t="s">
        <v>858</v>
      </c>
      <c r="D9" s="212">
        <v>87654321</v>
      </c>
    </row>
    <row r="10" spans="3:5" ht="16.5">
      <c r="C10" s="203" t="s">
        <v>859</v>
      </c>
      <c r="D10" s="212" t="s">
        <v>876</v>
      </c>
    </row>
    <row r="11" spans="3:5" ht="16.5">
      <c r="C11" s="203" t="s">
        <v>860</v>
      </c>
      <c r="D11" s="212" t="s">
        <v>874</v>
      </c>
    </row>
    <row r="12" spans="3:5" ht="16.5">
      <c r="C12" s="203" t="s">
        <v>861</v>
      </c>
      <c r="D12" s="212" t="s">
        <v>875</v>
      </c>
    </row>
    <row r="13" spans="3:5" ht="16.5">
      <c r="C13" s="203" t="s">
        <v>862</v>
      </c>
      <c r="D13" s="215">
        <v>12345678</v>
      </c>
    </row>
    <row r="14" spans="3:5" ht="16.5">
      <c r="C14" s="203" t="s">
        <v>863</v>
      </c>
      <c r="D14" s="216">
        <v>8133245789</v>
      </c>
    </row>
    <row r="15" spans="3:5" ht="16.5">
      <c r="C15" s="203" t="s">
        <v>864</v>
      </c>
      <c r="D15" s="217">
        <v>81982345678</v>
      </c>
    </row>
    <row r="16" spans="3:5" ht="16.5">
      <c r="C16" s="203" t="s">
        <v>865</v>
      </c>
      <c r="D16" s="218" t="s">
        <v>873</v>
      </c>
    </row>
    <row r="17" spans="3:9" ht="16.5">
      <c r="C17" s="203" t="s">
        <v>866</v>
      </c>
      <c r="D17" s="212" t="s">
        <v>871</v>
      </c>
    </row>
    <row r="18" spans="3:9" ht="16.5">
      <c r="C18" s="203" t="s">
        <v>867</v>
      </c>
      <c r="D18" s="212" t="s">
        <v>871</v>
      </c>
    </row>
    <row r="19" spans="3:9" ht="16.5">
      <c r="C19" s="203" t="s">
        <v>868</v>
      </c>
      <c r="D19" s="212" t="s">
        <v>871</v>
      </c>
      <c r="I19" s="20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0F9AFDDF-ACE6-4874-905F-A107B88C3095}">
      <formula1>"SIM,NÃO"</formula1>
    </dataValidation>
  </dataValidations>
  <hyperlinks>
    <hyperlink ref="D16" r:id="rId1" xr:uid="{452CD7CB-E96C-4044-BBE8-8A499A67166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9C8B-37B3-42F4-A758-D68BB36D0C65}">
  <sheetPr codeName="Planilha23"/>
  <dimension ref="A3:I54"/>
  <sheetViews>
    <sheetView showGridLines="0" showRowColHeaders="0" workbookViewId="0">
      <selection activeCell="D22" sqref="D22"/>
    </sheetView>
  </sheetViews>
  <sheetFormatPr defaultRowHeight="15"/>
  <cols>
    <col min="1" max="1" width="27.5703125" style="200" customWidth="1"/>
    <col min="2" max="2" width="9.140625" style="189"/>
    <col min="3" max="3" width="44.28515625" style="189" customWidth="1"/>
    <col min="4" max="4" width="52.85546875" style="189" customWidth="1"/>
    <col min="5" max="5" width="9.140625" style="189" customWidth="1"/>
    <col min="6" max="16384" width="9.140625" style="189"/>
  </cols>
  <sheetData>
    <row r="3" spans="1:5" ht="20.25" thickBot="1">
      <c r="C3" s="204" t="s">
        <v>877</v>
      </c>
      <c r="D3" s="205"/>
      <c r="E3" s="205"/>
    </row>
    <row r="4" spans="1:5" ht="19.5" customHeight="1" thickTop="1">
      <c r="C4" s="244" t="s">
        <v>878</v>
      </c>
      <c r="D4" s="244"/>
      <c r="E4" s="244"/>
    </row>
    <row r="5" spans="1:5" s="206" customFormat="1" ht="19.5" customHeight="1">
      <c r="A5" s="200"/>
      <c r="C5"/>
      <c r="D5"/>
      <c r="E5"/>
    </row>
    <row r="6" spans="1:5" ht="16.5">
      <c r="C6" s="208" t="s">
        <v>24</v>
      </c>
    </row>
    <row r="7" spans="1:5" s="210" customFormat="1" ht="19.5" customHeight="1">
      <c r="A7" s="209"/>
      <c r="C7" s="245">
        <f>SUM(D11,D16,D21)</f>
        <v>7978878</v>
      </c>
      <c r="D7" s="246"/>
    </row>
    <row r="9" spans="1:5">
      <c r="C9" s="207" t="s">
        <v>934</v>
      </c>
    </row>
    <row r="10" spans="1:5" ht="16.5">
      <c r="C10" s="203" t="s">
        <v>879</v>
      </c>
      <c r="D10" s="212" t="s">
        <v>902</v>
      </c>
    </row>
    <row r="11" spans="1:5" ht="16.5">
      <c r="C11" s="203" t="s">
        <v>880</v>
      </c>
      <c r="D11" s="219">
        <v>500000</v>
      </c>
    </row>
    <row r="12" spans="1:5" ht="16.5">
      <c r="C12" s="203" t="s">
        <v>881</v>
      </c>
      <c r="D12" s="212" t="s">
        <v>882</v>
      </c>
    </row>
    <row r="14" spans="1:5">
      <c r="C14" s="207" t="s">
        <v>935</v>
      </c>
      <c r="D14" s="206"/>
    </row>
    <row r="15" spans="1:5" ht="16.5">
      <c r="C15" s="203" t="s">
        <v>879</v>
      </c>
      <c r="D15" s="212" t="s">
        <v>902</v>
      </c>
    </row>
    <row r="16" spans="1:5" ht="16.5">
      <c r="C16" s="203" t="s">
        <v>880</v>
      </c>
      <c r="D16" s="219">
        <v>6225241</v>
      </c>
    </row>
    <row r="17" spans="3:9" ht="16.5">
      <c r="C17" s="203" t="s">
        <v>881</v>
      </c>
      <c r="D17" s="212" t="s">
        <v>882</v>
      </c>
    </row>
    <row r="19" spans="3:9">
      <c r="C19" s="207" t="s">
        <v>936</v>
      </c>
      <c r="D19" s="206"/>
    </row>
    <row r="20" spans="3:9" ht="16.5">
      <c r="C20" s="203" t="s">
        <v>879</v>
      </c>
      <c r="D20" s="212" t="s">
        <v>902</v>
      </c>
      <c r="I20" s="201"/>
    </row>
    <row r="21" spans="3:9" ht="16.5">
      <c r="C21" s="203" t="s">
        <v>880</v>
      </c>
      <c r="D21" s="219">
        <v>1253637</v>
      </c>
    </row>
    <row r="22" spans="3:9" ht="16.5">
      <c r="C22" s="203" t="s">
        <v>881</v>
      </c>
      <c r="D22" s="212" t="s">
        <v>882</v>
      </c>
    </row>
    <row r="24" spans="3:9">
      <c r="D24" s="202"/>
    </row>
    <row r="25" spans="3:9">
      <c r="D25" s="202"/>
    </row>
    <row r="26" spans="3:9">
      <c r="D26" s="202"/>
    </row>
    <row r="27" spans="3:9">
      <c r="D27" s="202"/>
    </row>
    <row r="28" spans="3:9">
      <c r="D28" s="202"/>
    </row>
    <row r="29" spans="3:9">
      <c r="D29" s="202"/>
    </row>
    <row r="30" spans="3:9">
      <c r="D30" s="202"/>
    </row>
    <row r="31" spans="3:9">
      <c r="D31" s="202"/>
    </row>
    <row r="32" spans="3:9">
      <c r="D32" s="202"/>
    </row>
    <row r="33" spans="4:4">
      <c r="D33" s="202"/>
    </row>
    <row r="34" spans="4:4">
      <c r="D34" s="202"/>
    </row>
    <row r="35" spans="4:4">
      <c r="D35" s="202"/>
    </row>
    <row r="36" spans="4:4">
      <c r="D36" s="202"/>
    </row>
    <row r="37" spans="4:4">
      <c r="D37" s="202"/>
    </row>
    <row r="38" spans="4:4">
      <c r="D38" s="202"/>
    </row>
    <row r="39" spans="4:4">
      <c r="D39" s="202"/>
    </row>
    <row r="40" spans="4:4">
      <c r="D40" s="202"/>
    </row>
    <row r="41" spans="4:4">
      <c r="D41" s="202"/>
    </row>
    <row r="42" spans="4:4">
      <c r="D42" s="202"/>
    </row>
    <row r="43" spans="4:4">
      <c r="D43" s="202"/>
    </row>
    <row r="44" spans="4:4">
      <c r="D44" s="202"/>
    </row>
    <row r="45" spans="4:4">
      <c r="D45" s="202"/>
    </row>
    <row r="46" spans="4:4">
      <c r="D46" s="202"/>
    </row>
    <row r="47" spans="4:4">
      <c r="D47" s="202"/>
    </row>
    <row r="48" spans="4:4">
      <c r="D48" s="202"/>
    </row>
    <row r="49" spans="4:4">
      <c r="D49" s="202"/>
    </row>
    <row r="50" spans="4:4">
      <c r="D50" s="202"/>
    </row>
    <row r="51" spans="4:4">
      <c r="D51" s="202"/>
    </row>
    <row r="52" spans="4:4">
      <c r="D52" s="202"/>
    </row>
    <row r="53" spans="4:4">
      <c r="D53" s="202"/>
    </row>
    <row r="54" spans="4:4">
      <c r="D54" s="202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25FF6DC-4892-40BE-BFA6-E77A0A781D82}">
          <x14:formula1>
            <xm:f>TABELAS!$A$2:$A$51</xm:f>
          </x14:formula1>
          <xm:sqref>D10 D15 D20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35BD-0086-4B4F-9781-BC2B2F555125}">
  <sheetPr codeName="Planilha24"/>
  <dimension ref="A3:I28"/>
  <sheetViews>
    <sheetView showGridLines="0" showRowColHeaders="0" workbookViewId="0">
      <selection activeCell="C1" sqref="C1"/>
    </sheetView>
  </sheetViews>
  <sheetFormatPr defaultRowHeight="15"/>
  <cols>
    <col min="1" max="1" width="27.5703125" style="200" customWidth="1"/>
    <col min="2" max="2" width="9.140625" style="189"/>
    <col min="3" max="3" width="26.140625" style="189" customWidth="1"/>
    <col min="4" max="4" width="19.28515625" style="189" customWidth="1"/>
    <col min="5" max="5" width="21.7109375" style="189" customWidth="1"/>
    <col min="6" max="16384" width="9.140625" style="189"/>
  </cols>
  <sheetData>
    <row r="3" spans="3:5" ht="20.25" thickBot="1">
      <c r="C3" s="204" t="s">
        <v>938</v>
      </c>
      <c r="D3" s="205"/>
      <c r="E3" s="205"/>
    </row>
    <row r="4" spans="3:5" ht="19.5" customHeight="1" thickTop="1">
      <c r="C4" s="244" t="s">
        <v>937</v>
      </c>
      <c r="D4" s="244"/>
      <c r="E4" s="244"/>
    </row>
    <row r="7" spans="3:5" ht="16.5">
      <c r="C7" s="247" t="s">
        <v>942</v>
      </c>
      <c r="D7" s="248"/>
      <c r="E7" s="248"/>
    </row>
    <row r="8" spans="3:5">
      <c r="C8" s="211" t="s">
        <v>939</v>
      </c>
      <c r="D8" s="211" t="s">
        <v>940</v>
      </c>
      <c r="E8" s="211" t="s">
        <v>941</v>
      </c>
    </row>
    <row r="9" spans="3:5" ht="16.5">
      <c r="C9" s="220">
        <v>45835</v>
      </c>
      <c r="D9" s="221" t="s">
        <v>943</v>
      </c>
      <c r="E9" s="222">
        <v>3000</v>
      </c>
    </row>
    <row r="10" spans="3:5" ht="16.5">
      <c r="C10" s="223"/>
      <c r="D10" s="223"/>
      <c r="E10" s="223"/>
    </row>
    <row r="11" spans="3:5" ht="16.5">
      <c r="C11" s="221"/>
      <c r="D11" s="221"/>
      <c r="E11" s="221"/>
    </row>
    <row r="12" spans="3:5" ht="16.5">
      <c r="C12" s="223"/>
      <c r="D12" s="223"/>
      <c r="E12" s="223"/>
    </row>
    <row r="13" spans="3:5" ht="16.5">
      <c r="C13" s="221"/>
      <c r="D13" s="221"/>
      <c r="E13" s="221"/>
    </row>
    <row r="14" spans="3:5" ht="16.5">
      <c r="C14" s="223"/>
      <c r="D14" s="223"/>
      <c r="E14" s="223"/>
    </row>
    <row r="15" spans="3:5" ht="16.5">
      <c r="C15" s="221"/>
      <c r="D15" s="221"/>
      <c r="E15" s="221"/>
    </row>
    <row r="16" spans="3:5" ht="16.5">
      <c r="C16" s="223"/>
      <c r="D16" s="223"/>
      <c r="E16" s="223"/>
    </row>
    <row r="17" spans="3:9" ht="16.5">
      <c r="C17" s="221"/>
      <c r="D17" s="221"/>
      <c r="E17" s="221"/>
    </row>
    <row r="18" spans="3:9" ht="16.5">
      <c r="C18" s="223"/>
      <c r="D18" s="223"/>
      <c r="E18" s="223"/>
    </row>
    <row r="19" spans="3:9" ht="16.5">
      <c r="C19" s="221"/>
      <c r="D19" s="221"/>
      <c r="E19" s="221"/>
      <c r="I19" s="201"/>
    </row>
    <row r="20" spans="3:9" ht="16.5">
      <c r="C20" s="223"/>
      <c r="D20" s="223"/>
      <c r="E20" s="223"/>
    </row>
    <row r="21" spans="3:9" ht="16.5">
      <c r="C21" s="221"/>
      <c r="D21" s="221"/>
      <c r="E21" s="221"/>
    </row>
    <row r="22" spans="3:9" ht="16.5">
      <c r="C22" s="223"/>
      <c r="D22" s="223"/>
      <c r="E22" s="223"/>
    </row>
    <row r="23" spans="3:9" ht="16.5">
      <c r="C23" s="221"/>
      <c r="D23" s="221"/>
      <c r="E23" s="221"/>
    </row>
    <row r="24" spans="3:9" ht="16.5">
      <c r="C24" s="223"/>
      <c r="D24" s="223"/>
      <c r="E24" s="223"/>
    </row>
    <row r="25" spans="3:9" ht="16.5">
      <c r="C25" s="221"/>
      <c r="D25" s="221"/>
      <c r="E25" s="221"/>
    </row>
    <row r="26" spans="3:9" ht="16.5">
      <c r="C26" s="223"/>
      <c r="D26" s="223"/>
      <c r="E26" s="223"/>
    </row>
    <row r="27" spans="3:9" ht="16.5">
      <c r="C27" s="221"/>
      <c r="D27" s="221"/>
      <c r="E27" s="221"/>
    </row>
    <row r="28" spans="3:9" ht="16.5">
      <c r="C28" s="223"/>
      <c r="D28" s="223"/>
      <c r="E28" s="223"/>
    </row>
  </sheetData>
  <sheetProtection sheet="1" objects="1" scenarios="1"/>
  <mergeCells count="2">
    <mergeCell ref="C4:E4"/>
    <mergeCell ref="C7:E7"/>
  </mergeCells>
  <dataValidations count="1">
    <dataValidation type="list" allowBlank="1" showInputMessage="1" showErrorMessage="1" sqref="D9:D28" xr:uid="{1B972321-ACAB-4E83-96E9-FD38B257A58D}">
      <formula1>"HOLHERITE,CNPJ,FREELANCE"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059F-47DA-4723-8044-D69F26E3E5F0}">
  <dimension ref="A2:S136"/>
  <sheetViews>
    <sheetView showGridLines="0" tabSelected="1" topLeftCell="A11" zoomScale="90" zoomScaleNormal="90" workbookViewId="0">
      <selection activeCell="N37" sqref="N37"/>
    </sheetView>
  </sheetViews>
  <sheetFormatPr defaultRowHeight="15"/>
  <cols>
    <col min="1" max="1" width="27.85546875" style="249" customWidth="1"/>
    <col min="2" max="2" width="4.140625" style="206" customWidth="1"/>
    <col min="3" max="11" width="9.140625" style="206"/>
    <col min="12" max="12" width="7.5703125" style="206" customWidth="1"/>
    <col min="13" max="16384" width="9.140625" style="206"/>
  </cols>
  <sheetData>
    <row r="2" spans="1:19" ht="27.75" customHeight="1" thickBot="1">
      <c r="C2" s="250" t="s">
        <v>944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2"/>
      <c r="S2" s="252"/>
    </row>
    <row r="3" spans="1:19" ht="15.75" thickTop="1"/>
    <row r="4" spans="1:19" s="253" customFormat="1" ht="15" customHeight="1">
      <c r="A4" s="249"/>
      <c r="D4" s="259" t="s">
        <v>945</v>
      </c>
    </row>
    <row r="5" spans="1:19" s="253" customFormat="1" ht="7.5" customHeight="1">
      <c r="A5" s="249"/>
    </row>
    <row r="6" spans="1:19" s="253" customFormat="1" ht="10.5" customHeight="1">
      <c r="A6" s="249"/>
    </row>
    <row r="7" spans="1:19" s="253" customFormat="1" ht="9.75" customHeight="1">
      <c r="A7" s="254" t="s">
        <v>946</v>
      </c>
    </row>
    <row r="8" spans="1:19" s="253" customFormat="1" ht="11.25" customHeight="1">
      <c r="A8" s="249"/>
    </row>
    <row r="9" spans="1:19" s="253" customFormat="1">
      <c r="A9" s="249"/>
    </row>
    <row r="10" spans="1:19" s="253" customFormat="1">
      <c r="A10" s="249"/>
    </row>
    <row r="11" spans="1:19" s="253" customFormat="1" ht="14.25" customHeight="1">
      <c r="A11" s="249"/>
    </row>
    <row r="12" spans="1:19" s="253" customFormat="1">
      <c r="A12" s="249"/>
    </row>
    <row r="13" spans="1:19" s="253" customFormat="1">
      <c r="A13" s="249"/>
    </row>
    <row r="14" spans="1:19" s="253" customFormat="1">
      <c r="A14" s="249"/>
    </row>
    <row r="15" spans="1:19" s="253" customFormat="1">
      <c r="A15" s="249"/>
    </row>
    <row r="16" spans="1:19" s="253" customFormat="1">
      <c r="A16" s="249"/>
    </row>
    <row r="17" spans="1:1" s="253" customFormat="1">
      <c r="A17" s="249"/>
    </row>
    <row r="18" spans="1:1" s="253" customFormat="1">
      <c r="A18" s="249"/>
    </row>
    <row r="19" spans="1:1" s="253" customFormat="1">
      <c r="A19" s="249"/>
    </row>
    <row r="20" spans="1:1" s="253" customFormat="1">
      <c r="A20" s="249"/>
    </row>
    <row r="21" spans="1:1" s="253" customFormat="1">
      <c r="A21" s="249"/>
    </row>
    <row r="22" spans="1:1" s="253" customFormat="1">
      <c r="A22" s="249"/>
    </row>
    <row r="23" spans="1:1" s="253" customFormat="1">
      <c r="A23" s="249"/>
    </row>
    <row r="24" spans="1:1" s="253" customFormat="1">
      <c r="A24" s="249"/>
    </row>
    <row r="25" spans="1:1" s="253" customFormat="1">
      <c r="A25" s="249"/>
    </row>
    <row r="26" spans="1:1" s="253" customFormat="1">
      <c r="A26" s="249"/>
    </row>
    <row r="27" spans="1:1" s="253" customFormat="1">
      <c r="A27" s="249"/>
    </row>
    <row r="28" spans="1:1" s="253" customFormat="1">
      <c r="A28" s="249"/>
    </row>
    <row r="29" spans="1:1" s="253" customFormat="1">
      <c r="A29" s="249"/>
    </row>
    <row r="30" spans="1:1" s="253" customFormat="1">
      <c r="A30" s="249"/>
    </row>
    <row r="31" spans="1:1" s="253" customFormat="1">
      <c r="A31" s="249"/>
    </row>
    <row r="32" spans="1:1" s="253" customFormat="1">
      <c r="A32" s="249"/>
    </row>
    <row r="33" spans="1:1" s="253" customFormat="1">
      <c r="A33" s="249"/>
    </row>
    <row r="34" spans="1:1" s="253" customFormat="1">
      <c r="A34" s="249"/>
    </row>
    <row r="35" spans="1:1" s="253" customFormat="1">
      <c r="A35" s="249"/>
    </row>
    <row r="36" spans="1:1" s="253" customFormat="1">
      <c r="A36" s="249"/>
    </row>
    <row r="37" spans="1:1" s="253" customFormat="1">
      <c r="A37" s="249"/>
    </row>
    <row r="38" spans="1:1" s="253" customFormat="1">
      <c r="A38" s="249"/>
    </row>
    <row r="39" spans="1:1" s="253" customFormat="1">
      <c r="A39" s="249"/>
    </row>
    <row r="40" spans="1:1" s="253" customFormat="1">
      <c r="A40" s="249"/>
    </row>
    <row r="41" spans="1:1" s="253" customFormat="1">
      <c r="A41" s="249"/>
    </row>
    <row r="42" spans="1:1" s="253" customFormat="1">
      <c r="A42" s="249"/>
    </row>
    <row r="43" spans="1:1" s="253" customFormat="1">
      <c r="A43" s="249"/>
    </row>
    <row r="44" spans="1:1" s="253" customFormat="1">
      <c r="A44" s="249"/>
    </row>
    <row r="45" spans="1:1" s="253" customFormat="1">
      <c r="A45" s="249"/>
    </row>
    <row r="46" spans="1:1" s="253" customFormat="1">
      <c r="A46" s="249"/>
    </row>
    <row r="47" spans="1:1" s="253" customFormat="1">
      <c r="A47" s="249"/>
    </row>
    <row r="48" spans="1:1" s="253" customFormat="1">
      <c r="A48" s="249"/>
    </row>
    <row r="49" spans="1:1" s="253" customFormat="1">
      <c r="A49" s="249"/>
    </row>
    <row r="50" spans="1:1" s="253" customFormat="1">
      <c r="A50" s="249"/>
    </row>
    <row r="51" spans="1:1" s="253" customFormat="1">
      <c r="A51" s="249"/>
    </row>
    <row r="52" spans="1:1" s="253" customFormat="1">
      <c r="A52" s="249"/>
    </row>
    <row r="53" spans="1:1" s="253" customFormat="1">
      <c r="A53" s="249"/>
    </row>
    <row r="54" spans="1:1" s="253" customFormat="1">
      <c r="A54" s="249"/>
    </row>
    <row r="55" spans="1:1" s="253" customFormat="1">
      <c r="A55" s="249"/>
    </row>
    <row r="56" spans="1:1" s="253" customFormat="1">
      <c r="A56" s="249"/>
    </row>
    <row r="57" spans="1:1" s="253" customFormat="1">
      <c r="A57" s="249"/>
    </row>
    <row r="58" spans="1:1" s="253" customFormat="1">
      <c r="A58" s="249"/>
    </row>
    <row r="59" spans="1:1" s="253" customFormat="1">
      <c r="A59" s="249"/>
    </row>
    <row r="60" spans="1:1" s="253" customFormat="1">
      <c r="A60" s="249"/>
    </row>
    <row r="61" spans="1:1" s="253" customFormat="1">
      <c r="A61" s="249"/>
    </row>
    <row r="62" spans="1:1" s="253" customFormat="1">
      <c r="A62" s="249"/>
    </row>
    <row r="63" spans="1:1" s="253" customFormat="1">
      <c r="A63" s="249"/>
    </row>
    <row r="64" spans="1:1" s="253" customFormat="1">
      <c r="A64" s="249"/>
    </row>
    <row r="65" spans="1:1" s="253" customFormat="1">
      <c r="A65" s="249"/>
    </row>
    <row r="66" spans="1:1" s="253" customFormat="1">
      <c r="A66" s="249"/>
    </row>
    <row r="67" spans="1:1" s="253" customFormat="1">
      <c r="A67" s="249"/>
    </row>
    <row r="68" spans="1:1" s="253" customFormat="1">
      <c r="A68" s="249"/>
    </row>
    <row r="69" spans="1:1" s="253" customFormat="1">
      <c r="A69" s="249"/>
    </row>
    <row r="70" spans="1:1" s="253" customFormat="1">
      <c r="A70" s="249"/>
    </row>
    <row r="71" spans="1:1" s="253" customFormat="1">
      <c r="A71" s="249"/>
    </row>
    <row r="72" spans="1:1" s="253" customFormat="1">
      <c r="A72" s="249"/>
    </row>
    <row r="73" spans="1:1" s="253" customFormat="1">
      <c r="A73" s="249"/>
    </row>
    <row r="74" spans="1:1" s="253" customFormat="1">
      <c r="A74" s="249"/>
    </row>
    <row r="75" spans="1:1" s="253" customFormat="1">
      <c r="A75" s="249"/>
    </row>
    <row r="76" spans="1:1" s="253" customFormat="1">
      <c r="A76" s="249"/>
    </row>
    <row r="77" spans="1:1" s="253" customFormat="1">
      <c r="A77" s="249"/>
    </row>
    <row r="78" spans="1:1" s="253" customFormat="1">
      <c r="A78" s="249"/>
    </row>
    <row r="79" spans="1:1" s="253" customFormat="1">
      <c r="A79" s="249"/>
    </row>
    <row r="80" spans="1:1" s="253" customFormat="1">
      <c r="A80" s="249"/>
    </row>
    <row r="81" spans="1:1" s="253" customFormat="1">
      <c r="A81" s="249"/>
    </row>
    <row r="82" spans="1:1" s="253" customFormat="1">
      <c r="A82" s="249"/>
    </row>
    <row r="83" spans="1:1" s="253" customFormat="1">
      <c r="A83" s="249"/>
    </row>
    <row r="84" spans="1:1" s="253" customFormat="1">
      <c r="A84" s="249"/>
    </row>
    <row r="85" spans="1:1" s="253" customFormat="1">
      <c r="A85" s="249"/>
    </row>
    <row r="86" spans="1:1" s="253" customFormat="1">
      <c r="A86" s="249"/>
    </row>
    <row r="87" spans="1:1" s="253" customFormat="1">
      <c r="A87" s="249"/>
    </row>
    <row r="88" spans="1:1" s="253" customFormat="1">
      <c r="A88" s="249"/>
    </row>
    <row r="89" spans="1:1" s="253" customFormat="1">
      <c r="A89" s="249"/>
    </row>
    <row r="90" spans="1:1" s="253" customFormat="1">
      <c r="A90" s="249"/>
    </row>
    <row r="91" spans="1:1" s="253" customFormat="1">
      <c r="A91" s="249"/>
    </row>
    <row r="92" spans="1:1" s="253" customFormat="1">
      <c r="A92" s="249"/>
    </row>
    <row r="93" spans="1:1" s="253" customFormat="1">
      <c r="A93" s="249"/>
    </row>
    <row r="94" spans="1:1" s="253" customFormat="1">
      <c r="A94" s="249"/>
    </row>
    <row r="95" spans="1:1" s="253" customFormat="1">
      <c r="A95" s="249"/>
    </row>
    <row r="96" spans="1:1" s="253" customFormat="1">
      <c r="A96" s="249"/>
    </row>
    <row r="97" spans="1:1" s="253" customFormat="1">
      <c r="A97" s="249"/>
    </row>
    <row r="98" spans="1:1" s="253" customFormat="1">
      <c r="A98" s="249"/>
    </row>
    <row r="99" spans="1:1" s="253" customFormat="1">
      <c r="A99" s="249"/>
    </row>
    <row r="100" spans="1:1" s="253" customFormat="1">
      <c r="A100" s="249"/>
    </row>
    <row r="101" spans="1:1" s="253" customFormat="1">
      <c r="A101" s="249"/>
    </row>
    <row r="102" spans="1:1" s="253" customFormat="1">
      <c r="A102" s="249"/>
    </row>
    <row r="103" spans="1:1" s="253" customFormat="1">
      <c r="A103" s="249"/>
    </row>
    <row r="104" spans="1:1" s="253" customFormat="1">
      <c r="A104" s="249"/>
    </row>
    <row r="105" spans="1:1" s="253" customFormat="1">
      <c r="A105" s="249"/>
    </row>
    <row r="106" spans="1:1" s="253" customFormat="1">
      <c r="A106" s="249"/>
    </row>
    <row r="107" spans="1:1" s="253" customFormat="1">
      <c r="A107" s="249"/>
    </row>
    <row r="108" spans="1:1" s="253" customFormat="1">
      <c r="A108" s="249"/>
    </row>
    <row r="109" spans="1:1" s="253" customFormat="1">
      <c r="A109" s="249"/>
    </row>
    <row r="110" spans="1:1" s="253" customFormat="1">
      <c r="A110" s="249"/>
    </row>
    <row r="111" spans="1:1" s="253" customFormat="1">
      <c r="A111" s="249"/>
    </row>
    <row r="112" spans="1:1" s="253" customFormat="1">
      <c r="A112" s="249"/>
    </row>
    <row r="113" spans="1:1" s="253" customFormat="1">
      <c r="A113" s="249"/>
    </row>
    <row r="114" spans="1:1" s="253" customFormat="1">
      <c r="A114" s="249"/>
    </row>
    <row r="115" spans="1:1" s="253" customFormat="1">
      <c r="A115" s="249"/>
    </row>
    <row r="116" spans="1:1" s="253" customFormat="1">
      <c r="A116" s="249"/>
    </row>
    <row r="117" spans="1:1" s="253" customFormat="1">
      <c r="A117" s="249"/>
    </row>
    <row r="118" spans="1:1" s="253" customFormat="1">
      <c r="A118" s="249"/>
    </row>
    <row r="119" spans="1:1" s="253" customFormat="1">
      <c r="A119" s="249"/>
    </row>
    <row r="120" spans="1:1" s="253" customFormat="1">
      <c r="A120" s="249"/>
    </row>
    <row r="121" spans="1:1" s="253" customFormat="1">
      <c r="A121" s="249"/>
    </row>
    <row r="122" spans="1:1" s="253" customFormat="1">
      <c r="A122" s="249"/>
    </row>
    <row r="123" spans="1:1" s="253" customFormat="1">
      <c r="A123" s="249"/>
    </row>
    <row r="124" spans="1:1" s="253" customFormat="1">
      <c r="A124" s="249"/>
    </row>
    <row r="125" spans="1:1" s="253" customFormat="1">
      <c r="A125" s="249"/>
    </row>
    <row r="126" spans="1:1" s="253" customFormat="1">
      <c r="A126" s="249"/>
    </row>
    <row r="127" spans="1:1" s="253" customFormat="1">
      <c r="A127" s="249"/>
    </row>
    <row r="128" spans="1:1" s="253" customFormat="1">
      <c r="A128" s="249"/>
    </row>
    <row r="129" spans="1:1" s="253" customFormat="1">
      <c r="A129" s="249"/>
    </row>
    <row r="130" spans="1:1" s="253" customFormat="1">
      <c r="A130" s="249"/>
    </row>
    <row r="131" spans="1:1" s="253" customFormat="1">
      <c r="A131" s="249"/>
    </row>
    <row r="132" spans="1:1" s="253" customFormat="1">
      <c r="A132" s="249"/>
    </row>
    <row r="133" spans="1:1" s="253" customFormat="1">
      <c r="A133" s="249"/>
    </row>
    <row r="134" spans="1:1" s="253" customFormat="1">
      <c r="A134" s="249"/>
    </row>
    <row r="135" spans="1:1" s="253" customFormat="1">
      <c r="A135" s="249"/>
    </row>
    <row r="136" spans="1:1" s="253" customFormat="1">
      <c r="A136" s="24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DA07-5A0B-4085-BDA3-234DFF8EDDC6}">
  <dimension ref="C2:D29"/>
  <sheetViews>
    <sheetView topLeftCell="A10" workbookViewId="0">
      <selection activeCell="D28" sqref="D28"/>
    </sheetView>
  </sheetViews>
  <sheetFormatPr defaultRowHeight="15"/>
  <cols>
    <col min="3" max="3" width="18" bestFit="1" customWidth="1"/>
    <col min="4" max="4" width="34.42578125" bestFit="1" customWidth="1"/>
  </cols>
  <sheetData>
    <row r="2" spans="3:4">
      <c r="C2" s="33" t="s">
        <v>953</v>
      </c>
      <c r="D2" s="206" t="s">
        <v>970</v>
      </c>
    </row>
    <row r="4" spans="3:4">
      <c r="C4" s="33" t="s">
        <v>1060</v>
      </c>
      <c r="D4" t="s">
        <v>1061</v>
      </c>
    </row>
    <row r="5" spans="3:4">
      <c r="C5" s="34" t="s">
        <v>965</v>
      </c>
      <c r="D5" s="21">
        <v>217</v>
      </c>
    </row>
    <row r="6" spans="3:4">
      <c r="C6" s="34" t="s">
        <v>962</v>
      </c>
      <c r="D6" s="21">
        <v>1537</v>
      </c>
    </row>
    <row r="7" spans="3:4">
      <c r="C7" s="34" t="s">
        <v>398</v>
      </c>
      <c r="D7" s="21">
        <v>1754</v>
      </c>
    </row>
    <row r="10" spans="3:4">
      <c r="C10" s="33" t="s">
        <v>953</v>
      </c>
      <c r="D10" s="206" t="s">
        <v>970</v>
      </c>
    </row>
    <row r="11" spans="3:4">
      <c r="C11" s="206"/>
      <c r="D11" s="206"/>
    </row>
    <row r="12" spans="3:4">
      <c r="C12" s="33" t="s">
        <v>1060</v>
      </c>
      <c r="D12" t="s">
        <v>1250</v>
      </c>
    </row>
    <row r="13" spans="3:4">
      <c r="C13" s="34" t="s">
        <v>1063</v>
      </c>
      <c r="D13" s="21">
        <v>0</v>
      </c>
    </row>
    <row r="14" spans="3:4">
      <c r="C14" s="34" t="s">
        <v>1066</v>
      </c>
      <c r="D14" s="21">
        <v>0</v>
      </c>
    </row>
    <row r="15" spans="3:4">
      <c r="C15" s="34" t="s">
        <v>961</v>
      </c>
      <c r="D15" s="21">
        <v>600</v>
      </c>
    </row>
    <row r="16" spans="3:4">
      <c r="C16" s="34" t="s">
        <v>398</v>
      </c>
      <c r="D16" s="21">
        <v>600</v>
      </c>
    </row>
    <row r="18" spans="3:4">
      <c r="D18" s="21">
        <f>GETPIVOTDATA("EA Play Season Pass
Price",$C$12)</f>
        <v>600</v>
      </c>
    </row>
    <row r="20" spans="3:4">
      <c r="C20" s="33" t="s">
        <v>953</v>
      </c>
      <c r="D20" s="206" t="s">
        <v>970</v>
      </c>
    </row>
    <row r="21" spans="3:4">
      <c r="C21" s="206"/>
      <c r="D21" s="206"/>
    </row>
    <row r="22" spans="3:4">
      <c r="C22" s="33" t="s">
        <v>1060</v>
      </c>
      <c r="D22" t="s">
        <v>1251</v>
      </c>
    </row>
    <row r="23" spans="3:4">
      <c r="C23" s="34" t="s">
        <v>1063</v>
      </c>
      <c r="D23" s="21">
        <v>0</v>
      </c>
    </row>
    <row r="24" spans="3:4">
      <c r="C24" s="34" t="s">
        <v>1066</v>
      </c>
      <c r="D24" s="21">
        <v>540</v>
      </c>
    </row>
    <row r="25" spans="3:4">
      <c r="C25" s="34" t="s">
        <v>961</v>
      </c>
      <c r="D25" s="21">
        <v>400</v>
      </c>
    </row>
    <row r="26" spans="3:4">
      <c r="C26" s="34" t="s">
        <v>398</v>
      </c>
      <c r="D26" s="21">
        <v>940</v>
      </c>
    </row>
    <row r="28" spans="3:4">
      <c r="D28" s="21">
        <f>GETPIVOTDATA("Minecraft Season Pass Price",$C$22)</f>
        <v>940</v>
      </c>
    </row>
    <row r="29" spans="3:4">
      <c r="D29" s="21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5B82-ABDE-408F-9827-00F145419B0C}">
  <dimension ref="A1:M296"/>
  <sheetViews>
    <sheetView workbookViewId="0">
      <selection activeCell="I2" sqref="I2"/>
    </sheetView>
  </sheetViews>
  <sheetFormatPr defaultRowHeight="15"/>
  <cols>
    <col min="1" max="1" width="18.5703125" customWidth="1"/>
    <col min="2" max="2" width="20.5703125" customWidth="1"/>
    <col min="3" max="3" width="8.7109375" bestFit="1" customWidth="1"/>
    <col min="4" max="4" width="10.7109375" bestFit="1" customWidth="1"/>
    <col min="5" max="5" width="15" customWidth="1"/>
    <col min="6" max="6" width="19.140625" customWidth="1"/>
    <col min="10" max="11" width="9" bestFit="1" customWidth="1"/>
  </cols>
  <sheetData>
    <row r="1" spans="1:13" s="206" customFormat="1" ht="60">
      <c r="A1" s="255" t="s">
        <v>947</v>
      </c>
      <c r="B1" s="255" t="s">
        <v>948</v>
      </c>
      <c r="C1" s="255" t="s">
        <v>949</v>
      </c>
      <c r="D1" s="255" t="s">
        <v>950</v>
      </c>
      <c r="E1" s="255" t="s">
        <v>951</v>
      </c>
      <c r="F1" s="255" t="s">
        <v>952</v>
      </c>
      <c r="G1" s="255" t="s">
        <v>953</v>
      </c>
      <c r="H1" s="255" t="s">
        <v>954</v>
      </c>
      <c r="I1" s="255" t="s">
        <v>955</v>
      </c>
      <c r="J1" s="255" t="s">
        <v>956</v>
      </c>
      <c r="K1" s="255" t="s">
        <v>957</v>
      </c>
      <c r="L1" s="255" t="s">
        <v>958</v>
      </c>
      <c r="M1" s="255" t="s">
        <v>959</v>
      </c>
    </row>
    <row r="2" spans="1:13" s="206" customFormat="1" ht="36" customHeight="1">
      <c r="A2" s="256">
        <v>3231</v>
      </c>
      <c r="B2" s="256" t="s">
        <v>960</v>
      </c>
      <c r="C2" s="256" t="s">
        <v>961</v>
      </c>
      <c r="D2" s="257">
        <v>45292</v>
      </c>
      <c r="E2" s="256" t="s">
        <v>962</v>
      </c>
      <c r="F2" s="258">
        <v>15</v>
      </c>
      <c r="G2" s="256" t="s">
        <v>963</v>
      </c>
      <c r="H2" s="256" t="s">
        <v>962</v>
      </c>
      <c r="I2" s="258">
        <v>30</v>
      </c>
      <c r="J2" s="256" t="s">
        <v>962</v>
      </c>
      <c r="K2" s="258">
        <v>20</v>
      </c>
      <c r="L2" s="258">
        <v>5</v>
      </c>
      <c r="M2" s="258">
        <v>60</v>
      </c>
    </row>
    <row r="3" spans="1:13" s="206" customFormat="1" ht="18" customHeight="1">
      <c r="A3" s="256">
        <v>3232</v>
      </c>
      <c r="B3" s="256" t="s">
        <v>1062</v>
      </c>
      <c r="C3" s="256" t="s">
        <v>1063</v>
      </c>
      <c r="D3" s="257">
        <v>45306</v>
      </c>
      <c r="E3" s="256" t="s">
        <v>965</v>
      </c>
      <c r="F3" s="258">
        <v>5</v>
      </c>
      <c r="G3" s="256" t="s">
        <v>970</v>
      </c>
      <c r="H3" s="256" t="s">
        <v>965</v>
      </c>
      <c r="I3" s="258" t="s">
        <v>1064</v>
      </c>
      <c r="J3" s="256" t="s">
        <v>965</v>
      </c>
      <c r="K3" s="258">
        <v>0</v>
      </c>
      <c r="L3" s="258">
        <v>0</v>
      </c>
      <c r="M3" s="258">
        <v>5</v>
      </c>
    </row>
    <row r="4" spans="1:13" s="206" customFormat="1" ht="16.5" customHeight="1">
      <c r="A4" s="256">
        <v>3233</v>
      </c>
      <c r="B4" s="256" t="s">
        <v>1065</v>
      </c>
      <c r="C4" s="256" t="s">
        <v>1066</v>
      </c>
      <c r="D4" s="257">
        <v>45332</v>
      </c>
      <c r="E4" s="256" t="s">
        <v>962</v>
      </c>
      <c r="F4" s="258">
        <v>10</v>
      </c>
      <c r="G4" s="256" t="s">
        <v>967</v>
      </c>
      <c r="H4" s="256" t="s">
        <v>965</v>
      </c>
      <c r="I4" s="258" t="s">
        <v>1064</v>
      </c>
      <c r="J4" s="256" t="s">
        <v>962</v>
      </c>
      <c r="K4" s="258">
        <v>20</v>
      </c>
      <c r="L4" s="258">
        <v>10</v>
      </c>
      <c r="M4" s="258">
        <v>20</v>
      </c>
    </row>
    <row r="5" spans="1:13" s="206" customFormat="1" ht="21" customHeight="1">
      <c r="A5" s="256">
        <v>3234</v>
      </c>
      <c r="B5" s="256" t="s">
        <v>964</v>
      </c>
      <c r="C5" s="256" t="s">
        <v>961</v>
      </c>
      <c r="D5" s="257">
        <v>45342</v>
      </c>
      <c r="E5" s="256" t="s">
        <v>965</v>
      </c>
      <c r="F5" s="258">
        <v>15</v>
      </c>
      <c r="G5" s="256" t="s">
        <v>963</v>
      </c>
      <c r="H5" s="256" t="s">
        <v>962</v>
      </c>
      <c r="I5" s="258">
        <v>30</v>
      </c>
      <c r="J5" s="256" t="s">
        <v>962</v>
      </c>
      <c r="K5" s="258">
        <v>20</v>
      </c>
      <c r="L5" s="258">
        <v>3</v>
      </c>
      <c r="M5" s="258">
        <v>62</v>
      </c>
    </row>
    <row r="6" spans="1:13" s="206" customFormat="1" ht="16.5" customHeight="1">
      <c r="A6" s="256">
        <v>3235</v>
      </c>
      <c r="B6" s="256" t="s">
        <v>1067</v>
      </c>
      <c r="C6" s="256" t="s">
        <v>1063</v>
      </c>
      <c r="D6" s="257">
        <v>45356</v>
      </c>
      <c r="E6" s="256" t="s">
        <v>962</v>
      </c>
      <c r="F6" s="258">
        <v>5</v>
      </c>
      <c r="G6" s="256" t="s">
        <v>963</v>
      </c>
      <c r="H6" s="256" t="s">
        <v>965</v>
      </c>
      <c r="I6" s="258" t="s">
        <v>1064</v>
      </c>
      <c r="J6" s="256" t="s">
        <v>965</v>
      </c>
      <c r="K6" s="258">
        <v>0</v>
      </c>
      <c r="L6" s="258">
        <v>1</v>
      </c>
      <c r="M6" s="258">
        <v>4</v>
      </c>
    </row>
    <row r="7" spans="1:13" s="206" customFormat="1" ht="16.5" customHeight="1">
      <c r="A7" s="256">
        <v>3236</v>
      </c>
      <c r="B7" s="256" t="s">
        <v>1068</v>
      </c>
      <c r="C7" s="256" t="s">
        <v>1066</v>
      </c>
      <c r="D7" s="257">
        <v>45353</v>
      </c>
      <c r="E7" s="256" t="s">
        <v>965</v>
      </c>
      <c r="F7" s="258">
        <v>10</v>
      </c>
      <c r="G7" s="256" t="s">
        <v>963</v>
      </c>
      <c r="H7" s="256" t="s">
        <v>965</v>
      </c>
      <c r="I7" s="258" t="s">
        <v>1064</v>
      </c>
      <c r="J7" s="256" t="s">
        <v>962</v>
      </c>
      <c r="K7" s="258">
        <v>20</v>
      </c>
      <c r="L7" s="258">
        <v>2</v>
      </c>
      <c r="M7" s="258">
        <v>28</v>
      </c>
    </row>
    <row r="8" spans="1:13" s="206" customFormat="1" ht="16.5" customHeight="1">
      <c r="A8" s="256">
        <v>3237</v>
      </c>
      <c r="B8" s="256" t="s">
        <v>966</v>
      </c>
      <c r="C8" s="256" t="s">
        <v>961</v>
      </c>
      <c r="D8" s="257">
        <v>45354</v>
      </c>
      <c r="E8" s="256" t="s">
        <v>962</v>
      </c>
      <c r="F8" s="258">
        <v>15</v>
      </c>
      <c r="G8" s="256" t="s">
        <v>967</v>
      </c>
      <c r="H8" s="256" t="s">
        <v>962</v>
      </c>
      <c r="I8" s="258">
        <v>30</v>
      </c>
      <c r="J8" s="256" t="s">
        <v>962</v>
      </c>
      <c r="K8" s="258">
        <v>20</v>
      </c>
      <c r="L8" s="258">
        <v>10</v>
      </c>
      <c r="M8" s="258">
        <v>55</v>
      </c>
    </row>
    <row r="9" spans="1:13" s="206" customFormat="1" ht="16.5" customHeight="1">
      <c r="A9" s="256">
        <v>3238</v>
      </c>
      <c r="B9" s="256" t="s">
        <v>1069</v>
      </c>
      <c r="C9" s="256" t="s">
        <v>1063</v>
      </c>
      <c r="D9" s="257">
        <v>45355</v>
      </c>
      <c r="E9" s="256" t="s">
        <v>962</v>
      </c>
      <c r="F9" s="258">
        <v>5</v>
      </c>
      <c r="G9" s="256" t="s">
        <v>970</v>
      </c>
      <c r="H9" s="256" t="s">
        <v>965</v>
      </c>
      <c r="I9" s="258" t="s">
        <v>1064</v>
      </c>
      <c r="J9" s="256" t="s">
        <v>965</v>
      </c>
      <c r="K9" s="258">
        <v>0</v>
      </c>
      <c r="L9" s="258">
        <v>0</v>
      </c>
      <c r="M9" s="258">
        <v>5</v>
      </c>
    </row>
    <row r="10" spans="1:13" s="206" customFormat="1" ht="16.5" customHeight="1">
      <c r="A10" s="256">
        <v>3239</v>
      </c>
      <c r="B10" s="256" t="s">
        <v>968</v>
      </c>
      <c r="C10" s="256" t="s">
        <v>961</v>
      </c>
      <c r="D10" s="257">
        <v>45356</v>
      </c>
      <c r="E10" s="256" t="s">
        <v>965</v>
      </c>
      <c r="F10" s="258">
        <v>15</v>
      </c>
      <c r="G10" s="256" t="s">
        <v>963</v>
      </c>
      <c r="H10" s="256" t="s">
        <v>962</v>
      </c>
      <c r="I10" s="258">
        <v>30</v>
      </c>
      <c r="J10" s="256" t="s">
        <v>962</v>
      </c>
      <c r="K10" s="258">
        <v>20</v>
      </c>
      <c r="L10" s="258">
        <v>5</v>
      </c>
      <c r="M10" s="258">
        <v>60</v>
      </c>
    </row>
    <row r="11" spans="1:13" s="206" customFormat="1" ht="16.5" customHeight="1">
      <c r="A11" s="256">
        <v>3240</v>
      </c>
      <c r="B11" s="256" t="s">
        <v>1070</v>
      </c>
      <c r="C11" s="256" t="s">
        <v>1066</v>
      </c>
      <c r="D11" s="257">
        <v>45357</v>
      </c>
      <c r="E11" s="256" t="s">
        <v>962</v>
      </c>
      <c r="F11" s="258">
        <v>10</v>
      </c>
      <c r="G11" s="256" t="s">
        <v>967</v>
      </c>
      <c r="H11" s="256" t="s">
        <v>965</v>
      </c>
      <c r="I11" s="258" t="s">
        <v>1064</v>
      </c>
      <c r="J11" s="256" t="s">
        <v>962</v>
      </c>
      <c r="K11" s="258">
        <v>20</v>
      </c>
      <c r="L11" s="258">
        <v>15</v>
      </c>
      <c r="M11" s="258">
        <v>15</v>
      </c>
    </row>
    <row r="12" spans="1:13" s="206" customFormat="1" ht="16.5" customHeight="1">
      <c r="A12" s="256">
        <v>3241</v>
      </c>
      <c r="B12" s="256" t="s">
        <v>1071</v>
      </c>
      <c r="C12" s="256" t="s">
        <v>1063</v>
      </c>
      <c r="D12" s="257">
        <v>45358</v>
      </c>
      <c r="E12" s="256" t="s">
        <v>965</v>
      </c>
      <c r="F12" s="258">
        <v>5</v>
      </c>
      <c r="G12" s="256" t="s">
        <v>963</v>
      </c>
      <c r="H12" s="256" t="s">
        <v>965</v>
      </c>
      <c r="I12" s="258" t="s">
        <v>1064</v>
      </c>
      <c r="J12" s="256" t="s">
        <v>965</v>
      </c>
      <c r="K12" s="258">
        <v>0</v>
      </c>
      <c r="L12" s="258">
        <v>1</v>
      </c>
      <c r="M12" s="258">
        <v>4</v>
      </c>
    </row>
    <row r="13" spans="1:13" s="206" customFormat="1" ht="16.5" customHeight="1">
      <c r="A13" s="256">
        <v>3242</v>
      </c>
      <c r="B13" s="256" t="s">
        <v>969</v>
      </c>
      <c r="C13" s="256" t="s">
        <v>961</v>
      </c>
      <c r="D13" s="257">
        <v>45359</v>
      </c>
      <c r="E13" s="256" t="s">
        <v>962</v>
      </c>
      <c r="F13" s="258">
        <v>15</v>
      </c>
      <c r="G13" s="256" t="s">
        <v>970</v>
      </c>
      <c r="H13" s="256" t="s">
        <v>962</v>
      </c>
      <c r="I13" s="258">
        <v>30</v>
      </c>
      <c r="J13" s="256" t="s">
        <v>962</v>
      </c>
      <c r="K13" s="258">
        <v>20</v>
      </c>
      <c r="L13" s="258">
        <v>20</v>
      </c>
      <c r="M13" s="258">
        <v>45</v>
      </c>
    </row>
    <row r="14" spans="1:13" s="206" customFormat="1" ht="16.5" customHeight="1">
      <c r="A14" s="256">
        <v>3243</v>
      </c>
      <c r="B14" s="256" t="s">
        <v>1072</v>
      </c>
      <c r="C14" s="256" t="s">
        <v>1066</v>
      </c>
      <c r="D14" s="257">
        <v>45360</v>
      </c>
      <c r="E14" s="256" t="s">
        <v>965</v>
      </c>
      <c r="F14" s="258">
        <v>10</v>
      </c>
      <c r="G14" s="256" t="s">
        <v>963</v>
      </c>
      <c r="H14" s="256" t="s">
        <v>965</v>
      </c>
      <c r="I14" s="258" t="s">
        <v>1064</v>
      </c>
      <c r="J14" s="256" t="s">
        <v>962</v>
      </c>
      <c r="K14" s="258">
        <v>20</v>
      </c>
      <c r="L14" s="258">
        <v>10</v>
      </c>
      <c r="M14" s="258">
        <v>20</v>
      </c>
    </row>
    <row r="15" spans="1:13" s="206" customFormat="1" ht="16.5" customHeight="1">
      <c r="A15" s="256">
        <v>3244</v>
      </c>
      <c r="B15" s="256" t="s">
        <v>1073</v>
      </c>
      <c r="C15" s="256" t="s">
        <v>1063</v>
      </c>
      <c r="D15" s="257">
        <v>45361</v>
      </c>
      <c r="E15" s="256" t="s">
        <v>962</v>
      </c>
      <c r="F15" s="258">
        <v>5</v>
      </c>
      <c r="G15" s="256" t="s">
        <v>967</v>
      </c>
      <c r="H15" s="256" t="s">
        <v>965</v>
      </c>
      <c r="I15" s="258" t="s">
        <v>1064</v>
      </c>
      <c r="J15" s="256" t="s">
        <v>965</v>
      </c>
      <c r="K15" s="258">
        <v>0</v>
      </c>
      <c r="L15" s="258">
        <v>0</v>
      </c>
      <c r="M15" s="258">
        <v>5</v>
      </c>
    </row>
    <row r="16" spans="1:13" s="206" customFormat="1" ht="16.5" customHeight="1">
      <c r="A16" s="256">
        <v>3245</v>
      </c>
      <c r="B16" s="256" t="s">
        <v>971</v>
      </c>
      <c r="C16" s="256" t="s">
        <v>961</v>
      </c>
      <c r="D16" s="257">
        <v>45362</v>
      </c>
      <c r="E16" s="256" t="s">
        <v>965</v>
      </c>
      <c r="F16" s="258">
        <v>15</v>
      </c>
      <c r="G16" s="256" t="s">
        <v>963</v>
      </c>
      <c r="H16" s="256" t="s">
        <v>962</v>
      </c>
      <c r="I16" s="258">
        <v>30</v>
      </c>
      <c r="J16" s="256" t="s">
        <v>962</v>
      </c>
      <c r="K16" s="258">
        <v>20</v>
      </c>
      <c r="L16" s="258">
        <v>8</v>
      </c>
      <c r="M16" s="258">
        <v>57</v>
      </c>
    </row>
    <row r="17" spans="1:13" s="206" customFormat="1" ht="16.5" customHeight="1">
      <c r="A17" s="256">
        <v>3246</v>
      </c>
      <c r="B17" s="256" t="s">
        <v>1074</v>
      </c>
      <c r="C17" s="256" t="s">
        <v>1066</v>
      </c>
      <c r="D17" s="257">
        <v>45363</v>
      </c>
      <c r="E17" s="256" t="s">
        <v>962</v>
      </c>
      <c r="F17" s="258">
        <v>10</v>
      </c>
      <c r="G17" s="256" t="s">
        <v>970</v>
      </c>
      <c r="H17" s="256" t="s">
        <v>965</v>
      </c>
      <c r="I17" s="258" t="s">
        <v>1064</v>
      </c>
      <c r="J17" s="256" t="s">
        <v>962</v>
      </c>
      <c r="K17" s="258">
        <v>20</v>
      </c>
      <c r="L17" s="258">
        <v>12</v>
      </c>
      <c r="M17" s="258">
        <v>18</v>
      </c>
    </row>
    <row r="18" spans="1:13" s="206" customFormat="1" ht="16.5" customHeight="1">
      <c r="A18" s="256">
        <v>3247</v>
      </c>
      <c r="B18" s="256" t="s">
        <v>1075</v>
      </c>
      <c r="C18" s="256" t="s">
        <v>1063</v>
      </c>
      <c r="D18" s="257">
        <v>45364</v>
      </c>
      <c r="E18" s="256" t="s">
        <v>965</v>
      </c>
      <c r="F18" s="258">
        <v>5</v>
      </c>
      <c r="G18" s="256" t="s">
        <v>963</v>
      </c>
      <c r="H18" s="256" t="s">
        <v>965</v>
      </c>
      <c r="I18" s="258" t="s">
        <v>1064</v>
      </c>
      <c r="J18" s="256" t="s">
        <v>965</v>
      </c>
      <c r="K18" s="258">
        <v>0</v>
      </c>
      <c r="L18" s="258">
        <v>2</v>
      </c>
      <c r="M18" s="258">
        <v>3</v>
      </c>
    </row>
    <row r="19" spans="1:13" s="206" customFormat="1" ht="16.5" customHeight="1">
      <c r="A19" s="256">
        <v>3248</v>
      </c>
      <c r="B19" s="256" t="s">
        <v>972</v>
      </c>
      <c r="C19" s="256" t="s">
        <v>961</v>
      </c>
      <c r="D19" s="257">
        <v>45365</v>
      </c>
      <c r="E19" s="256" t="s">
        <v>962</v>
      </c>
      <c r="F19" s="258">
        <v>15</v>
      </c>
      <c r="G19" s="256" t="s">
        <v>967</v>
      </c>
      <c r="H19" s="256" t="s">
        <v>962</v>
      </c>
      <c r="I19" s="258">
        <v>30</v>
      </c>
      <c r="J19" s="256" t="s">
        <v>962</v>
      </c>
      <c r="K19" s="258">
        <v>20</v>
      </c>
      <c r="L19" s="258">
        <v>7</v>
      </c>
      <c r="M19" s="258">
        <v>58</v>
      </c>
    </row>
    <row r="20" spans="1:13" s="206" customFormat="1" ht="16.5" customHeight="1">
      <c r="A20" s="256">
        <v>3249</v>
      </c>
      <c r="B20" s="256" t="s">
        <v>1076</v>
      </c>
      <c r="C20" s="256" t="s">
        <v>1066</v>
      </c>
      <c r="D20" s="257">
        <v>45366</v>
      </c>
      <c r="E20" s="256" t="s">
        <v>965</v>
      </c>
      <c r="F20" s="258">
        <v>10</v>
      </c>
      <c r="G20" s="256" t="s">
        <v>963</v>
      </c>
      <c r="H20" s="256" t="s">
        <v>965</v>
      </c>
      <c r="I20" s="258" t="s">
        <v>1064</v>
      </c>
      <c r="J20" s="256" t="s">
        <v>962</v>
      </c>
      <c r="K20" s="258">
        <v>20</v>
      </c>
      <c r="L20" s="258">
        <v>5</v>
      </c>
      <c r="M20" s="258">
        <v>25</v>
      </c>
    </row>
    <row r="21" spans="1:13" s="206" customFormat="1" ht="16.5" customHeight="1">
      <c r="A21" s="256">
        <v>3250</v>
      </c>
      <c r="B21" s="256" t="s">
        <v>1077</v>
      </c>
      <c r="C21" s="256" t="s">
        <v>1063</v>
      </c>
      <c r="D21" s="257">
        <v>45367</v>
      </c>
      <c r="E21" s="256" t="s">
        <v>962</v>
      </c>
      <c r="F21" s="258">
        <v>5</v>
      </c>
      <c r="G21" s="256" t="s">
        <v>970</v>
      </c>
      <c r="H21" s="256" t="s">
        <v>965</v>
      </c>
      <c r="I21" s="258" t="s">
        <v>1064</v>
      </c>
      <c r="J21" s="256" t="s">
        <v>965</v>
      </c>
      <c r="K21" s="258">
        <v>0</v>
      </c>
      <c r="L21" s="258">
        <v>0</v>
      </c>
      <c r="M21" s="258">
        <v>5</v>
      </c>
    </row>
    <row r="22" spans="1:13" s="206" customFormat="1" ht="16.5" customHeight="1">
      <c r="A22" s="256">
        <v>3251</v>
      </c>
      <c r="B22" s="256" t="s">
        <v>973</v>
      </c>
      <c r="C22" s="256" t="s">
        <v>961</v>
      </c>
      <c r="D22" s="257">
        <v>45368</v>
      </c>
      <c r="E22" s="256" t="s">
        <v>965</v>
      </c>
      <c r="F22" s="258">
        <v>15</v>
      </c>
      <c r="G22" s="256" t="s">
        <v>963</v>
      </c>
      <c r="H22" s="256" t="s">
        <v>962</v>
      </c>
      <c r="I22" s="258">
        <v>30</v>
      </c>
      <c r="J22" s="256" t="s">
        <v>962</v>
      </c>
      <c r="K22" s="258">
        <v>20</v>
      </c>
      <c r="L22" s="258">
        <v>3</v>
      </c>
      <c r="M22" s="258">
        <v>62</v>
      </c>
    </row>
    <row r="23" spans="1:13" s="206" customFormat="1" ht="16.5" customHeight="1">
      <c r="A23" s="256">
        <v>3252</v>
      </c>
      <c r="B23" s="256" t="s">
        <v>1078</v>
      </c>
      <c r="C23" s="256" t="s">
        <v>1066</v>
      </c>
      <c r="D23" s="257">
        <v>45369</v>
      </c>
      <c r="E23" s="256" t="s">
        <v>962</v>
      </c>
      <c r="F23" s="258">
        <v>10</v>
      </c>
      <c r="G23" s="256" t="s">
        <v>967</v>
      </c>
      <c r="H23" s="256" t="s">
        <v>965</v>
      </c>
      <c r="I23" s="258" t="s">
        <v>1064</v>
      </c>
      <c r="J23" s="256" t="s">
        <v>962</v>
      </c>
      <c r="K23" s="258">
        <v>20</v>
      </c>
      <c r="L23" s="258">
        <v>15</v>
      </c>
      <c r="M23" s="258">
        <v>15</v>
      </c>
    </row>
    <row r="24" spans="1:13" s="206" customFormat="1" ht="16.5" customHeight="1">
      <c r="A24" s="256">
        <v>3253</v>
      </c>
      <c r="B24" s="256" t="s">
        <v>1079</v>
      </c>
      <c r="C24" s="256" t="s">
        <v>1063</v>
      </c>
      <c r="D24" s="257">
        <v>45370</v>
      </c>
      <c r="E24" s="256" t="s">
        <v>965</v>
      </c>
      <c r="F24" s="258">
        <v>5</v>
      </c>
      <c r="G24" s="256" t="s">
        <v>963</v>
      </c>
      <c r="H24" s="256" t="s">
        <v>965</v>
      </c>
      <c r="I24" s="258" t="s">
        <v>1064</v>
      </c>
      <c r="J24" s="256" t="s">
        <v>965</v>
      </c>
      <c r="K24" s="258">
        <v>0</v>
      </c>
      <c r="L24" s="258">
        <v>1</v>
      </c>
      <c r="M24" s="258">
        <v>4</v>
      </c>
    </row>
    <row r="25" spans="1:13" s="206" customFormat="1" ht="16.5" customHeight="1">
      <c r="A25" s="256">
        <v>3254</v>
      </c>
      <c r="B25" s="256" t="s">
        <v>974</v>
      </c>
      <c r="C25" s="256" t="s">
        <v>961</v>
      </c>
      <c r="D25" s="257">
        <v>45371</v>
      </c>
      <c r="E25" s="256" t="s">
        <v>962</v>
      </c>
      <c r="F25" s="258">
        <v>15</v>
      </c>
      <c r="G25" s="256" t="s">
        <v>970</v>
      </c>
      <c r="H25" s="256" t="s">
        <v>962</v>
      </c>
      <c r="I25" s="258">
        <v>30</v>
      </c>
      <c r="J25" s="256" t="s">
        <v>962</v>
      </c>
      <c r="K25" s="258">
        <v>20</v>
      </c>
      <c r="L25" s="258">
        <v>20</v>
      </c>
      <c r="M25" s="258">
        <v>45</v>
      </c>
    </row>
    <row r="26" spans="1:13" s="206" customFormat="1" ht="16.5" customHeight="1">
      <c r="A26" s="256">
        <v>3255</v>
      </c>
      <c r="B26" s="256" t="s">
        <v>1080</v>
      </c>
      <c r="C26" s="256" t="s">
        <v>1066</v>
      </c>
      <c r="D26" s="257">
        <v>45372</v>
      </c>
      <c r="E26" s="256" t="s">
        <v>965</v>
      </c>
      <c r="F26" s="258">
        <v>10</v>
      </c>
      <c r="G26" s="256" t="s">
        <v>963</v>
      </c>
      <c r="H26" s="256" t="s">
        <v>965</v>
      </c>
      <c r="I26" s="258" t="s">
        <v>1064</v>
      </c>
      <c r="J26" s="256" t="s">
        <v>962</v>
      </c>
      <c r="K26" s="258">
        <v>20</v>
      </c>
      <c r="L26" s="258">
        <v>10</v>
      </c>
      <c r="M26" s="258">
        <v>20</v>
      </c>
    </row>
    <row r="27" spans="1:13" s="206" customFormat="1" ht="16.5" customHeight="1">
      <c r="A27" s="256">
        <v>3256</v>
      </c>
      <c r="B27" s="256" t="s">
        <v>1081</v>
      </c>
      <c r="C27" s="256" t="s">
        <v>1063</v>
      </c>
      <c r="D27" s="257">
        <v>45373</v>
      </c>
      <c r="E27" s="256" t="s">
        <v>962</v>
      </c>
      <c r="F27" s="258">
        <v>5</v>
      </c>
      <c r="G27" s="256" t="s">
        <v>967</v>
      </c>
      <c r="H27" s="256" t="s">
        <v>965</v>
      </c>
      <c r="I27" s="258" t="s">
        <v>1064</v>
      </c>
      <c r="J27" s="256" t="s">
        <v>965</v>
      </c>
      <c r="K27" s="258">
        <v>0</v>
      </c>
      <c r="L27" s="258">
        <v>0</v>
      </c>
      <c r="M27" s="258">
        <v>5</v>
      </c>
    </row>
    <row r="28" spans="1:13" s="206" customFormat="1" ht="16.5" customHeight="1">
      <c r="A28" s="256">
        <v>3257</v>
      </c>
      <c r="B28" s="256" t="s">
        <v>975</v>
      </c>
      <c r="C28" s="256" t="s">
        <v>961</v>
      </c>
      <c r="D28" s="257">
        <v>45374</v>
      </c>
      <c r="E28" s="256" t="s">
        <v>965</v>
      </c>
      <c r="F28" s="258">
        <v>15</v>
      </c>
      <c r="G28" s="256" t="s">
        <v>963</v>
      </c>
      <c r="H28" s="256" t="s">
        <v>962</v>
      </c>
      <c r="I28" s="258">
        <v>30</v>
      </c>
      <c r="J28" s="256" t="s">
        <v>962</v>
      </c>
      <c r="K28" s="258">
        <v>20</v>
      </c>
      <c r="L28" s="258">
        <v>5</v>
      </c>
      <c r="M28" s="258">
        <v>60</v>
      </c>
    </row>
    <row r="29" spans="1:13" s="206" customFormat="1" ht="16.5" customHeight="1">
      <c r="A29" s="256">
        <v>3258</v>
      </c>
      <c r="B29" s="256" t="s">
        <v>1082</v>
      </c>
      <c r="C29" s="256" t="s">
        <v>1066</v>
      </c>
      <c r="D29" s="257">
        <v>45375</v>
      </c>
      <c r="E29" s="256" t="s">
        <v>962</v>
      </c>
      <c r="F29" s="258">
        <v>10</v>
      </c>
      <c r="G29" s="256" t="s">
        <v>970</v>
      </c>
      <c r="H29" s="256" t="s">
        <v>965</v>
      </c>
      <c r="I29" s="258" t="s">
        <v>1064</v>
      </c>
      <c r="J29" s="256" t="s">
        <v>962</v>
      </c>
      <c r="K29" s="258">
        <v>20</v>
      </c>
      <c r="L29" s="258">
        <v>15</v>
      </c>
      <c r="M29" s="258">
        <v>15</v>
      </c>
    </row>
    <row r="30" spans="1:13" s="206" customFormat="1" ht="16.5" customHeight="1">
      <c r="A30" s="256">
        <v>3259</v>
      </c>
      <c r="B30" s="256" t="s">
        <v>1083</v>
      </c>
      <c r="C30" s="256" t="s">
        <v>1063</v>
      </c>
      <c r="D30" s="257">
        <v>45376</v>
      </c>
      <c r="E30" s="256" t="s">
        <v>965</v>
      </c>
      <c r="F30" s="258">
        <v>5</v>
      </c>
      <c r="G30" s="256" t="s">
        <v>963</v>
      </c>
      <c r="H30" s="256" t="s">
        <v>965</v>
      </c>
      <c r="I30" s="258" t="s">
        <v>1064</v>
      </c>
      <c r="J30" s="256" t="s">
        <v>965</v>
      </c>
      <c r="K30" s="258">
        <v>0</v>
      </c>
      <c r="L30" s="258">
        <v>1</v>
      </c>
      <c r="M30" s="258">
        <v>4</v>
      </c>
    </row>
    <row r="31" spans="1:13" s="206" customFormat="1" ht="16.5" customHeight="1">
      <c r="A31" s="256">
        <v>3260</v>
      </c>
      <c r="B31" s="256" t="s">
        <v>976</v>
      </c>
      <c r="C31" s="256" t="s">
        <v>961</v>
      </c>
      <c r="D31" s="257">
        <v>45377</v>
      </c>
      <c r="E31" s="256" t="s">
        <v>962</v>
      </c>
      <c r="F31" s="258">
        <v>15</v>
      </c>
      <c r="G31" s="256" t="s">
        <v>967</v>
      </c>
      <c r="H31" s="256" t="s">
        <v>962</v>
      </c>
      <c r="I31" s="258">
        <v>30</v>
      </c>
      <c r="J31" s="256" t="s">
        <v>962</v>
      </c>
      <c r="K31" s="258">
        <v>20</v>
      </c>
      <c r="L31" s="258">
        <v>7</v>
      </c>
      <c r="M31" s="258">
        <v>58</v>
      </c>
    </row>
    <row r="32" spans="1:13" s="206" customFormat="1" ht="16.5" customHeight="1">
      <c r="A32" s="256">
        <v>3261</v>
      </c>
      <c r="B32" s="256" t="s">
        <v>1084</v>
      </c>
      <c r="C32" s="256" t="s">
        <v>1066</v>
      </c>
      <c r="D32" s="257">
        <v>45378</v>
      </c>
      <c r="E32" s="256" t="s">
        <v>965</v>
      </c>
      <c r="F32" s="258">
        <v>10</v>
      </c>
      <c r="G32" s="256" t="s">
        <v>963</v>
      </c>
      <c r="H32" s="256" t="s">
        <v>965</v>
      </c>
      <c r="I32" s="258" t="s">
        <v>1064</v>
      </c>
      <c r="J32" s="256" t="s">
        <v>962</v>
      </c>
      <c r="K32" s="258">
        <v>20</v>
      </c>
      <c r="L32" s="258">
        <v>10</v>
      </c>
      <c r="M32" s="258">
        <v>20</v>
      </c>
    </row>
    <row r="33" spans="1:13" s="206" customFormat="1" ht="16.5" customHeight="1">
      <c r="A33" s="256">
        <v>3262</v>
      </c>
      <c r="B33" s="256" t="s">
        <v>1085</v>
      </c>
      <c r="C33" s="256" t="s">
        <v>1063</v>
      </c>
      <c r="D33" s="257">
        <v>45379</v>
      </c>
      <c r="E33" s="256" t="s">
        <v>962</v>
      </c>
      <c r="F33" s="258">
        <v>5</v>
      </c>
      <c r="G33" s="256" t="s">
        <v>970</v>
      </c>
      <c r="H33" s="256" t="s">
        <v>965</v>
      </c>
      <c r="I33" s="258" t="s">
        <v>1064</v>
      </c>
      <c r="J33" s="256" t="s">
        <v>965</v>
      </c>
      <c r="K33" s="258">
        <v>0</v>
      </c>
      <c r="L33" s="258">
        <v>0</v>
      </c>
      <c r="M33" s="258">
        <v>5</v>
      </c>
    </row>
    <row r="34" spans="1:13" s="206" customFormat="1" ht="16.5" customHeight="1">
      <c r="A34" s="256">
        <v>3263</v>
      </c>
      <c r="B34" s="256" t="s">
        <v>977</v>
      </c>
      <c r="C34" s="256" t="s">
        <v>961</v>
      </c>
      <c r="D34" s="257">
        <v>45380</v>
      </c>
      <c r="E34" s="256" t="s">
        <v>965</v>
      </c>
      <c r="F34" s="258">
        <v>15</v>
      </c>
      <c r="G34" s="256" t="s">
        <v>963</v>
      </c>
      <c r="H34" s="256" t="s">
        <v>962</v>
      </c>
      <c r="I34" s="258">
        <v>30</v>
      </c>
      <c r="J34" s="256" t="s">
        <v>962</v>
      </c>
      <c r="K34" s="258">
        <v>20</v>
      </c>
      <c r="L34" s="258">
        <v>3</v>
      </c>
      <c r="M34" s="258">
        <v>62</v>
      </c>
    </row>
    <row r="35" spans="1:13" s="206" customFormat="1" ht="16.5" customHeight="1">
      <c r="A35" s="256">
        <v>3264</v>
      </c>
      <c r="B35" s="256" t="s">
        <v>1086</v>
      </c>
      <c r="C35" s="256" t="s">
        <v>1066</v>
      </c>
      <c r="D35" s="257">
        <v>45381</v>
      </c>
      <c r="E35" s="256" t="s">
        <v>962</v>
      </c>
      <c r="F35" s="258">
        <v>10</v>
      </c>
      <c r="G35" s="256" t="s">
        <v>967</v>
      </c>
      <c r="H35" s="256" t="s">
        <v>965</v>
      </c>
      <c r="I35" s="258" t="s">
        <v>1064</v>
      </c>
      <c r="J35" s="256" t="s">
        <v>962</v>
      </c>
      <c r="K35" s="258">
        <v>20</v>
      </c>
      <c r="L35" s="258">
        <v>15</v>
      </c>
      <c r="M35" s="258">
        <v>15</v>
      </c>
    </row>
    <row r="36" spans="1:13" s="206" customFormat="1" ht="16.5" customHeight="1">
      <c r="A36" s="256">
        <v>3265</v>
      </c>
      <c r="B36" s="256" t="s">
        <v>1087</v>
      </c>
      <c r="C36" s="256" t="s">
        <v>1063</v>
      </c>
      <c r="D36" s="257">
        <v>45382</v>
      </c>
      <c r="E36" s="256" t="s">
        <v>965</v>
      </c>
      <c r="F36" s="258">
        <v>5</v>
      </c>
      <c r="G36" s="256" t="s">
        <v>963</v>
      </c>
      <c r="H36" s="256" t="s">
        <v>965</v>
      </c>
      <c r="I36" s="258" t="s">
        <v>1064</v>
      </c>
      <c r="J36" s="256" t="s">
        <v>965</v>
      </c>
      <c r="K36" s="258">
        <v>0</v>
      </c>
      <c r="L36" s="258">
        <v>1</v>
      </c>
      <c r="M36" s="258">
        <v>4</v>
      </c>
    </row>
    <row r="37" spans="1:13" s="206" customFormat="1" ht="16.5" customHeight="1">
      <c r="A37" s="256">
        <v>3266</v>
      </c>
      <c r="B37" s="256" t="s">
        <v>1088</v>
      </c>
      <c r="C37" s="256" t="s">
        <v>1063</v>
      </c>
      <c r="D37" s="257">
        <v>45383</v>
      </c>
      <c r="E37" s="256" t="s">
        <v>962</v>
      </c>
      <c r="F37" s="258">
        <v>5</v>
      </c>
      <c r="G37" s="256" t="s">
        <v>963</v>
      </c>
      <c r="H37" s="256" t="s">
        <v>965</v>
      </c>
      <c r="I37" s="258" t="s">
        <v>1064</v>
      </c>
      <c r="J37" s="256" t="s">
        <v>965</v>
      </c>
      <c r="K37" s="258">
        <v>0</v>
      </c>
      <c r="L37" s="258">
        <v>0</v>
      </c>
      <c r="M37" s="258">
        <v>5</v>
      </c>
    </row>
    <row r="38" spans="1:13" s="206" customFormat="1" ht="16.5" customHeight="1">
      <c r="A38" s="256">
        <v>3267</v>
      </c>
      <c r="B38" s="256" t="s">
        <v>978</v>
      </c>
      <c r="C38" s="256" t="s">
        <v>961</v>
      </c>
      <c r="D38" s="257">
        <v>45384</v>
      </c>
      <c r="E38" s="256" t="s">
        <v>965</v>
      </c>
      <c r="F38" s="258">
        <v>15</v>
      </c>
      <c r="G38" s="256" t="s">
        <v>967</v>
      </c>
      <c r="H38" s="256" t="s">
        <v>962</v>
      </c>
      <c r="I38" s="258">
        <v>30</v>
      </c>
      <c r="J38" s="256" t="s">
        <v>962</v>
      </c>
      <c r="K38" s="258">
        <v>20</v>
      </c>
      <c r="L38" s="258">
        <v>7</v>
      </c>
      <c r="M38" s="258">
        <v>58</v>
      </c>
    </row>
    <row r="39" spans="1:13" s="206" customFormat="1" ht="16.5" customHeight="1">
      <c r="A39" s="256">
        <v>3268</v>
      </c>
      <c r="B39" s="256" t="s">
        <v>1089</v>
      </c>
      <c r="C39" s="256" t="s">
        <v>1066</v>
      </c>
      <c r="D39" s="257">
        <v>45385</v>
      </c>
      <c r="E39" s="256" t="s">
        <v>962</v>
      </c>
      <c r="F39" s="258">
        <v>10</v>
      </c>
      <c r="G39" s="256" t="s">
        <v>970</v>
      </c>
      <c r="H39" s="256" t="s">
        <v>965</v>
      </c>
      <c r="I39" s="258" t="s">
        <v>1064</v>
      </c>
      <c r="J39" s="256" t="s">
        <v>962</v>
      </c>
      <c r="K39" s="258">
        <v>20</v>
      </c>
      <c r="L39" s="258">
        <v>10</v>
      </c>
      <c r="M39" s="258">
        <v>20</v>
      </c>
    </row>
    <row r="40" spans="1:13" s="206" customFormat="1" ht="16.5" customHeight="1">
      <c r="A40" s="256">
        <v>3269</v>
      </c>
      <c r="B40" s="256" t="s">
        <v>1090</v>
      </c>
      <c r="C40" s="256" t="s">
        <v>1063</v>
      </c>
      <c r="D40" s="257">
        <v>45386</v>
      </c>
      <c r="E40" s="256" t="s">
        <v>965</v>
      </c>
      <c r="F40" s="258">
        <v>5</v>
      </c>
      <c r="G40" s="256" t="s">
        <v>967</v>
      </c>
      <c r="H40" s="256" t="s">
        <v>965</v>
      </c>
      <c r="I40" s="258" t="s">
        <v>1064</v>
      </c>
      <c r="J40" s="256" t="s">
        <v>965</v>
      </c>
      <c r="K40" s="258">
        <v>0</v>
      </c>
      <c r="L40" s="258">
        <v>1</v>
      </c>
      <c r="M40" s="258">
        <v>4</v>
      </c>
    </row>
    <row r="41" spans="1:13" s="206" customFormat="1" ht="16.5" customHeight="1">
      <c r="A41" s="256">
        <v>3270</v>
      </c>
      <c r="B41" s="256" t="s">
        <v>979</v>
      </c>
      <c r="C41" s="256" t="s">
        <v>961</v>
      </c>
      <c r="D41" s="257">
        <v>45387</v>
      </c>
      <c r="E41" s="256" t="s">
        <v>962</v>
      </c>
      <c r="F41" s="258">
        <v>15</v>
      </c>
      <c r="G41" s="256" t="s">
        <v>963</v>
      </c>
      <c r="H41" s="256" t="s">
        <v>962</v>
      </c>
      <c r="I41" s="258">
        <v>30</v>
      </c>
      <c r="J41" s="256" t="s">
        <v>962</v>
      </c>
      <c r="K41" s="258">
        <v>20</v>
      </c>
      <c r="L41" s="258">
        <v>15</v>
      </c>
      <c r="M41" s="258">
        <v>50</v>
      </c>
    </row>
    <row r="42" spans="1:13" s="206" customFormat="1" ht="16.5" customHeight="1">
      <c r="A42" s="256">
        <v>3271</v>
      </c>
      <c r="B42" s="256" t="s">
        <v>1091</v>
      </c>
      <c r="C42" s="256" t="s">
        <v>1066</v>
      </c>
      <c r="D42" s="257">
        <v>45388</v>
      </c>
      <c r="E42" s="256" t="s">
        <v>965</v>
      </c>
      <c r="F42" s="258">
        <v>10</v>
      </c>
      <c r="G42" s="256" t="s">
        <v>963</v>
      </c>
      <c r="H42" s="256" t="s">
        <v>965</v>
      </c>
      <c r="I42" s="258" t="s">
        <v>1064</v>
      </c>
      <c r="J42" s="256" t="s">
        <v>962</v>
      </c>
      <c r="K42" s="258">
        <v>20</v>
      </c>
      <c r="L42" s="258">
        <v>5</v>
      </c>
      <c r="M42" s="258">
        <v>25</v>
      </c>
    </row>
    <row r="43" spans="1:13" s="206" customFormat="1" ht="16.5" customHeight="1">
      <c r="A43" s="256">
        <v>3272</v>
      </c>
      <c r="B43" s="256" t="s">
        <v>1092</v>
      </c>
      <c r="C43" s="256" t="s">
        <v>1063</v>
      </c>
      <c r="D43" s="257">
        <v>45389</v>
      </c>
      <c r="E43" s="256" t="s">
        <v>962</v>
      </c>
      <c r="F43" s="258">
        <v>5</v>
      </c>
      <c r="G43" s="256" t="s">
        <v>970</v>
      </c>
      <c r="H43" s="256" t="s">
        <v>965</v>
      </c>
      <c r="I43" s="258" t="s">
        <v>1064</v>
      </c>
      <c r="J43" s="256" t="s">
        <v>965</v>
      </c>
      <c r="K43" s="258">
        <v>0</v>
      </c>
      <c r="L43" s="258">
        <v>0</v>
      </c>
      <c r="M43" s="258">
        <v>5</v>
      </c>
    </row>
    <row r="44" spans="1:13" s="206" customFormat="1" ht="16.5" customHeight="1">
      <c r="A44" s="256">
        <v>3273</v>
      </c>
      <c r="B44" s="256" t="s">
        <v>980</v>
      </c>
      <c r="C44" s="256" t="s">
        <v>961</v>
      </c>
      <c r="D44" s="257">
        <v>45390</v>
      </c>
      <c r="E44" s="256" t="s">
        <v>965</v>
      </c>
      <c r="F44" s="258">
        <v>15</v>
      </c>
      <c r="G44" s="256" t="s">
        <v>967</v>
      </c>
      <c r="H44" s="256" t="s">
        <v>962</v>
      </c>
      <c r="I44" s="258">
        <v>30</v>
      </c>
      <c r="J44" s="256" t="s">
        <v>962</v>
      </c>
      <c r="K44" s="258">
        <v>20</v>
      </c>
      <c r="L44" s="258">
        <v>20</v>
      </c>
      <c r="M44" s="258">
        <v>45</v>
      </c>
    </row>
    <row r="45" spans="1:13" s="206" customFormat="1" ht="16.5" customHeight="1">
      <c r="A45" s="256">
        <v>3274</v>
      </c>
      <c r="B45" s="256" t="s">
        <v>1093</v>
      </c>
      <c r="C45" s="256" t="s">
        <v>1066</v>
      </c>
      <c r="D45" s="257">
        <v>45391</v>
      </c>
      <c r="E45" s="256" t="s">
        <v>962</v>
      </c>
      <c r="F45" s="258">
        <v>10</v>
      </c>
      <c r="G45" s="256" t="s">
        <v>967</v>
      </c>
      <c r="H45" s="256" t="s">
        <v>965</v>
      </c>
      <c r="I45" s="258" t="s">
        <v>1064</v>
      </c>
      <c r="J45" s="256" t="s">
        <v>962</v>
      </c>
      <c r="K45" s="258">
        <v>20</v>
      </c>
      <c r="L45" s="258">
        <v>12</v>
      </c>
      <c r="M45" s="258">
        <v>18</v>
      </c>
    </row>
    <row r="46" spans="1:13" s="206" customFormat="1" ht="16.5" customHeight="1">
      <c r="A46" s="256">
        <v>3275</v>
      </c>
      <c r="B46" s="256" t="s">
        <v>1094</v>
      </c>
      <c r="C46" s="256" t="s">
        <v>1063</v>
      </c>
      <c r="D46" s="257">
        <v>45392</v>
      </c>
      <c r="E46" s="256" t="s">
        <v>965</v>
      </c>
      <c r="F46" s="258">
        <v>5</v>
      </c>
      <c r="G46" s="256" t="s">
        <v>963</v>
      </c>
      <c r="H46" s="256" t="s">
        <v>965</v>
      </c>
      <c r="I46" s="258" t="s">
        <v>1064</v>
      </c>
      <c r="J46" s="256" t="s">
        <v>965</v>
      </c>
      <c r="K46" s="258">
        <v>0</v>
      </c>
      <c r="L46" s="258">
        <v>2</v>
      </c>
      <c r="M46" s="258">
        <v>3</v>
      </c>
    </row>
    <row r="47" spans="1:13" s="206" customFormat="1" ht="16.5" customHeight="1">
      <c r="A47" s="256">
        <v>3276</v>
      </c>
      <c r="B47" s="256" t="s">
        <v>981</v>
      </c>
      <c r="C47" s="256" t="s">
        <v>961</v>
      </c>
      <c r="D47" s="257">
        <v>45393</v>
      </c>
      <c r="E47" s="256" t="s">
        <v>962</v>
      </c>
      <c r="F47" s="258">
        <v>15</v>
      </c>
      <c r="G47" s="256" t="s">
        <v>970</v>
      </c>
      <c r="H47" s="256" t="s">
        <v>962</v>
      </c>
      <c r="I47" s="258">
        <v>30</v>
      </c>
      <c r="J47" s="256" t="s">
        <v>962</v>
      </c>
      <c r="K47" s="258">
        <v>20</v>
      </c>
      <c r="L47" s="258">
        <v>5</v>
      </c>
      <c r="M47" s="258">
        <v>60</v>
      </c>
    </row>
    <row r="48" spans="1:13" s="206" customFormat="1" ht="16.5" customHeight="1">
      <c r="A48" s="256">
        <v>3277</v>
      </c>
      <c r="B48" s="256" t="s">
        <v>1095</v>
      </c>
      <c r="C48" s="256" t="s">
        <v>1066</v>
      </c>
      <c r="D48" s="257">
        <v>45394</v>
      </c>
      <c r="E48" s="256" t="s">
        <v>965</v>
      </c>
      <c r="F48" s="258">
        <v>10</v>
      </c>
      <c r="G48" s="256" t="s">
        <v>963</v>
      </c>
      <c r="H48" s="256" t="s">
        <v>965</v>
      </c>
      <c r="I48" s="258" t="s">
        <v>1064</v>
      </c>
      <c r="J48" s="256" t="s">
        <v>962</v>
      </c>
      <c r="K48" s="258">
        <v>20</v>
      </c>
      <c r="L48" s="258">
        <v>10</v>
      </c>
      <c r="M48" s="258">
        <v>20</v>
      </c>
    </row>
    <row r="49" spans="1:13" s="206" customFormat="1" ht="16.5" customHeight="1">
      <c r="A49" s="256">
        <v>3278</v>
      </c>
      <c r="B49" s="256" t="s">
        <v>1096</v>
      </c>
      <c r="C49" s="256" t="s">
        <v>1063</v>
      </c>
      <c r="D49" s="257">
        <v>45395</v>
      </c>
      <c r="E49" s="256" t="s">
        <v>962</v>
      </c>
      <c r="F49" s="258">
        <v>5</v>
      </c>
      <c r="G49" s="256" t="s">
        <v>967</v>
      </c>
      <c r="H49" s="256" t="s">
        <v>965</v>
      </c>
      <c r="I49" s="258" t="s">
        <v>1064</v>
      </c>
      <c r="J49" s="256" t="s">
        <v>965</v>
      </c>
      <c r="K49" s="258">
        <v>0</v>
      </c>
      <c r="L49" s="258">
        <v>0</v>
      </c>
      <c r="M49" s="258">
        <v>5</v>
      </c>
    </row>
    <row r="50" spans="1:13" s="206" customFormat="1" ht="16.5" customHeight="1">
      <c r="A50" s="256">
        <v>3279</v>
      </c>
      <c r="B50" s="256" t="s">
        <v>982</v>
      </c>
      <c r="C50" s="256" t="s">
        <v>961</v>
      </c>
      <c r="D50" s="257">
        <v>45396</v>
      </c>
      <c r="E50" s="256" t="s">
        <v>965</v>
      </c>
      <c r="F50" s="258">
        <v>15</v>
      </c>
      <c r="G50" s="256" t="s">
        <v>963</v>
      </c>
      <c r="H50" s="256" t="s">
        <v>962</v>
      </c>
      <c r="I50" s="258">
        <v>30</v>
      </c>
      <c r="J50" s="256" t="s">
        <v>962</v>
      </c>
      <c r="K50" s="258">
        <v>20</v>
      </c>
      <c r="L50" s="258">
        <v>3</v>
      </c>
      <c r="M50" s="258">
        <v>62</v>
      </c>
    </row>
    <row r="51" spans="1:13" s="206" customFormat="1" ht="16.5" customHeight="1">
      <c r="A51" s="256">
        <v>3280</v>
      </c>
      <c r="B51" s="256" t="s">
        <v>1097</v>
      </c>
      <c r="C51" s="256" t="s">
        <v>1066</v>
      </c>
      <c r="D51" s="257">
        <v>45397</v>
      </c>
      <c r="E51" s="256" t="s">
        <v>962</v>
      </c>
      <c r="F51" s="258">
        <v>10</v>
      </c>
      <c r="G51" s="256" t="s">
        <v>970</v>
      </c>
      <c r="H51" s="256" t="s">
        <v>965</v>
      </c>
      <c r="I51" s="258" t="s">
        <v>1064</v>
      </c>
      <c r="J51" s="256" t="s">
        <v>962</v>
      </c>
      <c r="K51" s="258">
        <v>20</v>
      </c>
      <c r="L51" s="258">
        <v>15</v>
      </c>
      <c r="M51" s="258">
        <v>15</v>
      </c>
    </row>
    <row r="52" spans="1:13" s="206" customFormat="1" ht="16.5" customHeight="1">
      <c r="A52" s="256">
        <v>3281</v>
      </c>
      <c r="B52" s="256" t="s">
        <v>1098</v>
      </c>
      <c r="C52" s="256" t="s">
        <v>1063</v>
      </c>
      <c r="D52" s="257">
        <v>45398</v>
      </c>
      <c r="E52" s="256" t="s">
        <v>965</v>
      </c>
      <c r="F52" s="258">
        <v>5</v>
      </c>
      <c r="G52" s="256" t="s">
        <v>963</v>
      </c>
      <c r="H52" s="256" t="s">
        <v>965</v>
      </c>
      <c r="I52" s="258" t="s">
        <v>1064</v>
      </c>
      <c r="J52" s="256" t="s">
        <v>965</v>
      </c>
      <c r="K52" s="258">
        <v>0</v>
      </c>
      <c r="L52" s="258">
        <v>1</v>
      </c>
      <c r="M52" s="258">
        <v>4</v>
      </c>
    </row>
    <row r="53" spans="1:13" s="206" customFormat="1" ht="16.5" customHeight="1">
      <c r="A53" s="256">
        <v>3282</v>
      </c>
      <c r="B53" s="256" t="s">
        <v>983</v>
      </c>
      <c r="C53" s="256" t="s">
        <v>961</v>
      </c>
      <c r="D53" s="257">
        <v>45399</v>
      </c>
      <c r="E53" s="256" t="s">
        <v>962</v>
      </c>
      <c r="F53" s="258">
        <v>15</v>
      </c>
      <c r="G53" s="256" t="s">
        <v>967</v>
      </c>
      <c r="H53" s="256" t="s">
        <v>962</v>
      </c>
      <c r="I53" s="258">
        <v>30</v>
      </c>
      <c r="J53" s="256" t="s">
        <v>962</v>
      </c>
      <c r="K53" s="258">
        <v>20</v>
      </c>
      <c r="L53" s="258">
        <v>7</v>
      </c>
      <c r="M53" s="258">
        <v>58</v>
      </c>
    </row>
    <row r="54" spans="1:13" s="206" customFormat="1" ht="16.5" customHeight="1">
      <c r="A54" s="256">
        <v>3283</v>
      </c>
      <c r="B54" s="256" t="s">
        <v>1099</v>
      </c>
      <c r="C54" s="256" t="s">
        <v>1066</v>
      </c>
      <c r="D54" s="257">
        <v>45400</v>
      </c>
      <c r="E54" s="256" t="s">
        <v>965</v>
      </c>
      <c r="F54" s="258">
        <v>10</v>
      </c>
      <c r="G54" s="256" t="s">
        <v>963</v>
      </c>
      <c r="H54" s="256" t="s">
        <v>965</v>
      </c>
      <c r="I54" s="258" t="s">
        <v>1064</v>
      </c>
      <c r="J54" s="256" t="s">
        <v>962</v>
      </c>
      <c r="K54" s="258">
        <v>20</v>
      </c>
      <c r="L54" s="258">
        <v>10</v>
      </c>
      <c r="M54" s="258">
        <v>20</v>
      </c>
    </row>
    <row r="55" spans="1:13" s="206" customFormat="1" ht="16.5" customHeight="1">
      <c r="A55" s="256">
        <v>3284</v>
      </c>
      <c r="B55" s="256" t="s">
        <v>1100</v>
      </c>
      <c r="C55" s="256" t="s">
        <v>1063</v>
      </c>
      <c r="D55" s="257">
        <v>45401</v>
      </c>
      <c r="E55" s="256" t="s">
        <v>962</v>
      </c>
      <c r="F55" s="258">
        <v>5</v>
      </c>
      <c r="G55" s="256" t="s">
        <v>970</v>
      </c>
      <c r="H55" s="256" t="s">
        <v>965</v>
      </c>
      <c r="I55" s="258" t="s">
        <v>1064</v>
      </c>
      <c r="J55" s="256" t="s">
        <v>965</v>
      </c>
      <c r="K55" s="258">
        <v>0</v>
      </c>
      <c r="L55" s="258">
        <v>0</v>
      </c>
      <c r="M55" s="258">
        <v>5</v>
      </c>
    </row>
    <row r="56" spans="1:13" s="206" customFormat="1" ht="16.5" customHeight="1">
      <c r="A56" s="256">
        <v>3285</v>
      </c>
      <c r="B56" s="256" t="s">
        <v>984</v>
      </c>
      <c r="C56" s="256" t="s">
        <v>961</v>
      </c>
      <c r="D56" s="257">
        <v>45402</v>
      </c>
      <c r="E56" s="256" t="s">
        <v>965</v>
      </c>
      <c r="F56" s="258">
        <v>15</v>
      </c>
      <c r="G56" s="256" t="s">
        <v>963</v>
      </c>
      <c r="H56" s="256" t="s">
        <v>962</v>
      </c>
      <c r="I56" s="258">
        <v>30</v>
      </c>
      <c r="J56" s="256" t="s">
        <v>962</v>
      </c>
      <c r="K56" s="258">
        <v>20</v>
      </c>
      <c r="L56" s="258">
        <v>20</v>
      </c>
      <c r="M56" s="258">
        <v>45</v>
      </c>
    </row>
    <row r="57" spans="1:13" s="206" customFormat="1" ht="16.5" customHeight="1">
      <c r="A57" s="256">
        <v>3286</v>
      </c>
      <c r="B57" s="256" t="s">
        <v>1101</v>
      </c>
      <c r="C57" s="256" t="s">
        <v>1066</v>
      </c>
      <c r="D57" s="257">
        <v>45403</v>
      </c>
      <c r="E57" s="256" t="s">
        <v>962</v>
      </c>
      <c r="F57" s="258">
        <v>10</v>
      </c>
      <c r="G57" s="256" t="s">
        <v>967</v>
      </c>
      <c r="H57" s="256" t="s">
        <v>965</v>
      </c>
      <c r="I57" s="258" t="s">
        <v>1064</v>
      </c>
      <c r="J57" s="256" t="s">
        <v>962</v>
      </c>
      <c r="K57" s="258">
        <v>20</v>
      </c>
      <c r="L57" s="258">
        <v>15</v>
      </c>
      <c r="M57" s="258">
        <v>15</v>
      </c>
    </row>
    <row r="58" spans="1:13" s="206" customFormat="1" ht="16.5" customHeight="1">
      <c r="A58" s="256">
        <v>3287</v>
      </c>
      <c r="B58" s="256" t="s">
        <v>1102</v>
      </c>
      <c r="C58" s="256" t="s">
        <v>1063</v>
      </c>
      <c r="D58" s="257">
        <v>45404</v>
      </c>
      <c r="E58" s="256" t="s">
        <v>965</v>
      </c>
      <c r="F58" s="258">
        <v>5</v>
      </c>
      <c r="G58" s="256" t="s">
        <v>963</v>
      </c>
      <c r="H58" s="256" t="s">
        <v>965</v>
      </c>
      <c r="I58" s="258" t="s">
        <v>1064</v>
      </c>
      <c r="J58" s="256" t="s">
        <v>965</v>
      </c>
      <c r="K58" s="258">
        <v>0</v>
      </c>
      <c r="L58" s="258">
        <v>1</v>
      </c>
      <c r="M58" s="258">
        <v>4</v>
      </c>
    </row>
    <row r="59" spans="1:13" s="206" customFormat="1" ht="16.5" customHeight="1">
      <c r="A59" s="256">
        <v>3288</v>
      </c>
      <c r="B59" s="256" t="s">
        <v>985</v>
      </c>
      <c r="C59" s="256" t="s">
        <v>961</v>
      </c>
      <c r="D59" s="257">
        <v>45405</v>
      </c>
      <c r="E59" s="256" t="s">
        <v>962</v>
      </c>
      <c r="F59" s="258">
        <v>15</v>
      </c>
      <c r="G59" s="256" t="s">
        <v>970</v>
      </c>
      <c r="H59" s="256" t="s">
        <v>962</v>
      </c>
      <c r="I59" s="258">
        <v>30</v>
      </c>
      <c r="J59" s="256" t="s">
        <v>962</v>
      </c>
      <c r="K59" s="258">
        <v>20</v>
      </c>
      <c r="L59" s="258">
        <v>3</v>
      </c>
      <c r="M59" s="258">
        <v>62</v>
      </c>
    </row>
    <row r="60" spans="1:13" s="206" customFormat="1" ht="16.5" customHeight="1">
      <c r="A60" s="256">
        <v>3289</v>
      </c>
      <c r="B60" s="256" t="s">
        <v>1017</v>
      </c>
      <c r="C60" s="256" t="s">
        <v>1066</v>
      </c>
      <c r="D60" s="257">
        <v>45406</v>
      </c>
      <c r="E60" s="256" t="s">
        <v>965</v>
      </c>
      <c r="F60" s="258">
        <v>10</v>
      </c>
      <c r="G60" s="256" t="s">
        <v>963</v>
      </c>
      <c r="H60" s="256" t="s">
        <v>965</v>
      </c>
      <c r="I60" s="258" t="s">
        <v>1064</v>
      </c>
      <c r="J60" s="256" t="s">
        <v>962</v>
      </c>
      <c r="K60" s="258">
        <v>20</v>
      </c>
      <c r="L60" s="258">
        <v>10</v>
      </c>
      <c r="M60" s="258">
        <v>20</v>
      </c>
    </row>
    <row r="61" spans="1:13" s="206" customFormat="1" ht="16.5" customHeight="1">
      <c r="A61" s="256">
        <v>3290</v>
      </c>
      <c r="B61" s="256" t="s">
        <v>1103</v>
      </c>
      <c r="C61" s="256" t="s">
        <v>1063</v>
      </c>
      <c r="D61" s="257">
        <v>45407</v>
      </c>
      <c r="E61" s="256" t="s">
        <v>962</v>
      </c>
      <c r="F61" s="258">
        <v>5</v>
      </c>
      <c r="G61" s="256" t="s">
        <v>967</v>
      </c>
      <c r="H61" s="256" t="s">
        <v>965</v>
      </c>
      <c r="I61" s="258" t="s">
        <v>1064</v>
      </c>
      <c r="J61" s="256" t="s">
        <v>965</v>
      </c>
      <c r="K61" s="258">
        <v>0</v>
      </c>
      <c r="L61" s="258">
        <v>0</v>
      </c>
      <c r="M61" s="258">
        <v>5</v>
      </c>
    </row>
    <row r="62" spans="1:13" s="206" customFormat="1" ht="16.5" customHeight="1">
      <c r="A62" s="256">
        <v>3291</v>
      </c>
      <c r="B62" s="256" t="s">
        <v>986</v>
      </c>
      <c r="C62" s="256" t="s">
        <v>961</v>
      </c>
      <c r="D62" s="257">
        <v>45408</v>
      </c>
      <c r="E62" s="256" t="s">
        <v>965</v>
      </c>
      <c r="F62" s="258">
        <v>15</v>
      </c>
      <c r="G62" s="256" t="s">
        <v>963</v>
      </c>
      <c r="H62" s="256" t="s">
        <v>962</v>
      </c>
      <c r="I62" s="258">
        <v>30</v>
      </c>
      <c r="J62" s="256" t="s">
        <v>962</v>
      </c>
      <c r="K62" s="258">
        <v>20</v>
      </c>
      <c r="L62" s="258">
        <v>5</v>
      </c>
      <c r="M62" s="258">
        <v>60</v>
      </c>
    </row>
    <row r="63" spans="1:13" s="206" customFormat="1" ht="16.5" customHeight="1">
      <c r="A63" s="256">
        <v>3292</v>
      </c>
      <c r="B63" s="256" t="s">
        <v>1104</v>
      </c>
      <c r="C63" s="256" t="s">
        <v>1066</v>
      </c>
      <c r="D63" s="257">
        <v>45409</v>
      </c>
      <c r="E63" s="256" t="s">
        <v>962</v>
      </c>
      <c r="F63" s="258">
        <v>10</v>
      </c>
      <c r="G63" s="256" t="s">
        <v>970</v>
      </c>
      <c r="H63" s="256" t="s">
        <v>965</v>
      </c>
      <c r="I63" s="258" t="s">
        <v>1064</v>
      </c>
      <c r="J63" s="256" t="s">
        <v>962</v>
      </c>
      <c r="K63" s="258">
        <v>20</v>
      </c>
      <c r="L63" s="258">
        <v>15</v>
      </c>
      <c r="M63" s="258">
        <v>15</v>
      </c>
    </row>
    <row r="64" spans="1:13" s="206" customFormat="1" ht="16.5" customHeight="1">
      <c r="A64" s="256">
        <v>3293</v>
      </c>
      <c r="B64" s="256" t="s">
        <v>1105</v>
      </c>
      <c r="C64" s="256" t="s">
        <v>1063</v>
      </c>
      <c r="D64" s="257">
        <v>45410</v>
      </c>
      <c r="E64" s="256" t="s">
        <v>965</v>
      </c>
      <c r="F64" s="258">
        <v>5</v>
      </c>
      <c r="G64" s="256" t="s">
        <v>963</v>
      </c>
      <c r="H64" s="256" t="s">
        <v>965</v>
      </c>
      <c r="I64" s="258" t="s">
        <v>1064</v>
      </c>
      <c r="J64" s="256" t="s">
        <v>965</v>
      </c>
      <c r="K64" s="258">
        <v>0</v>
      </c>
      <c r="L64" s="258">
        <v>1</v>
      </c>
      <c r="M64" s="258">
        <v>4</v>
      </c>
    </row>
    <row r="65" spans="1:13" s="206" customFormat="1" ht="16.5" customHeight="1">
      <c r="A65" s="256">
        <v>3294</v>
      </c>
      <c r="B65" s="256" t="s">
        <v>987</v>
      </c>
      <c r="C65" s="256" t="s">
        <v>961</v>
      </c>
      <c r="D65" s="257">
        <v>45411</v>
      </c>
      <c r="E65" s="256" t="s">
        <v>962</v>
      </c>
      <c r="F65" s="258">
        <v>15</v>
      </c>
      <c r="G65" s="256" t="s">
        <v>967</v>
      </c>
      <c r="H65" s="256" t="s">
        <v>962</v>
      </c>
      <c r="I65" s="258">
        <v>30</v>
      </c>
      <c r="J65" s="256" t="s">
        <v>962</v>
      </c>
      <c r="K65" s="258">
        <v>20</v>
      </c>
      <c r="L65" s="258">
        <v>20</v>
      </c>
      <c r="M65" s="258">
        <v>45</v>
      </c>
    </row>
    <row r="66" spans="1:13" s="206" customFormat="1" ht="16.5" customHeight="1">
      <c r="A66" s="256">
        <v>3295</v>
      </c>
      <c r="B66" s="256" t="s">
        <v>1106</v>
      </c>
      <c r="C66" s="256" t="s">
        <v>1066</v>
      </c>
      <c r="D66" s="257">
        <v>45412</v>
      </c>
      <c r="E66" s="256" t="s">
        <v>965</v>
      </c>
      <c r="F66" s="258">
        <v>10</v>
      </c>
      <c r="G66" s="256" t="s">
        <v>963</v>
      </c>
      <c r="H66" s="256" t="s">
        <v>965</v>
      </c>
      <c r="I66" s="258" t="s">
        <v>1064</v>
      </c>
      <c r="J66" s="256" t="s">
        <v>962</v>
      </c>
      <c r="K66" s="258">
        <v>20</v>
      </c>
      <c r="L66" s="258">
        <v>5</v>
      </c>
      <c r="M66" s="258">
        <v>25</v>
      </c>
    </row>
    <row r="67" spans="1:13" s="206" customFormat="1" ht="16.5" customHeight="1">
      <c r="A67" s="256">
        <v>3296</v>
      </c>
      <c r="B67" s="256" t="s">
        <v>1107</v>
      </c>
      <c r="C67" s="256" t="s">
        <v>1063</v>
      </c>
      <c r="D67" s="257">
        <v>45413</v>
      </c>
      <c r="E67" s="256" t="s">
        <v>965</v>
      </c>
      <c r="F67" s="258">
        <v>5</v>
      </c>
      <c r="G67" s="256" t="s">
        <v>963</v>
      </c>
      <c r="H67" s="256" t="s">
        <v>965</v>
      </c>
      <c r="I67" s="258" t="s">
        <v>1064</v>
      </c>
      <c r="J67" s="256" t="s">
        <v>965</v>
      </c>
      <c r="K67" s="258">
        <v>0</v>
      </c>
      <c r="L67" s="258">
        <v>0</v>
      </c>
      <c r="M67" s="258">
        <v>5</v>
      </c>
    </row>
    <row r="68" spans="1:13" s="206" customFormat="1" ht="16.5" customHeight="1">
      <c r="A68" s="256">
        <v>3297</v>
      </c>
      <c r="B68" s="256" t="s">
        <v>988</v>
      </c>
      <c r="C68" s="256" t="s">
        <v>961</v>
      </c>
      <c r="D68" s="257">
        <v>45414</v>
      </c>
      <c r="E68" s="256" t="s">
        <v>962</v>
      </c>
      <c r="F68" s="258">
        <v>15</v>
      </c>
      <c r="G68" s="256" t="s">
        <v>967</v>
      </c>
      <c r="H68" s="256" t="s">
        <v>962</v>
      </c>
      <c r="I68" s="258">
        <v>30</v>
      </c>
      <c r="J68" s="256" t="s">
        <v>962</v>
      </c>
      <c r="K68" s="258">
        <v>20</v>
      </c>
      <c r="L68" s="258">
        <v>7</v>
      </c>
      <c r="M68" s="258">
        <v>58</v>
      </c>
    </row>
    <row r="69" spans="1:13" s="206" customFormat="1" ht="16.5" customHeight="1">
      <c r="A69" s="256">
        <v>3298</v>
      </c>
      <c r="B69" s="256" t="s">
        <v>1108</v>
      </c>
      <c r="C69" s="256" t="s">
        <v>1066</v>
      </c>
      <c r="D69" s="257">
        <v>45415</v>
      </c>
      <c r="E69" s="256" t="s">
        <v>965</v>
      </c>
      <c r="F69" s="258">
        <v>10</v>
      </c>
      <c r="G69" s="256" t="s">
        <v>970</v>
      </c>
      <c r="H69" s="256" t="s">
        <v>965</v>
      </c>
      <c r="I69" s="258" t="s">
        <v>1064</v>
      </c>
      <c r="J69" s="256" t="s">
        <v>962</v>
      </c>
      <c r="K69" s="258">
        <v>20</v>
      </c>
      <c r="L69" s="258">
        <v>10</v>
      </c>
      <c r="M69" s="258">
        <v>20</v>
      </c>
    </row>
    <row r="70" spans="1:13" s="206" customFormat="1" ht="16.5" customHeight="1">
      <c r="A70" s="256">
        <v>3299</v>
      </c>
      <c r="B70" s="256" t="s">
        <v>1109</v>
      </c>
      <c r="C70" s="256" t="s">
        <v>1063</v>
      </c>
      <c r="D70" s="257">
        <v>45416</v>
      </c>
      <c r="E70" s="256" t="s">
        <v>962</v>
      </c>
      <c r="F70" s="258">
        <v>5</v>
      </c>
      <c r="G70" s="256" t="s">
        <v>967</v>
      </c>
      <c r="H70" s="256" t="s">
        <v>965</v>
      </c>
      <c r="I70" s="258" t="s">
        <v>1064</v>
      </c>
      <c r="J70" s="256" t="s">
        <v>965</v>
      </c>
      <c r="K70" s="258">
        <v>0</v>
      </c>
      <c r="L70" s="258">
        <v>1</v>
      </c>
      <c r="M70" s="258">
        <v>4</v>
      </c>
    </row>
    <row r="71" spans="1:13" s="206" customFormat="1" ht="16.5" customHeight="1">
      <c r="A71" s="256">
        <v>3300</v>
      </c>
      <c r="B71" s="256" t="s">
        <v>989</v>
      </c>
      <c r="C71" s="256" t="s">
        <v>961</v>
      </c>
      <c r="D71" s="257">
        <v>45417</v>
      </c>
      <c r="E71" s="256" t="s">
        <v>965</v>
      </c>
      <c r="F71" s="258">
        <v>15</v>
      </c>
      <c r="G71" s="256" t="s">
        <v>963</v>
      </c>
      <c r="H71" s="256" t="s">
        <v>962</v>
      </c>
      <c r="I71" s="258">
        <v>30</v>
      </c>
      <c r="J71" s="256" t="s">
        <v>962</v>
      </c>
      <c r="K71" s="258">
        <v>20</v>
      </c>
      <c r="L71" s="258">
        <v>15</v>
      </c>
      <c r="M71" s="258">
        <v>50</v>
      </c>
    </row>
    <row r="72" spans="1:13" s="206" customFormat="1" ht="29.25" customHeight="1">
      <c r="A72" s="256">
        <v>3301</v>
      </c>
      <c r="B72" s="256" t="s">
        <v>1110</v>
      </c>
      <c r="C72" s="256" t="s">
        <v>1066</v>
      </c>
      <c r="D72" s="257">
        <v>45418</v>
      </c>
      <c r="E72" s="256" t="s">
        <v>962</v>
      </c>
      <c r="F72" s="258">
        <v>10</v>
      </c>
      <c r="G72" s="256" t="s">
        <v>963</v>
      </c>
      <c r="H72" s="256" t="s">
        <v>965</v>
      </c>
      <c r="I72" s="258" t="s">
        <v>1064</v>
      </c>
      <c r="J72" s="256" t="s">
        <v>962</v>
      </c>
      <c r="K72" s="258">
        <v>20</v>
      </c>
      <c r="L72" s="258">
        <v>5</v>
      </c>
      <c r="M72" s="258">
        <v>25</v>
      </c>
    </row>
    <row r="73" spans="1:13" s="206" customFormat="1" ht="16.5" customHeight="1">
      <c r="A73" s="256">
        <v>3302</v>
      </c>
      <c r="B73" s="256" t="s">
        <v>1111</v>
      </c>
      <c r="C73" s="256" t="s">
        <v>1063</v>
      </c>
      <c r="D73" s="257">
        <v>45419</v>
      </c>
      <c r="E73" s="256" t="s">
        <v>965</v>
      </c>
      <c r="F73" s="258">
        <v>5</v>
      </c>
      <c r="G73" s="256" t="s">
        <v>970</v>
      </c>
      <c r="H73" s="256" t="s">
        <v>965</v>
      </c>
      <c r="I73" s="258" t="s">
        <v>1064</v>
      </c>
      <c r="J73" s="256" t="s">
        <v>965</v>
      </c>
      <c r="K73" s="258">
        <v>0</v>
      </c>
      <c r="L73" s="258">
        <v>0</v>
      </c>
      <c r="M73" s="258">
        <v>5</v>
      </c>
    </row>
    <row r="74" spans="1:13" s="206" customFormat="1" ht="21.75" customHeight="1">
      <c r="A74" s="256">
        <v>3303</v>
      </c>
      <c r="B74" s="256" t="s">
        <v>990</v>
      </c>
      <c r="C74" s="256" t="s">
        <v>961</v>
      </c>
      <c r="D74" s="257">
        <v>45420</v>
      </c>
      <c r="E74" s="256" t="s">
        <v>962</v>
      </c>
      <c r="F74" s="258">
        <v>15</v>
      </c>
      <c r="G74" s="256" t="s">
        <v>967</v>
      </c>
      <c r="H74" s="256" t="s">
        <v>962</v>
      </c>
      <c r="I74" s="258">
        <v>30</v>
      </c>
      <c r="J74" s="256" t="s">
        <v>962</v>
      </c>
      <c r="K74" s="258">
        <v>20</v>
      </c>
      <c r="L74" s="258">
        <v>20</v>
      </c>
      <c r="M74" s="258">
        <v>45</v>
      </c>
    </row>
    <row r="75" spans="1:13" s="206" customFormat="1" ht="16.5" customHeight="1">
      <c r="A75" s="256">
        <v>3304</v>
      </c>
      <c r="B75" s="256" t="s">
        <v>1112</v>
      </c>
      <c r="C75" s="256" t="s">
        <v>1066</v>
      </c>
      <c r="D75" s="257">
        <v>45421</v>
      </c>
      <c r="E75" s="256" t="s">
        <v>965</v>
      </c>
      <c r="F75" s="258">
        <v>10</v>
      </c>
      <c r="G75" s="256" t="s">
        <v>967</v>
      </c>
      <c r="H75" s="256" t="s">
        <v>965</v>
      </c>
      <c r="I75" s="258" t="s">
        <v>1064</v>
      </c>
      <c r="J75" s="256" t="s">
        <v>962</v>
      </c>
      <c r="K75" s="258">
        <v>20</v>
      </c>
      <c r="L75" s="258">
        <v>12</v>
      </c>
      <c r="M75" s="258">
        <v>18</v>
      </c>
    </row>
    <row r="76" spans="1:13" s="206" customFormat="1" ht="22.5" customHeight="1">
      <c r="A76" s="256">
        <v>3305</v>
      </c>
      <c r="B76" s="256" t="s">
        <v>1113</v>
      </c>
      <c r="C76" s="256" t="s">
        <v>1063</v>
      </c>
      <c r="D76" s="257">
        <v>45422</v>
      </c>
      <c r="E76" s="256" t="s">
        <v>962</v>
      </c>
      <c r="F76" s="258">
        <v>5</v>
      </c>
      <c r="G76" s="256" t="s">
        <v>963</v>
      </c>
      <c r="H76" s="256" t="s">
        <v>965</v>
      </c>
      <c r="I76" s="258" t="s">
        <v>1064</v>
      </c>
      <c r="J76" s="256" t="s">
        <v>965</v>
      </c>
      <c r="K76" s="258">
        <v>0</v>
      </c>
      <c r="L76" s="258">
        <v>2</v>
      </c>
      <c r="M76" s="258">
        <v>3</v>
      </c>
    </row>
    <row r="77" spans="1:13" s="206" customFormat="1" ht="16.5" customHeight="1">
      <c r="A77" s="256">
        <v>3306</v>
      </c>
      <c r="B77" s="256" t="s">
        <v>991</v>
      </c>
      <c r="C77" s="256" t="s">
        <v>961</v>
      </c>
      <c r="D77" s="257">
        <v>45423</v>
      </c>
      <c r="E77" s="256" t="s">
        <v>965</v>
      </c>
      <c r="F77" s="258">
        <v>15</v>
      </c>
      <c r="G77" s="256" t="s">
        <v>970</v>
      </c>
      <c r="H77" s="256" t="s">
        <v>962</v>
      </c>
      <c r="I77" s="258">
        <v>30</v>
      </c>
      <c r="J77" s="256" t="s">
        <v>962</v>
      </c>
      <c r="K77" s="258">
        <v>20</v>
      </c>
      <c r="L77" s="258">
        <v>5</v>
      </c>
      <c r="M77" s="258">
        <v>60</v>
      </c>
    </row>
    <row r="78" spans="1:13" s="206" customFormat="1" ht="37.5" customHeight="1">
      <c r="A78" s="256">
        <v>3307</v>
      </c>
      <c r="B78" s="256" t="s">
        <v>1114</v>
      </c>
      <c r="C78" s="256" t="s">
        <v>1066</v>
      </c>
      <c r="D78" s="257">
        <v>45424</v>
      </c>
      <c r="E78" s="256" t="s">
        <v>962</v>
      </c>
      <c r="F78" s="258">
        <v>10</v>
      </c>
      <c r="G78" s="256" t="s">
        <v>963</v>
      </c>
      <c r="H78" s="256" t="s">
        <v>965</v>
      </c>
      <c r="I78" s="258" t="s">
        <v>1064</v>
      </c>
      <c r="J78" s="256" t="s">
        <v>962</v>
      </c>
      <c r="K78" s="258">
        <v>20</v>
      </c>
      <c r="L78" s="258">
        <v>10</v>
      </c>
      <c r="M78" s="258">
        <v>20</v>
      </c>
    </row>
    <row r="79" spans="1:13" s="206" customFormat="1" ht="16.5" customHeight="1">
      <c r="A79" s="256">
        <v>3308</v>
      </c>
      <c r="B79" s="256" t="s">
        <v>1115</v>
      </c>
      <c r="C79" s="256" t="s">
        <v>1063</v>
      </c>
      <c r="D79" s="257">
        <v>45425</v>
      </c>
      <c r="E79" s="256" t="s">
        <v>965</v>
      </c>
      <c r="F79" s="258">
        <v>5</v>
      </c>
      <c r="G79" s="256" t="s">
        <v>967</v>
      </c>
      <c r="H79" s="256" t="s">
        <v>965</v>
      </c>
      <c r="I79" s="258" t="s">
        <v>1064</v>
      </c>
      <c r="J79" s="256" t="s">
        <v>965</v>
      </c>
      <c r="K79" s="258">
        <v>0</v>
      </c>
      <c r="L79" s="258">
        <v>0</v>
      </c>
      <c r="M79" s="258">
        <v>5</v>
      </c>
    </row>
    <row r="80" spans="1:13" s="206" customFormat="1" ht="12" customHeight="1">
      <c r="A80" s="256">
        <v>3309</v>
      </c>
      <c r="B80" s="256" t="s">
        <v>992</v>
      </c>
      <c r="C80" s="256" t="s">
        <v>961</v>
      </c>
      <c r="D80" s="257">
        <v>45426</v>
      </c>
      <c r="E80" s="256" t="s">
        <v>962</v>
      </c>
      <c r="F80" s="258">
        <v>15</v>
      </c>
      <c r="G80" s="256" t="s">
        <v>963</v>
      </c>
      <c r="H80" s="256" t="s">
        <v>962</v>
      </c>
      <c r="I80" s="258">
        <v>30</v>
      </c>
      <c r="J80" s="256" t="s">
        <v>962</v>
      </c>
      <c r="K80" s="258">
        <v>20</v>
      </c>
      <c r="L80" s="258">
        <v>3</v>
      </c>
      <c r="M80" s="258">
        <v>62</v>
      </c>
    </row>
    <row r="81" spans="1:13" s="206" customFormat="1" ht="16.5" customHeight="1">
      <c r="A81" s="256">
        <v>3310</v>
      </c>
      <c r="B81" s="256" t="s">
        <v>1116</v>
      </c>
      <c r="C81" s="256" t="s">
        <v>1066</v>
      </c>
      <c r="D81" s="257">
        <v>45427</v>
      </c>
      <c r="E81" s="256" t="s">
        <v>965</v>
      </c>
      <c r="F81" s="258">
        <v>10</v>
      </c>
      <c r="G81" s="256" t="s">
        <v>970</v>
      </c>
      <c r="H81" s="256" t="s">
        <v>965</v>
      </c>
      <c r="I81" s="258" t="s">
        <v>1064</v>
      </c>
      <c r="J81" s="256" t="s">
        <v>962</v>
      </c>
      <c r="K81" s="258">
        <v>20</v>
      </c>
      <c r="L81" s="258">
        <v>15</v>
      </c>
      <c r="M81" s="258">
        <v>15</v>
      </c>
    </row>
    <row r="82" spans="1:13" s="206" customFormat="1" ht="21" customHeight="1">
      <c r="A82" s="256">
        <v>3311</v>
      </c>
      <c r="B82" s="256" t="s">
        <v>1117</v>
      </c>
      <c r="C82" s="256" t="s">
        <v>1063</v>
      </c>
      <c r="D82" s="257">
        <v>45428</v>
      </c>
      <c r="E82" s="256" t="s">
        <v>962</v>
      </c>
      <c r="F82" s="258">
        <v>5</v>
      </c>
      <c r="G82" s="256" t="s">
        <v>963</v>
      </c>
      <c r="H82" s="256" t="s">
        <v>965</v>
      </c>
      <c r="I82" s="258" t="s">
        <v>1064</v>
      </c>
      <c r="J82" s="256" t="s">
        <v>965</v>
      </c>
      <c r="K82" s="258">
        <v>0</v>
      </c>
      <c r="L82" s="258">
        <v>1</v>
      </c>
      <c r="M82" s="258">
        <v>4</v>
      </c>
    </row>
    <row r="83" spans="1:13" s="206" customFormat="1" ht="16.5" customHeight="1">
      <c r="A83" s="256">
        <v>3312</v>
      </c>
      <c r="B83" s="256" t="s">
        <v>993</v>
      </c>
      <c r="C83" s="256" t="s">
        <v>961</v>
      </c>
      <c r="D83" s="257">
        <v>45429</v>
      </c>
      <c r="E83" s="256" t="s">
        <v>965</v>
      </c>
      <c r="F83" s="258">
        <v>15</v>
      </c>
      <c r="G83" s="256" t="s">
        <v>967</v>
      </c>
      <c r="H83" s="256" t="s">
        <v>962</v>
      </c>
      <c r="I83" s="258">
        <v>30</v>
      </c>
      <c r="J83" s="256" t="s">
        <v>962</v>
      </c>
      <c r="K83" s="258">
        <v>20</v>
      </c>
      <c r="L83" s="258">
        <v>7</v>
      </c>
      <c r="M83" s="258">
        <v>58</v>
      </c>
    </row>
    <row r="84" spans="1:13" s="206" customFormat="1" ht="48" customHeight="1">
      <c r="A84" s="256">
        <v>3313</v>
      </c>
      <c r="B84" s="256" t="s">
        <v>1118</v>
      </c>
      <c r="C84" s="256" t="s">
        <v>1066</v>
      </c>
      <c r="D84" s="257">
        <v>45430</v>
      </c>
      <c r="E84" s="256" t="s">
        <v>962</v>
      </c>
      <c r="F84" s="258">
        <v>10</v>
      </c>
      <c r="G84" s="256" t="s">
        <v>963</v>
      </c>
      <c r="H84" s="256" t="s">
        <v>965</v>
      </c>
      <c r="I84" s="258" t="s">
        <v>1064</v>
      </c>
      <c r="J84" s="256" t="s">
        <v>962</v>
      </c>
      <c r="K84" s="258">
        <v>20</v>
      </c>
      <c r="L84" s="258">
        <v>10</v>
      </c>
      <c r="M84" s="258">
        <v>20</v>
      </c>
    </row>
    <row r="85" spans="1:13" s="206" customFormat="1" ht="16.5" customHeight="1">
      <c r="A85" s="256">
        <v>3314</v>
      </c>
      <c r="B85" s="256" t="s">
        <v>1119</v>
      </c>
      <c r="C85" s="256" t="s">
        <v>1063</v>
      </c>
      <c r="D85" s="257">
        <v>45431</v>
      </c>
      <c r="E85" s="256" t="s">
        <v>965</v>
      </c>
      <c r="F85" s="258">
        <v>5</v>
      </c>
      <c r="G85" s="256" t="s">
        <v>970</v>
      </c>
      <c r="H85" s="256" t="s">
        <v>965</v>
      </c>
      <c r="I85" s="258" t="s">
        <v>1064</v>
      </c>
      <c r="J85" s="256" t="s">
        <v>965</v>
      </c>
      <c r="K85" s="258">
        <v>0</v>
      </c>
      <c r="L85" s="258">
        <v>0</v>
      </c>
      <c r="M85" s="258">
        <v>5</v>
      </c>
    </row>
    <row r="86" spans="1:13" s="206" customFormat="1" ht="27.75" customHeight="1">
      <c r="A86" s="256">
        <v>3315</v>
      </c>
      <c r="B86" s="256" t="s">
        <v>994</v>
      </c>
      <c r="C86" s="256" t="s">
        <v>961</v>
      </c>
      <c r="D86" s="257">
        <v>45432</v>
      </c>
      <c r="E86" s="256" t="s">
        <v>962</v>
      </c>
      <c r="F86" s="258">
        <v>15</v>
      </c>
      <c r="G86" s="256" t="s">
        <v>963</v>
      </c>
      <c r="H86" s="256" t="s">
        <v>962</v>
      </c>
      <c r="I86" s="258">
        <v>30</v>
      </c>
      <c r="J86" s="256" t="s">
        <v>962</v>
      </c>
      <c r="K86" s="258">
        <v>20</v>
      </c>
      <c r="L86" s="258">
        <v>20</v>
      </c>
      <c r="M86" s="258">
        <v>45</v>
      </c>
    </row>
    <row r="87" spans="1:13" s="206" customFormat="1" ht="32.25" customHeight="1">
      <c r="A87" s="256">
        <v>3316</v>
      </c>
      <c r="B87" s="256" t="s">
        <v>1120</v>
      </c>
      <c r="C87" s="256" t="s">
        <v>1066</v>
      </c>
      <c r="D87" s="257">
        <v>45433</v>
      </c>
      <c r="E87" s="256" t="s">
        <v>965</v>
      </c>
      <c r="F87" s="258">
        <v>10</v>
      </c>
      <c r="G87" s="256" t="s">
        <v>967</v>
      </c>
      <c r="H87" s="256" t="s">
        <v>965</v>
      </c>
      <c r="I87" s="258" t="s">
        <v>1064</v>
      </c>
      <c r="J87" s="256" t="s">
        <v>962</v>
      </c>
      <c r="K87" s="258">
        <v>20</v>
      </c>
      <c r="L87" s="258">
        <v>15</v>
      </c>
      <c r="M87" s="258">
        <v>15</v>
      </c>
    </row>
    <row r="88" spans="1:13" s="206" customFormat="1" ht="36" customHeight="1">
      <c r="A88" s="256">
        <v>3317</v>
      </c>
      <c r="B88" s="256" t="s">
        <v>1121</v>
      </c>
      <c r="C88" s="256" t="s">
        <v>1063</v>
      </c>
      <c r="D88" s="257">
        <v>45434</v>
      </c>
      <c r="E88" s="256" t="s">
        <v>962</v>
      </c>
      <c r="F88" s="258">
        <v>5</v>
      </c>
      <c r="G88" s="256" t="s">
        <v>963</v>
      </c>
      <c r="H88" s="256" t="s">
        <v>965</v>
      </c>
      <c r="I88" s="258" t="s">
        <v>1064</v>
      </c>
      <c r="J88" s="256" t="s">
        <v>965</v>
      </c>
      <c r="K88" s="258">
        <v>0</v>
      </c>
      <c r="L88" s="258">
        <v>1</v>
      </c>
      <c r="M88" s="258">
        <v>4</v>
      </c>
    </row>
    <row r="89" spans="1:13" s="206" customFormat="1" ht="16.5" customHeight="1">
      <c r="A89" s="256">
        <v>3318</v>
      </c>
      <c r="B89" s="256" t="s">
        <v>995</v>
      </c>
      <c r="C89" s="256" t="s">
        <v>961</v>
      </c>
      <c r="D89" s="257">
        <v>45435</v>
      </c>
      <c r="E89" s="256" t="s">
        <v>965</v>
      </c>
      <c r="F89" s="258">
        <v>15</v>
      </c>
      <c r="G89" s="256" t="s">
        <v>970</v>
      </c>
      <c r="H89" s="256" t="s">
        <v>962</v>
      </c>
      <c r="I89" s="258">
        <v>30</v>
      </c>
      <c r="J89" s="256" t="s">
        <v>962</v>
      </c>
      <c r="K89" s="258">
        <v>20</v>
      </c>
      <c r="L89" s="258">
        <v>3</v>
      </c>
      <c r="M89" s="258">
        <v>62</v>
      </c>
    </row>
    <row r="90" spans="1:13" s="206" customFormat="1" ht="16.5" customHeight="1">
      <c r="A90" s="256">
        <v>3319</v>
      </c>
      <c r="B90" s="256" t="s">
        <v>1122</v>
      </c>
      <c r="C90" s="256" t="s">
        <v>1066</v>
      </c>
      <c r="D90" s="257">
        <v>45436</v>
      </c>
      <c r="E90" s="256" t="s">
        <v>962</v>
      </c>
      <c r="F90" s="258">
        <v>10</v>
      </c>
      <c r="G90" s="256" t="s">
        <v>963</v>
      </c>
      <c r="H90" s="256" t="s">
        <v>965</v>
      </c>
      <c r="I90" s="258" t="s">
        <v>1064</v>
      </c>
      <c r="J90" s="256" t="s">
        <v>962</v>
      </c>
      <c r="K90" s="258">
        <v>20</v>
      </c>
      <c r="L90" s="258">
        <v>10</v>
      </c>
      <c r="M90" s="258">
        <v>20</v>
      </c>
    </row>
    <row r="91" spans="1:13" s="206" customFormat="1" ht="15" customHeight="1">
      <c r="A91" s="256">
        <v>3320</v>
      </c>
      <c r="B91" s="256" t="s">
        <v>1123</v>
      </c>
      <c r="C91" s="256" t="s">
        <v>1063</v>
      </c>
      <c r="D91" s="257">
        <v>45437</v>
      </c>
      <c r="E91" s="256" t="s">
        <v>965</v>
      </c>
      <c r="F91" s="258">
        <v>5</v>
      </c>
      <c r="G91" s="256" t="s">
        <v>967</v>
      </c>
      <c r="H91" s="256" t="s">
        <v>965</v>
      </c>
      <c r="I91" s="258" t="s">
        <v>1064</v>
      </c>
      <c r="J91" s="256" t="s">
        <v>965</v>
      </c>
      <c r="K91" s="258">
        <v>0</v>
      </c>
      <c r="L91" s="258">
        <v>0</v>
      </c>
      <c r="M91" s="258">
        <v>5</v>
      </c>
    </row>
    <row r="92" spans="1:13" s="206" customFormat="1" ht="22.5" customHeight="1">
      <c r="A92" s="256">
        <v>3321</v>
      </c>
      <c r="B92" s="256" t="s">
        <v>996</v>
      </c>
      <c r="C92" s="256" t="s">
        <v>961</v>
      </c>
      <c r="D92" s="257">
        <v>45438</v>
      </c>
      <c r="E92" s="256" t="s">
        <v>962</v>
      </c>
      <c r="F92" s="258">
        <v>15</v>
      </c>
      <c r="G92" s="256" t="s">
        <v>963</v>
      </c>
      <c r="H92" s="256" t="s">
        <v>962</v>
      </c>
      <c r="I92" s="258">
        <v>30</v>
      </c>
      <c r="J92" s="256" t="s">
        <v>962</v>
      </c>
      <c r="K92" s="258">
        <v>20</v>
      </c>
      <c r="L92" s="258">
        <v>5</v>
      </c>
      <c r="M92" s="258">
        <v>60</v>
      </c>
    </row>
    <row r="93" spans="1:13" s="206" customFormat="1" ht="14.25" customHeight="1">
      <c r="A93" s="256">
        <v>3322</v>
      </c>
      <c r="B93" s="256" t="s">
        <v>1124</v>
      </c>
      <c r="C93" s="256" t="s">
        <v>1066</v>
      </c>
      <c r="D93" s="257">
        <v>45439</v>
      </c>
      <c r="E93" s="256" t="s">
        <v>965</v>
      </c>
      <c r="F93" s="258">
        <v>10</v>
      </c>
      <c r="G93" s="256" t="s">
        <v>970</v>
      </c>
      <c r="H93" s="256" t="s">
        <v>965</v>
      </c>
      <c r="I93" s="258" t="s">
        <v>1064</v>
      </c>
      <c r="J93" s="256" t="s">
        <v>962</v>
      </c>
      <c r="K93" s="258">
        <v>20</v>
      </c>
      <c r="L93" s="258">
        <v>15</v>
      </c>
      <c r="M93" s="258">
        <v>15</v>
      </c>
    </row>
    <row r="94" spans="1:13" s="206" customFormat="1" ht="35.25" customHeight="1">
      <c r="A94" s="256">
        <v>3323</v>
      </c>
      <c r="B94" s="256" t="s">
        <v>1125</v>
      </c>
      <c r="C94" s="256" t="s">
        <v>1063</v>
      </c>
      <c r="D94" s="257">
        <v>45440</v>
      </c>
      <c r="E94" s="256" t="s">
        <v>962</v>
      </c>
      <c r="F94" s="258">
        <v>5</v>
      </c>
      <c r="G94" s="256" t="s">
        <v>963</v>
      </c>
      <c r="H94" s="256" t="s">
        <v>965</v>
      </c>
      <c r="I94" s="258" t="s">
        <v>1064</v>
      </c>
      <c r="J94" s="256" t="s">
        <v>965</v>
      </c>
      <c r="K94" s="258">
        <v>0</v>
      </c>
      <c r="L94" s="258">
        <v>1</v>
      </c>
      <c r="M94" s="258">
        <v>4</v>
      </c>
    </row>
    <row r="95" spans="1:13" s="206" customFormat="1" ht="19.5" customHeight="1">
      <c r="A95" s="256">
        <v>3324</v>
      </c>
      <c r="B95" s="256" t="s">
        <v>997</v>
      </c>
      <c r="C95" s="256" t="s">
        <v>961</v>
      </c>
      <c r="D95" s="257">
        <v>45441</v>
      </c>
      <c r="E95" s="256" t="s">
        <v>965</v>
      </c>
      <c r="F95" s="258">
        <v>15</v>
      </c>
      <c r="G95" s="256" t="s">
        <v>967</v>
      </c>
      <c r="H95" s="256" t="s">
        <v>962</v>
      </c>
      <c r="I95" s="258">
        <v>30</v>
      </c>
      <c r="J95" s="256" t="s">
        <v>962</v>
      </c>
      <c r="K95" s="258">
        <v>20</v>
      </c>
      <c r="L95" s="258">
        <v>20</v>
      </c>
      <c r="M95" s="258">
        <v>45</v>
      </c>
    </row>
    <row r="96" spans="1:13" s="206" customFormat="1" ht="16.5" customHeight="1">
      <c r="A96" s="256">
        <v>3325</v>
      </c>
      <c r="B96" s="256" t="s">
        <v>1126</v>
      </c>
      <c r="C96" s="256" t="s">
        <v>1066</v>
      </c>
      <c r="D96" s="257">
        <v>45442</v>
      </c>
      <c r="E96" s="256" t="s">
        <v>962</v>
      </c>
      <c r="F96" s="258">
        <v>10</v>
      </c>
      <c r="G96" s="256" t="s">
        <v>967</v>
      </c>
      <c r="H96" s="256" t="s">
        <v>965</v>
      </c>
      <c r="I96" s="258" t="s">
        <v>1064</v>
      </c>
      <c r="J96" s="256" t="s">
        <v>962</v>
      </c>
      <c r="K96" s="258">
        <v>20</v>
      </c>
      <c r="L96" s="258">
        <v>15</v>
      </c>
      <c r="M96" s="258">
        <v>15</v>
      </c>
    </row>
    <row r="97" spans="1:13" s="206" customFormat="1" ht="137.25" customHeight="1">
      <c r="A97" s="256">
        <v>3326</v>
      </c>
      <c r="B97" s="256" t="s">
        <v>1127</v>
      </c>
      <c r="C97" s="256" t="s">
        <v>1063</v>
      </c>
      <c r="D97" s="257">
        <v>45443</v>
      </c>
      <c r="E97" s="256" t="s">
        <v>965</v>
      </c>
      <c r="F97" s="258">
        <v>5</v>
      </c>
      <c r="G97" s="256" t="s">
        <v>970</v>
      </c>
      <c r="H97" s="256" t="s">
        <v>965</v>
      </c>
      <c r="I97" s="258" t="s">
        <v>1064</v>
      </c>
      <c r="J97" s="256" t="s">
        <v>965</v>
      </c>
      <c r="K97" s="258">
        <v>0</v>
      </c>
      <c r="L97" s="258">
        <v>0</v>
      </c>
      <c r="M97" s="258">
        <v>5</v>
      </c>
    </row>
    <row r="98" spans="1:13" s="206" customFormat="1" ht="16.5" customHeight="1">
      <c r="A98" s="256">
        <v>3327</v>
      </c>
      <c r="B98" s="256" t="s">
        <v>998</v>
      </c>
      <c r="C98" s="256" t="s">
        <v>961</v>
      </c>
      <c r="D98" s="257">
        <v>45444</v>
      </c>
      <c r="E98" s="256" t="s">
        <v>962</v>
      </c>
      <c r="F98" s="258">
        <v>15</v>
      </c>
      <c r="G98" s="256" t="s">
        <v>963</v>
      </c>
      <c r="H98" s="256" t="s">
        <v>962</v>
      </c>
      <c r="I98" s="258">
        <v>30</v>
      </c>
      <c r="J98" s="256" t="s">
        <v>962</v>
      </c>
      <c r="K98" s="258">
        <v>20</v>
      </c>
      <c r="L98" s="258">
        <v>7</v>
      </c>
      <c r="M98" s="258">
        <v>58</v>
      </c>
    </row>
    <row r="99" spans="1:13" s="206" customFormat="1" ht="174.75" customHeight="1">
      <c r="A99" s="256">
        <v>3328</v>
      </c>
      <c r="B99" s="256" t="s">
        <v>1128</v>
      </c>
      <c r="C99" s="256" t="s">
        <v>1066</v>
      </c>
      <c r="D99" s="257">
        <v>45445</v>
      </c>
      <c r="E99" s="256" t="s">
        <v>965</v>
      </c>
      <c r="F99" s="258">
        <v>10</v>
      </c>
      <c r="G99" s="256" t="s">
        <v>970</v>
      </c>
      <c r="H99" s="256" t="s">
        <v>965</v>
      </c>
      <c r="I99" s="258" t="s">
        <v>1064</v>
      </c>
      <c r="J99" s="256" t="s">
        <v>962</v>
      </c>
      <c r="K99" s="258">
        <v>20</v>
      </c>
      <c r="L99" s="258">
        <v>10</v>
      </c>
      <c r="M99" s="258">
        <v>20</v>
      </c>
    </row>
    <row r="100" spans="1:13" ht="30">
      <c r="A100" s="256">
        <v>3329</v>
      </c>
      <c r="B100" s="256" t="s">
        <v>1129</v>
      </c>
      <c r="C100" s="256" t="s">
        <v>1063</v>
      </c>
      <c r="D100" s="257">
        <v>45446</v>
      </c>
      <c r="E100" s="256" t="s">
        <v>962</v>
      </c>
      <c r="F100" s="258">
        <v>5</v>
      </c>
      <c r="G100" s="256" t="s">
        <v>967</v>
      </c>
      <c r="H100" s="256" t="s">
        <v>965</v>
      </c>
      <c r="I100" s="258" t="s">
        <v>1064</v>
      </c>
      <c r="J100" s="256" t="s">
        <v>965</v>
      </c>
      <c r="K100" s="258">
        <v>0</v>
      </c>
      <c r="L100" s="258">
        <v>1</v>
      </c>
      <c r="M100" s="258">
        <v>4</v>
      </c>
    </row>
    <row r="101" spans="1:13">
      <c r="A101" s="256">
        <v>3330</v>
      </c>
      <c r="B101" s="256" t="s">
        <v>999</v>
      </c>
      <c r="C101" s="256" t="s">
        <v>961</v>
      </c>
      <c r="D101" s="257">
        <v>45447</v>
      </c>
      <c r="E101" s="256" t="s">
        <v>965</v>
      </c>
      <c r="F101" s="258">
        <v>15</v>
      </c>
      <c r="G101" s="256" t="s">
        <v>963</v>
      </c>
      <c r="H101" s="256" t="s">
        <v>962</v>
      </c>
      <c r="I101" s="258">
        <v>30</v>
      </c>
      <c r="J101" s="256" t="s">
        <v>962</v>
      </c>
      <c r="K101" s="258">
        <v>20</v>
      </c>
      <c r="L101" s="258">
        <v>15</v>
      </c>
      <c r="M101" s="258">
        <v>50</v>
      </c>
    </row>
    <row r="102" spans="1:13" ht="30">
      <c r="A102" s="256">
        <v>3331</v>
      </c>
      <c r="B102" s="256" t="s">
        <v>1130</v>
      </c>
      <c r="C102" s="256" t="s">
        <v>1066</v>
      </c>
      <c r="D102" s="257">
        <v>45448</v>
      </c>
      <c r="E102" s="256" t="s">
        <v>962</v>
      </c>
      <c r="F102" s="258">
        <v>10</v>
      </c>
      <c r="G102" s="256" t="s">
        <v>963</v>
      </c>
      <c r="H102" s="256" t="s">
        <v>965</v>
      </c>
      <c r="I102" s="258" t="s">
        <v>1064</v>
      </c>
      <c r="J102" s="256" t="s">
        <v>962</v>
      </c>
      <c r="K102" s="258">
        <v>20</v>
      </c>
      <c r="L102" s="258">
        <v>5</v>
      </c>
      <c r="M102" s="258">
        <v>25</v>
      </c>
    </row>
    <row r="103" spans="1:13">
      <c r="A103" s="256">
        <v>3332</v>
      </c>
      <c r="B103" s="256" t="s">
        <v>1131</v>
      </c>
      <c r="C103" s="256" t="s">
        <v>1063</v>
      </c>
      <c r="D103" s="257">
        <v>45449</v>
      </c>
      <c r="E103" s="256" t="s">
        <v>965</v>
      </c>
      <c r="F103" s="258">
        <v>5</v>
      </c>
      <c r="G103" s="256" t="s">
        <v>970</v>
      </c>
      <c r="H103" s="256" t="s">
        <v>965</v>
      </c>
      <c r="I103" s="258" t="s">
        <v>1064</v>
      </c>
      <c r="J103" s="256" t="s">
        <v>965</v>
      </c>
      <c r="K103" s="258">
        <v>0</v>
      </c>
      <c r="L103" s="258">
        <v>0</v>
      </c>
      <c r="M103" s="258">
        <v>5</v>
      </c>
    </row>
    <row r="104" spans="1:13" ht="30">
      <c r="A104" s="256">
        <v>3333</v>
      </c>
      <c r="B104" s="256" t="s">
        <v>1000</v>
      </c>
      <c r="C104" s="256" t="s">
        <v>961</v>
      </c>
      <c r="D104" s="257">
        <v>45450</v>
      </c>
      <c r="E104" s="256" t="s">
        <v>962</v>
      </c>
      <c r="F104" s="258">
        <v>15</v>
      </c>
      <c r="G104" s="256" t="s">
        <v>967</v>
      </c>
      <c r="H104" s="256" t="s">
        <v>962</v>
      </c>
      <c r="I104" s="258">
        <v>30</v>
      </c>
      <c r="J104" s="256" t="s">
        <v>962</v>
      </c>
      <c r="K104" s="258">
        <v>20</v>
      </c>
      <c r="L104" s="258">
        <v>20</v>
      </c>
      <c r="M104" s="258">
        <v>45</v>
      </c>
    </row>
    <row r="105" spans="1:13" ht="30">
      <c r="A105" s="256">
        <v>3334</v>
      </c>
      <c r="B105" s="256" t="s">
        <v>1132</v>
      </c>
      <c r="C105" s="256" t="s">
        <v>1066</v>
      </c>
      <c r="D105" s="257">
        <v>45451</v>
      </c>
      <c r="E105" s="256" t="s">
        <v>965</v>
      </c>
      <c r="F105" s="258">
        <v>10</v>
      </c>
      <c r="G105" s="256" t="s">
        <v>967</v>
      </c>
      <c r="H105" s="256" t="s">
        <v>965</v>
      </c>
      <c r="I105" s="258" t="s">
        <v>1064</v>
      </c>
      <c r="J105" s="256" t="s">
        <v>962</v>
      </c>
      <c r="K105" s="258">
        <v>20</v>
      </c>
      <c r="L105" s="258">
        <v>12</v>
      </c>
      <c r="M105" s="258">
        <v>18</v>
      </c>
    </row>
    <row r="106" spans="1:13">
      <c r="A106" s="256">
        <v>3335</v>
      </c>
      <c r="B106" s="256" t="s">
        <v>1133</v>
      </c>
      <c r="C106" s="256" t="s">
        <v>1063</v>
      </c>
      <c r="D106" s="257">
        <v>45452</v>
      </c>
      <c r="E106" s="256" t="s">
        <v>962</v>
      </c>
      <c r="F106" s="258">
        <v>5</v>
      </c>
      <c r="G106" s="256" t="s">
        <v>963</v>
      </c>
      <c r="H106" s="256" t="s">
        <v>965</v>
      </c>
      <c r="I106" s="258" t="s">
        <v>1064</v>
      </c>
      <c r="J106" s="256" t="s">
        <v>965</v>
      </c>
      <c r="K106" s="258">
        <v>0</v>
      </c>
      <c r="L106" s="258">
        <v>2</v>
      </c>
      <c r="M106" s="258">
        <v>3</v>
      </c>
    </row>
    <row r="107" spans="1:13">
      <c r="A107" s="256">
        <v>3336</v>
      </c>
      <c r="B107" s="256" t="s">
        <v>1134</v>
      </c>
      <c r="C107" s="256" t="s">
        <v>1063</v>
      </c>
      <c r="D107" s="257">
        <v>45453</v>
      </c>
      <c r="E107" s="256" t="s">
        <v>962</v>
      </c>
      <c r="F107" s="258">
        <v>5</v>
      </c>
      <c r="G107" s="256" t="s">
        <v>963</v>
      </c>
      <c r="H107" s="256" t="s">
        <v>965</v>
      </c>
      <c r="I107" s="258" t="s">
        <v>1064</v>
      </c>
      <c r="J107" s="256" t="s">
        <v>965</v>
      </c>
      <c r="K107" s="258">
        <v>0</v>
      </c>
      <c r="L107" s="258">
        <v>0</v>
      </c>
      <c r="M107" s="258">
        <v>5</v>
      </c>
    </row>
    <row r="108" spans="1:13" ht="30">
      <c r="A108" s="256">
        <v>3337</v>
      </c>
      <c r="B108" s="256" t="s">
        <v>1001</v>
      </c>
      <c r="C108" s="256" t="s">
        <v>961</v>
      </c>
      <c r="D108" s="257">
        <v>45454</v>
      </c>
      <c r="E108" s="256" t="s">
        <v>965</v>
      </c>
      <c r="F108" s="258">
        <v>15</v>
      </c>
      <c r="G108" s="256" t="s">
        <v>967</v>
      </c>
      <c r="H108" s="256" t="s">
        <v>962</v>
      </c>
      <c r="I108" s="258">
        <v>30</v>
      </c>
      <c r="J108" s="256" t="s">
        <v>962</v>
      </c>
      <c r="K108" s="258">
        <v>20</v>
      </c>
      <c r="L108" s="258">
        <v>7</v>
      </c>
      <c r="M108" s="258">
        <v>58</v>
      </c>
    </row>
    <row r="109" spans="1:13" ht="30">
      <c r="A109" s="256">
        <v>3338</v>
      </c>
      <c r="B109" s="256" t="s">
        <v>1135</v>
      </c>
      <c r="C109" s="256" t="s">
        <v>1066</v>
      </c>
      <c r="D109" s="257">
        <v>45455</v>
      </c>
      <c r="E109" s="256" t="s">
        <v>962</v>
      </c>
      <c r="F109" s="258">
        <v>10</v>
      </c>
      <c r="G109" s="256" t="s">
        <v>970</v>
      </c>
      <c r="H109" s="256" t="s">
        <v>965</v>
      </c>
      <c r="I109" s="258" t="s">
        <v>1064</v>
      </c>
      <c r="J109" s="256" t="s">
        <v>962</v>
      </c>
      <c r="K109" s="258">
        <v>20</v>
      </c>
      <c r="L109" s="258">
        <v>10</v>
      </c>
      <c r="M109" s="258">
        <v>20</v>
      </c>
    </row>
    <row r="110" spans="1:13" ht="30">
      <c r="A110" s="256">
        <v>3339</v>
      </c>
      <c r="B110" s="256" t="s">
        <v>1136</v>
      </c>
      <c r="C110" s="256" t="s">
        <v>1063</v>
      </c>
      <c r="D110" s="257">
        <v>45456</v>
      </c>
      <c r="E110" s="256" t="s">
        <v>965</v>
      </c>
      <c r="F110" s="258">
        <v>5</v>
      </c>
      <c r="G110" s="256" t="s">
        <v>967</v>
      </c>
      <c r="H110" s="256" t="s">
        <v>965</v>
      </c>
      <c r="I110" s="258" t="s">
        <v>1064</v>
      </c>
      <c r="J110" s="256" t="s">
        <v>965</v>
      </c>
      <c r="K110" s="258">
        <v>0</v>
      </c>
      <c r="L110" s="258">
        <v>1</v>
      </c>
      <c r="M110" s="258">
        <v>4</v>
      </c>
    </row>
    <row r="111" spans="1:13">
      <c r="A111" s="256">
        <v>3340</v>
      </c>
      <c r="B111" s="256" t="s">
        <v>1002</v>
      </c>
      <c r="C111" s="256" t="s">
        <v>961</v>
      </c>
      <c r="D111" s="257">
        <v>45457</v>
      </c>
      <c r="E111" s="256" t="s">
        <v>962</v>
      </c>
      <c r="F111" s="258">
        <v>15</v>
      </c>
      <c r="G111" s="256" t="s">
        <v>963</v>
      </c>
      <c r="H111" s="256" t="s">
        <v>962</v>
      </c>
      <c r="I111" s="258">
        <v>30</v>
      </c>
      <c r="J111" s="256" t="s">
        <v>962</v>
      </c>
      <c r="K111" s="258">
        <v>20</v>
      </c>
      <c r="L111" s="258">
        <v>15</v>
      </c>
      <c r="M111" s="258">
        <v>50</v>
      </c>
    </row>
    <row r="112" spans="1:13" ht="30">
      <c r="A112" s="256">
        <v>3341</v>
      </c>
      <c r="B112" s="256" t="s">
        <v>1137</v>
      </c>
      <c r="C112" s="256" t="s">
        <v>1066</v>
      </c>
      <c r="D112" s="257">
        <v>45458</v>
      </c>
      <c r="E112" s="256" t="s">
        <v>965</v>
      </c>
      <c r="F112" s="258">
        <v>10</v>
      </c>
      <c r="G112" s="256" t="s">
        <v>963</v>
      </c>
      <c r="H112" s="256" t="s">
        <v>965</v>
      </c>
      <c r="I112" s="258" t="s">
        <v>1064</v>
      </c>
      <c r="J112" s="256" t="s">
        <v>962</v>
      </c>
      <c r="K112" s="258">
        <v>20</v>
      </c>
      <c r="L112" s="258">
        <v>5</v>
      </c>
      <c r="M112" s="258">
        <v>25</v>
      </c>
    </row>
    <row r="113" spans="1:13">
      <c r="A113" s="256">
        <v>3342</v>
      </c>
      <c r="B113" s="256" t="s">
        <v>1138</v>
      </c>
      <c r="C113" s="256" t="s">
        <v>1063</v>
      </c>
      <c r="D113" s="257">
        <v>45459</v>
      </c>
      <c r="E113" s="256" t="s">
        <v>962</v>
      </c>
      <c r="F113" s="258">
        <v>5</v>
      </c>
      <c r="G113" s="256" t="s">
        <v>970</v>
      </c>
      <c r="H113" s="256" t="s">
        <v>965</v>
      </c>
      <c r="I113" s="258" t="s">
        <v>1064</v>
      </c>
      <c r="J113" s="256" t="s">
        <v>965</v>
      </c>
      <c r="K113" s="258">
        <v>0</v>
      </c>
      <c r="L113" s="258">
        <v>0</v>
      </c>
      <c r="M113" s="258">
        <v>5</v>
      </c>
    </row>
    <row r="114" spans="1:13" ht="30">
      <c r="A114" s="256">
        <v>3343</v>
      </c>
      <c r="B114" s="256" t="s">
        <v>1003</v>
      </c>
      <c r="C114" s="256" t="s">
        <v>961</v>
      </c>
      <c r="D114" s="257">
        <v>45460</v>
      </c>
      <c r="E114" s="256" t="s">
        <v>965</v>
      </c>
      <c r="F114" s="258">
        <v>15</v>
      </c>
      <c r="G114" s="256" t="s">
        <v>967</v>
      </c>
      <c r="H114" s="256" t="s">
        <v>962</v>
      </c>
      <c r="I114" s="258">
        <v>30</v>
      </c>
      <c r="J114" s="256" t="s">
        <v>962</v>
      </c>
      <c r="K114" s="258">
        <v>20</v>
      </c>
      <c r="L114" s="258">
        <v>20</v>
      </c>
      <c r="M114" s="258">
        <v>45</v>
      </c>
    </row>
    <row r="115" spans="1:13" ht="30">
      <c r="A115" s="256">
        <v>3344</v>
      </c>
      <c r="B115" s="256" t="s">
        <v>1139</v>
      </c>
      <c r="C115" s="256" t="s">
        <v>1066</v>
      </c>
      <c r="D115" s="257">
        <v>45461</v>
      </c>
      <c r="E115" s="256" t="s">
        <v>962</v>
      </c>
      <c r="F115" s="258">
        <v>10</v>
      </c>
      <c r="G115" s="256" t="s">
        <v>967</v>
      </c>
      <c r="H115" s="256" t="s">
        <v>965</v>
      </c>
      <c r="I115" s="258" t="s">
        <v>1064</v>
      </c>
      <c r="J115" s="256" t="s">
        <v>962</v>
      </c>
      <c r="K115" s="258">
        <v>20</v>
      </c>
      <c r="L115" s="258">
        <v>12</v>
      </c>
      <c r="M115" s="258">
        <v>18</v>
      </c>
    </row>
    <row r="116" spans="1:13">
      <c r="A116" s="256">
        <v>3345</v>
      </c>
      <c r="B116" s="256" t="s">
        <v>1140</v>
      </c>
      <c r="C116" s="256" t="s">
        <v>1063</v>
      </c>
      <c r="D116" s="257">
        <v>45462</v>
      </c>
      <c r="E116" s="256" t="s">
        <v>965</v>
      </c>
      <c r="F116" s="258">
        <v>5</v>
      </c>
      <c r="G116" s="256" t="s">
        <v>963</v>
      </c>
      <c r="H116" s="256" t="s">
        <v>965</v>
      </c>
      <c r="I116" s="258" t="s">
        <v>1064</v>
      </c>
      <c r="J116" s="256" t="s">
        <v>965</v>
      </c>
      <c r="K116" s="258">
        <v>0</v>
      </c>
      <c r="L116" s="258">
        <v>2</v>
      </c>
      <c r="M116" s="258">
        <v>3</v>
      </c>
    </row>
    <row r="117" spans="1:13">
      <c r="A117" s="256">
        <v>3346</v>
      </c>
      <c r="B117" s="256" t="s">
        <v>1004</v>
      </c>
      <c r="C117" s="256" t="s">
        <v>961</v>
      </c>
      <c r="D117" s="257">
        <v>45463</v>
      </c>
      <c r="E117" s="256" t="s">
        <v>962</v>
      </c>
      <c r="F117" s="258">
        <v>15</v>
      </c>
      <c r="G117" s="256" t="s">
        <v>970</v>
      </c>
      <c r="H117" s="256" t="s">
        <v>962</v>
      </c>
      <c r="I117" s="258">
        <v>30</v>
      </c>
      <c r="J117" s="256" t="s">
        <v>962</v>
      </c>
      <c r="K117" s="258">
        <v>20</v>
      </c>
      <c r="L117" s="258">
        <v>5</v>
      </c>
      <c r="M117" s="258">
        <v>60</v>
      </c>
    </row>
    <row r="118" spans="1:13" ht="30">
      <c r="A118" s="256">
        <v>3347</v>
      </c>
      <c r="B118" s="256" t="s">
        <v>1141</v>
      </c>
      <c r="C118" s="256" t="s">
        <v>1066</v>
      </c>
      <c r="D118" s="257">
        <v>45464</v>
      </c>
      <c r="E118" s="256" t="s">
        <v>965</v>
      </c>
      <c r="F118" s="258">
        <v>10</v>
      </c>
      <c r="G118" s="256" t="s">
        <v>963</v>
      </c>
      <c r="H118" s="256" t="s">
        <v>965</v>
      </c>
      <c r="I118" s="258" t="s">
        <v>1064</v>
      </c>
      <c r="J118" s="256" t="s">
        <v>962</v>
      </c>
      <c r="K118" s="258">
        <v>20</v>
      </c>
      <c r="L118" s="258">
        <v>10</v>
      </c>
      <c r="M118" s="258">
        <v>20</v>
      </c>
    </row>
    <row r="119" spans="1:13" ht="30">
      <c r="A119" s="256">
        <v>3348</v>
      </c>
      <c r="B119" s="256" t="s">
        <v>1142</v>
      </c>
      <c r="C119" s="256" t="s">
        <v>1063</v>
      </c>
      <c r="D119" s="257">
        <v>45465</v>
      </c>
      <c r="E119" s="256" t="s">
        <v>962</v>
      </c>
      <c r="F119" s="258">
        <v>5</v>
      </c>
      <c r="G119" s="256" t="s">
        <v>967</v>
      </c>
      <c r="H119" s="256" t="s">
        <v>965</v>
      </c>
      <c r="I119" s="258" t="s">
        <v>1064</v>
      </c>
      <c r="J119" s="256" t="s">
        <v>965</v>
      </c>
      <c r="K119" s="258">
        <v>0</v>
      </c>
      <c r="L119" s="258">
        <v>0</v>
      </c>
      <c r="M119" s="258">
        <v>5</v>
      </c>
    </row>
    <row r="120" spans="1:13">
      <c r="A120" s="256">
        <v>3349</v>
      </c>
      <c r="B120" s="256" t="s">
        <v>997</v>
      </c>
      <c r="C120" s="256" t="s">
        <v>961</v>
      </c>
      <c r="D120" s="257">
        <v>45466</v>
      </c>
      <c r="E120" s="256" t="s">
        <v>965</v>
      </c>
      <c r="F120" s="258">
        <v>15</v>
      </c>
      <c r="G120" s="256" t="s">
        <v>963</v>
      </c>
      <c r="H120" s="256" t="s">
        <v>962</v>
      </c>
      <c r="I120" s="258">
        <v>30</v>
      </c>
      <c r="J120" s="256" t="s">
        <v>962</v>
      </c>
      <c r="K120" s="258">
        <v>20</v>
      </c>
      <c r="L120" s="258">
        <v>3</v>
      </c>
      <c r="M120" s="258">
        <v>62</v>
      </c>
    </row>
    <row r="121" spans="1:13" ht="30">
      <c r="A121" s="256">
        <v>3350</v>
      </c>
      <c r="B121" s="256" t="s">
        <v>1143</v>
      </c>
      <c r="C121" s="256" t="s">
        <v>1066</v>
      </c>
      <c r="D121" s="257">
        <v>45467</v>
      </c>
      <c r="E121" s="256" t="s">
        <v>962</v>
      </c>
      <c r="F121" s="258">
        <v>10</v>
      </c>
      <c r="G121" s="256" t="s">
        <v>970</v>
      </c>
      <c r="H121" s="256" t="s">
        <v>965</v>
      </c>
      <c r="I121" s="258" t="s">
        <v>1064</v>
      </c>
      <c r="J121" s="256" t="s">
        <v>962</v>
      </c>
      <c r="K121" s="258">
        <v>20</v>
      </c>
      <c r="L121" s="258">
        <v>15</v>
      </c>
      <c r="M121" s="258">
        <v>15</v>
      </c>
    </row>
    <row r="122" spans="1:13">
      <c r="A122" s="256">
        <v>3351</v>
      </c>
      <c r="B122" s="256" t="s">
        <v>1144</v>
      </c>
      <c r="C122" s="256" t="s">
        <v>1063</v>
      </c>
      <c r="D122" s="257">
        <v>45468</v>
      </c>
      <c r="E122" s="256" t="s">
        <v>965</v>
      </c>
      <c r="F122" s="258">
        <v>5</v>
      </c>
      <c r="G122" s="256" t="s">
        <v>963</v>
      </c>
      <c r="H122" s="256" t="s">
        <v>965</v>
      </c>
      <c r="I122" s="258" t="s">
        <v>1064</v>
      </c>
      <c r="J122" s="256" t="s">
        <v>965</v>
      </c>
      <c r="K122" s="258">
        <v>0</v>
      </c>
      <c r="L122" s="258">
        <v>1</v>
      </c>
      <c r="M122" s="258">
        <v>4</v>
      </c>
    </row>
    <row r="123" spans="1:13" ht="30">
      <c r="A123" s="256">
        <v>3352</v>
      </c>
      <c r="B123" s="256" t="s">
        <v>1005</v>
      </c>
      <c r="C123" s="256" t="s">
        <v>961</v>
      </c>
      <c r="D123" s="257">
        <v>45469</v>
      </c>
      <c r="E123" s="256" t="s">
        <v>962</v>
      </c>
      <c r="F123" s="258">
        <v>15</v>
      </c>
      <c r="G123" s="256" t="s">
        <v>967</v>
      </c>
      <c r="H123" s="256" t="s">
        <v>962</v>
      </c>
      <c r="I123" s="258">
        <v>30</v>
      </c>
      <c r="J123" s="256" t="s">
        <v>962</v>
      </c>
      <c r="K123" s="258">
        <v>20</v>
      </c>
      <c r="L123" s="258">
        <v>7</v>
      </c>
      <c r="M123" s="258">
        <v>58</v>
      </c>
    </row>
    <row r="124" spans="1:13" ht="30">
      <c r="A124" s="256">
        <v>3353</v>
      </c>
      <c r="B124" s="256" t="s">
        <v>1145</v>
      </c>
      <c r="C124" s="256" t="s">
        <v>1066</v>
      </c>
      <c r="D124" s="257">
        <v>45470</v>
      </c>
      <c r="E124" s="256" t="s">
        <v>965</v>
      </c>
      <c r="F124" s="258">
        <v>10</v>
      </c>
      <c r="G124" s="256" t="s">
        <v>963</v>
      </c>
      <c r="H124" s="256" t="s">
        <v>965</v>
      </c>
      <c r="I124" s="258" t="s">
        <v>1064</v>
      </c>
      <c r="J124" s="256" t="s">
        <v>962</v>
      </c>
      <c r="K124" s="258">
        <v>20</v>
      </c>
      <c r="L124" s="258">
        <v>10</v>
      </c>
      <c r="M124" s="258">
        <v>20</v>
      </c>
    </row>
    <row r="125" spans="1:13">
      <c r="A125" s="256">
        <v>3354</v>
      </c>
      <c r="B125" s="256" t="s">
        <v>1146</v>
      </c>
      <c r="C125" s="256" t="s">
        <v>1063</v>
      </c>
      <c r="D125" s="257">
        <v>45471</v>
      </c>
      <c r="E125" s="256" t="s">
        <v>962</v>
      </c>
      <c r="F125" s="258">
        <v>5</v>
      </c>
      <c r="G125" s="256" t="s">
        <v>970</v>
      </c>
      <c r="H125" s="256" t="s">
        <v>965</v>
      </c>
      <c r="I125" s="258" t="s">
        <v>1064</v>
      </c>
      <c r="J125" s="256" t="s">
        <v>965</v>
      </c>
      <c r="K125" s="258">
        <v>0</v>
      </c>
      <c r="L125" s="258">
        <v>0</v>
      </c>
      <c r="M125" s="258">
        <v>5</v>
      </c>
    </row>
    <row r="126" spans="1:13">
      <c r="A126" s="256">
        <v>3355</v>
      </c>
      <c r="B126" s="256" t="s">
        <v>1006</v>
      </c>
      <c r="C126" s="256" t="s">
        <v>961</v>
      </c>
      <c r="D126" s="257">
        <v>45472</v>
      </c>
      <c r="E126" s="256" t="s">
        <v>965</v>
      </c>
      <c r="F126" s="258">
        <v>15</v>
      </c>
      <c r="G126" s="256" t="s">
        <v>963</v>
      </c>
      <c r="H126" s="256" t="s">
        <v>962</v>
      </c>
      <c r="I126" s="258">
        <v>30</v>
      </c>
      <c r="J126" s="256" t="s">
        <v>962</v>
      </c>
      <c r="K126" s="258">
        <v>20</v>
      </c>
      <c r="L126" s="258">
        <v>20</v>
      </c>
      <c r="M126" s="258">
        <v>45</v>
      </c>
    </row>
    <row r="127" spans="1:13" ht="30">
      <c r="A127" s="256">
        <v>3356</v>
      </c>
      <c r="B127" s="256" t="s">
        <v>1147</v>
      </c>
      <c r="C127" s="256" t="s">
        <v>1066</v>
      </c>
      <c r="D127" s="257">
        <v>45473</v>
      </c>
      <c r="E127" s="256" t="s">
        <v>962</v>
      </c>
      <c r="F127" s="258">
        <v>10</v>
      </c>
      <c r="G127" s="256" t="s">
        <v>967</v>
      </c>
      <c r="H127" s="256" t="s">
        <v>965</v>
      </c>
      <c r="I127" s="258" t="s">
        <v>1064</v>
      </c>
      <c r="J127" s="256" t="s">
        <v>962</v>
      </c>
      <c r="K127" s="258">
        <v>20</v>
      </c>
      <c r="L127" s="258">
        <v>15</v>
      </c>
      <c r="M127" s="258">
        <v>15</v>
      </c>
    </row>
    <row r="128" spans="1:13">
      <c r="A128" s="256">
        <v>3357</v>
      </c>
      <c r="B128" s="256" t="s">
        <v>1148</v>
      </c>
      <c r="C128" s="256" t="s">
        <v>1063</v>
      </c>
      <c r="D128" s="257">
        <v>45474</v>
      </c>
      <c r="E128" s="256" t="s">
        <v>965</v>
      </c>
      <c r="F128" s="258">
        <v>5</v>
      </c>
      <c r="G128" s="256" t="s">
        <v>963</v>
      </c>
      <c r="H128" s="256" t="s">
        <v>965</v>
      </c>
      <c r="I128" s="258" t="s">
        <v>1064</v>
      </c>
      <c r="J128" s="256" t="s">
        <v>965</v>
      </c>
      <c r="K128" s="258">
        <v>0</v>
      </c>
      <c r="L128" s="258">
        <v>1</v>
      </c>
      <c r="M128" s="258">
        <v>4</v>
      </c>
    </row>
    <row r="129" spans="1:13">
      <c r="A129" s="256">
        <v>3358</v>
      </c>
      <c r="B129" s="256" t="s">
        <v>1007</v>
      </c>
      <c r="C129" s="256" t="s">
        <v>961</v>
      </c>
      <c r="D129" s="257">
        <v>45475</v>
      </c>
      <c r="E129" s="256" t="s">
        <v>962</v>
      </c>
      <c r="F129" s="258">
        <v>15</v>
      </c>
      <c r="G129" s="256" t="s">
        <v>970</v>
      </c>
      <c r="H129" s="256" t="s">
        <v>962</v>
      </c>
      <c r="I129" s="258">
        <v>30</v>
      </c>
      <c r="J129" s="256" t="s">
        <v>962</v>
      </c>
      <c r="K129" s="258">
        <v>20</v>
      </c>
      <c r="L129" s="258">
        <v>3</v>
      </c>
      <c r="M129" s="258">
        <v>62</v>
      </c>
    </row>
    <row r="130" spans="1:13" ht="30">
      <c r="A130" s="256">
        <v>3359</v>
      </c>
      <c r="B130" s="256" t="s">
        <v>1149</v>
      </c>
      <c r="C130" s="256" t="s">
        <v>1066</v>
      </c>
      <c r="D130" s="257">
        <v>45476</v>
      </c>
      <c r="E130" s="256" t="s">
        <v>965</v>
      </c>
      <c r="F130" s="258">
        <v>10</v>
      </c>
      <c r="G130" s="256" t="s">
        <v>963</v>
      </c>
      <c r="H130" s="256" t="s">
        <v>965</v>
      </c>
      <c r="I130" s="258" t="s">
        <v>1064</v>
      </c>
      <c r="J130" s="256" t="s">
        <v>962</v>
      </c>
      <c r="K130" s="258">
        <v>20</v>
      </c>
      <c r="L130" s="258">
        <v>10</v>
      </c>
      <c r="M130" s="258">
        <v>20</v>
      </c>
    </row>
    <row r="131" spans="1:13" ht="30">
      <c r="A131" s="256">
        <v>3360</v>
      </c>
      <c r="B131" s="256" t="s">
        <v>1150</v>
      </c>
      <c r="C131" s="256" t="s">
        <v>1063</v>
      </c>
      <c r="D131" s="257">
        <v>45477</v>
      </c>
      <c r="E131" s="256" t="s">
        <v>962</v>
      </c>
      <c r="F131" s="258">
        <v>5</v>
      </c>
      <c r="G131" s="256" t="s">
        <v>967</v>
      </c>
      <c r="H131" s="256" t="s">
        <v>965</v>
      </c>
      <c r="I131" s="258" t="s">
        <v>1064</v>
      </c>
      <c r="J131" s="256" t="s">
        <v>965</v>
      </c>
      <c r="K131" s="258">
        <v>0</v>
      </c>
      <c r="L131" s="258">
        <v>0</v>
      </c>
      <c r="M131" s="258">
        <v>5</v>
      </c>
    </row>
    <row r="132" spans="1:13">
      <c r="A132" s="256">
        <v>3361</v>
      </c>
      <c r="B132" s="256" t="s">
        <v>1008</v>
      </c>
      <c r="C132" s="256" t="s">
        <v>961</v>
      </c>
      <c r="D132" s="257">
        <v>45478</v>
      </c>
      <c r="E132" s="256" t="s">
        <v>965</v>
      </c>
      <c r="F132" s="258">
        <v>15</v>
      </c>
      <c r="G132" s="256" t="s">
        <v>963</v>
      </c>
      <c r="H132" s="256" t="s">
        <v>962</v>
      </c>
      <c r="I132" s="258">
        <v>30</v>
      </c>
      <c r="J132" s="256" t="s">
        <v>962</v>
      </c>
      <c r="K132" s="258">
        <v>20</v>
      </c>
      <c r="L132" s="258">
        <v>15</v>
      </c>
      <c r="M132" s="258">
        <v>50</v>
      </c>
    </row>
    <row r="133" spans="1:13" ht="30">
      <c r="A133" s="256">
        <v>3362</v>
      </c>
      <c r="B133" s="256" t="s">
        <v>1151</v>
      </c>
      <c r="C133" s="256" t="s">
        <v>1066</v>
      </c>
      <c r="D133" s="257">
        <v>45479</v>
      </c>
      <c r="E133" s="256" t="s">
        <v>962</v>
      </c>
      <c r="F133" s="258">
        <v>10</v>
      </c>
      <c r="G133" s="256" t="s">
        <v>970</v>
      </c>
      <c r="H133" s="256" t="s">
        <v>965</v>
      </c>
      <c r="I133" s="258" t="s">
        <v>1064</v>
      </c>
      <c r="J133" s="256" t="s">
        <v>962</v>
      </c>
      <c r="K133" s="258">
        <v>20</v>
      </c>
      <c r="L133" s="258">
        <v>15</v>
      </c>
      <c r="M133" s="258">
        <v>15</v>
      </c>
    </row>
    <row r="134" spans="1:13">
      <c r="A134" s="256">
        <v>3363</v>
      </c>
      <c r="B134" s="256" t="s">
        <v>1152</v>
      </c>
      <c r="C134" s="256" t="s">
        <v>1063</v>
      </c>
      <c r="D134" s="257">
        <v>45480</v>
      </c>
      <c r="E134" s="256" t="s">
        <v>965</v>
      </c>
      <c r="F134" s="258">
        <v>5</v>
      </c>
      <c r="G134" s="256" t="s">
        <v>963</v>
      </c>
      <c r="H134" s="256" t="s">
        <v>965</v>
      </c>
      <c r="I134" s="258" t="s">
        <v>1064</v>
      </c>
      <c r="J134" s="256" t="s">
        <v>965</v>
      </c>
      <c r="K134" s="258">
        <v>0</v>
      </c>
      <c r="L134" s="258">
        <v>1</v>
      </c>
      <c r="M134" s="258">
        <v>4</v>
      </c>
    </row>
    <row r="135" spans="1:13" ht="30">
      <c r="A135" s="256">
        <v>3364</v>
      </c>
      <c r="B135" s="256" t="s">
        <v>1009</v>
      </c>
      <c r="C135" s="256" t="s">
        <v>961</v>
      </c>
      <c r="D135" s="257">
        <v>45481</v>
      </c>
      <c r="E135" s="256" t="s">
        <v>962</v>
      </c>
      <c r="F135" s="258">
        <v>15</v>
      </c>
      <c r="G135" s="256" t="s">
        <v>967</v>
      </c>
      <c r="H135" s="256" t="s">
        <v>962</v>
      </c>
      <c r="I135" s="258">
        <v>30</v>
      </c>
      <c r="J135" s="256" t="s">
        <v>962</v>
      </c>
      <c r="K135" s="258">
        <v>20</v>
      </c>
      <c r="L135" s="258">
        <v>7</v>
      </c>
      <c r="M135" s="258">
        <v>58</v>
      </c>
    </row>
    <row r="136" spans="1:13" ht="30">
      <c r="A136" s="256">
        <v>3365</v>
      </c>
      <c r="B136" s="256" t="s">
        <v>1153</v>
      </c>
      <c r="C136" s="256" t="s">
        <v>1066</v>
      </c>
      <c r="D136" s="257">
        <v>45482</v>
      </c>
      <c r="E136" s="256" t="s">
        <v>965</v>
      </c>
      <c r="F136" s="258">
        <v>10</v>
      </c>
      <c r="G136" s="256" t="s">
        <v>963</v>
      </c>
      <c r="H136" s="256" t="s">
        <v>965</v>
      </c>
      <c r="I136" s="258" t="s">
        <v>1064</v>
      </c>
      <c r="J136" s="256" t="s">
        <v>962</v>
      </c>
      <c r="K136" s="258">
        <v>20</v>
      </c>
      <c r="L136" s="258">
        <v>10</v>
      </c>
      <c r="M136" s="258">
        <v>20</v>
      </c>
    </row>
    <row r="137" spans="1:13">
      <c r="A137" s="256">
        <v>3366</v>
      </c>
      <c r="B137" s="256" t="s">
        <v>1154</v>
      </c>
      <c r="C137" s="256" t="s">
        <v>1063</v>
      </c>
      <c r="D137" s="257">
        <v>45483</v>
      </c>
      <c r="E137" s="256" t="s">
        <v>962</v>
      </c>
      <c r="F137" s="258">
        <v>5</v>
      </c>
      <c r="G137" s="256" t="s">
        <v>963</v>
      </c>
      <c r="H137" s="256" t="s">
        <v>965</v>
      </c>
      <c r="I137" s="258" t="s">
        <v>1064</v>
      </c>
      <c r="J137" s="256" t="s">
        <v>965</v>
      </c>
      <c r="K137" s="258">
        <v>0</v>
      </c>
      <c r="L137" s="258">
        <v>0</v>
      </c>
      <c r="M137" s="258">
        <v>5</v>
      </c>
    </row>
    <row r="138" spans="1:13" ht="30">
      <c r="A138" s="256">
        <v>3367</v>
      </c>
      <c r="B138" s="256" t="s">
        <v>1010</v>
      </c>
      <c r="C138" s="256" t="s">
        <v>961</v>
      </c>
      <c r="D138" s="257">
        <v>45484</v>
      </c>
      <c r="E138" s="256" t="s">
        <v>965</v>
      </c>
      <c r="F138" s="258">
        <v>15</v>
      </c>
      <c r="G138" s="256" t="s">
        <v>967</v>
      </c>
      <c r="H138" s="256" t="s">
        <v>962</v>
      </c>
      <c r="I138" s="258">
        <v>30</v>
      </c>
      <c r="J138" s="256" t="s">
        <v>962</v>
      </c>
      <c r="K138" s="258">
        <v>20</v>
      </c>
      <c r="L138" s="258">
        <v>7</v>
      </c>
      <c r="M138" s="258">
        <v>58</v>
      </c>
    </row>
    <row r="139" spans="1:13" ht="30">
      <c r="A139" s="256">
        <v>3368</v>
      </c>
      <c r="B139" s="256" t="s">
        <v>1155</v>
      </c>
      <c r="C139" s="256" t="s">
        <v>1066</v>
      </c>
      <c r="D139" s="257">
        <v>45485</v>
      </c>
      <c r="E139" s="256" t="s">
        <v>962</v>
      </c>
      <c r="F139" s="258">
        <v>10</v>
      </c>
      <c r="G139" s="256" t="s">
        <v>970</v>
      </c>
      <c r="H139" s="256" t="s">
        <v>965</v>
      </c>
      <c r="I139" s="258" t="s">
        <v>1064</v>
      </c>
      <c r="J139" s="256" t="s">
        <v>962</v>
      </c>
      <c r="K139" s="258">
        <v>20</v>
      </c>
      <c r="L139" s="258">
        <v>10</v>
      </c>
      <c r="M139" s="258">
        <v>20</v>
      </c>
    </row>
    <row r="140" spans="1:13" ht="30">
      <c r="A140" s="256">
        <v>3369</v>
      </c>
      <c r="B140" s="256" t="s">
        <v>1156</v>
      </c>
      <c r="C140" s="256" t="s">
        <v>1063</v>
      </c>
      <c r="D140" s="257">
        <v>45486</v>
      </c>
      <c r="E140" s="256" t="s">
        <v>965</v>
      </c>
      <c r="F140" s="258">
        <v>5</v>
      </c>
      <c r="G140" s="256" t="s">
        <v>967</v>
      </c>
      <c r="H140" s="256" t="s">
        <v>965</v>
      </c>
      <c r="I140" s="258" t="s">
        <v>1064</v>
      </c>
      <c r="J140" s="256" t="s">
        <v>965</v>
      </c>
      <c r="K140" s="258">
        <v>0</v>
      </c>
      <c r="L140" s="258">
        <v>1</v>
      </c>
      <c r="M140" s="258">
        <v>4</v>
      </c>
    </row>
    <row r="141" spans="1:13">
      <c r="A141" s="256">
        <v>3370</v>
      </c>
      <c r="B141" s="256" t="s">
        <v>89</v>
      </c>
      <c r="C141" s="256" t="s">
        <v>961</v>
      </c>
      <c r="D141" s="257">
        <v>45487</v>
      </c>
      <c r="E141" s="256" t="s">
        <v>962</v>
      </c>
      <c r="F141" s="258">
        <v>15</v>
      </c>
      <c r="G141" s="256" t="s">
        <v>963</v>
      </c>
      <c r="H141" s="256" t="s">
        <v>962</v>
      </c>
      <c r="I141" s="258">
        <v>30</v>
      </c>
      <c r="J141" s="256" t="s">
        <v>962</v>
      </c>
      <c r="K141" s="258">
        <v>20</v>
      </c>
      <c r="L141" s="258">
        <v>15</v>
      </c>
      <c r="M141" s="258">
        <v>50</v>
      </c>
    </row>
    <row r="142" spans="1:13" ht="30">
      <c r="A142" s="256">
        <v>3371</v>
      </c>
      <c r="B142" s="256" t="s">
        <v>1157</v>
      </c>
      <c r="C142" s="256" t="s">
        <v>1066</v>
      </c>
      <c r="D142" s="257">
        <v>45488</v>
      </c>
      <c r="E142" s="256" t="s">
        <v>965</v>
      </c>
      <c r="F142" s="258">
        <v>10</v>
      </c>
      <c r="G142" s="256" t="s">
        <v>963</v>
      </c>
      <c r="H142" s="256" t="s">
        <v>965</v>
      </c>
      <c r="I142" s="258" t="s">
        <v>1064</v>
      </c>
      <c r="J142" s="256" t="s">
        <v>962</v>
      </c>
      <c r="K142" s="258">
        <v>20</v>
      </c>
      <c r="L142" s="258">
        <v>5</v>
      </c>
      <c r="M142" s="258">
        <v>25</v>
      </c>
    </row>
    <row r="143" spans="1:13">
      <c r="A143" s="256">
        <v>3372</v>
      </c>
      <c r="B143" s="256" t="s">
        <v>1042</v>
      </c>
      <c r="C143" s="256" t="s">
        <v>1063</v>
      </c>
      <c r="D143" s="257">
        <v>45489</v>
      </c>
      <c r="E143" s="256" t="s">
        <v>962</v>
      </c>
      <c r="F143" s="258">
        <v>5</v>
      </c>
      <c r="G143" s="256" t="s">
        <v>970</v>
      </c>
      <c r="H143" s="256" t="s">
        <v>965</v>
      </c>
      <c r="I143" s="258" t="s">
        <v>1064</v>
      </c>
      <c r="J143" s="256" t="s">
        <v>965</v>
      </c>
      <c r="K143" s="258">
        <v>0</v>
      </c>
      <c r="L143" s="258">
        <v>0</v>
      </c>
      <c r="M143" s="258">
        <v>5</v>
      </c>
    </row>
    <row r="144" spans="1:13" ht="30">
      <c r="A144" s="256">
        <v>3373</v>
      </c>
      <c r="B144" s="256" t="s">
        <v>1011</v>
      </c>
      <c r="C144" s="256" t="s">
        <v>961</v>
      </c>
      <c r="D144" s="257">
        <v>45490</v>
      </c>
      <c r="E144" s="256" t="s">
        <v>965</v>
      </c>
      <c r="F144" s="258">
        <v>15</v>
      </c>
      <c r="G144" s="256" t="s">
        <v>967</v>
      </c>
      <c r="H144" s="256" t="s">
        <v>962</v>
      </c>
      <c r="I144" s="258">
        <v>30</v>
      </c>
      <c r="J144" s="256" t="s">
        <v>962</v>
      </c>
      <c r="K144" s="258">
        <v>20</v>
      </c>
      <c r="L144" s="258">
        <v>20</v>
      </c>
      <c r="M144" s="258">
        <v>45</v>
      </c>
    </row>
    <row r="145" spans="1:13" ht="30">
      <c r="A145" s="256">
        <v>3374</v>
      </c>
      <c r="B145" s="256" t="s">
        <v>1158</v>
      </c>
      <c r="C145" s="256" t="s">
        <v>1066</v>
      </c>
      <c r="D145" s="257">
        <v>45491</v>
      </c>
      <c r="E145" s="256" t="s">
        <v>962</v>
      </c>
      <c r="F145" s="258">
        <v>10</v>
      </c>
      <c r="G145" s="256" t="s">
        <v>967</v>
      </c>
      <c r="H145" s="256" t="s">
        <v>965</v>
      </c>
      <c r="I145" s="258" t="s">
        <v>1064</v>
      </c>
      <c r="J145" s="256" t="s">
        <v>962</v>
      </c>
      <c r="K145" s="258">
        <v>20</v>
      </c>
      <c r="L145" s="258">
        <v>12</v>
      </c>
      <c r="M145" s="258">
        <v>18</v>
      </c>
    </row>
    <row r="146" spans="1:13">
      <c r="A146" s="256">
        <v>3375</v>
      </c>
      <c r="B146" s="256" t="s">
        <v>1159</v>
      </c>
      <c r="C146" s="256" t="s">
        <v>1063</v>
      </c>
      <c r="D146" s="257">
        <v>45492</v>
      </c>
      <c r="E146" s="256" t="s">
        <v>965</v>
      </c>
      <c r="F146" s="258">
        <v>5</v>
      </c>
      <c r="G146" s="256" t="s">
        <v>963</v>
      </c>
      <c r="H146" s="256" t="s">
        <v>965</v>
      </c>
      <c r="I146" s="258" t="s">
        <v>1064</v>
      </c>
      <c r="J146" s="256" t="s">
        <v>965</v>
      </c>
      <c r="K146" s="258">
        <v>0</v>
      </c>
      <c r="L146" s="258">
        <v>2</v>
      </c>
      <c r="M146" s="258">
        <v>3</v>
      </c>
    </row>
    <row r="147" spans="1:13">
      <c r="A147" s="256">
        <v>3376</v>
      </c>
      <c r="B147" s="256" t="s">
        <v>1012</v>
      </c>
      <c r="C147" s="256" t="s">
        <v>961</v>
      </c>
      <c r="D147" s="257">
        <v>45493</v>
      </c>
      <c r="E147" s="256" t="s">
        <v>962</v>
      </c>
      <c r="F147" s="258">
        <v>15</v>
      </c>
      <c r="G147" s="256" t="s">
        <v>970</v>
      </c>
      <c r="H147" s="256" t="s">
        <v>962</v>
      </c>
      <c r="I147" s="258">
        <v>30</v>
      </c>
      <c r="J147" s="256" t="s">
        <v>962</v>
      </c>
      <c r="K147" s="258">
        <v>20</v>
      </c>
      <c r="L147" s="258">
        <v>5</v>
      </c>
      <c r="M147" s="258">
        <v>60</v>
      </c>
    </row>
    <row r="148" spans="1:13" ht="30">
      <c r="A148" s="256">
        <v>3377</v>
      </c>
      <c r="B148" s="256" t="s">
        <v>1160</v>
      </c>
      <c r="C148" s="256" t="s">
        <v>1066</v>
      </c>
      <c r="D148" s="257">
        <v>45494</v>
      </c>
      <c r="E148" s="256" t="s">
        <v>965</v>
      </c>
      <c r="F148" s="258">
        <v>10</v>
      </c>
      <c r="G148" s="256" t="s">
        <v>963</v>
      </c>
      <c r="H148" s="256" t="s">
        <v>965</v>
      </c>
      <c r="I148" s="258" t="s">
        <v>1064</v>
      </c>
      <c r="J148" s="256" t="s">
        <v>962</v>
      </c>
      <c r="K148" s="258">
        <v>20</v>
      </c>
      <c r="L148" s="258">
        <v>10</v>
      </c>
      <c r="M148" s="258">
        <v>20</v>
      </c>
    </row>
    <row r="149" spans="1:13" ht="30">
      <c r="A149" s="256">
        <v>3378</v>
      </c>
      <c r="B149" s="256" t="s">
        <v>1161</v>
      </c>
      <c r="C149" s="256" t="s">
        <v>1063</v>
      </c>
      <c r="D149" s="257">
        <v>45495</v>
      </c>
      <c r="E149" s="256" t="s">
        <v>962</v>
      </c>
      <c r="F149" s="258">
        <v>5</v>
      </c>
      <c r="G149" s="256" t="s">
        <v>967</v>
      </c>
      <c r="H149" s="256" t="s">
        <v>965</v>
      </c>
      <c r="I149" s="258" t="s">
        <v>1064</v>
      </c>
      <c r="J149" s="256" t="s">
        <v>965</v>
      </c>
      <c r="K149" s="258">
        <v>0</v>
      </c>
      <c r="L149" s="258">
        <v>0</v>
      </c>
      <c r="M149" s="258">
        <v>5</v>
      </c>
    </row>
    <row r="150" spans="1:13">
      <c r="A150" s="256">
        <v>3379</v>
      </c>
      <c r="B150" s="256" t="s">
        <v>1013</v>
      </c>
      <c r="C150" s="256" t="s">
        <v>961</v>
      </c>
      <c r="D150" s="257">
        <v>45496</v>
      </c>
      <c r="E150" s="256" t="s">
        <v>965</v>
      </c>
      <c r="F150" s="258">
        <v>15</v>
      </c>
      <c r="G150" s="256" t="s">
        <v>963</v>
      </c>
      <c r="H150" s="256" t="s">
        <v>962</v>
      </c>
      <c r="I150" s="258">
        <v>30</v>
      </c>
      <c r="J150" s="256" t="s">
        <v>962</v>
      </c>
      <c r="K150" s="258">
        <v>20</v>
      </c>
      <c r="L150" s="258">
        <v>3</v>
      </c>
      <c r="M150" s="258">
        <v>62</v>
      </c>
    </row>
    <row r="151" spans="1:13" ht="30">
      <c r="A151" s="256">
        <v>3380</v>
      </c>
      <c r="B151" s="256" t="s">
        <v>1162</v>
      </c>
      <c r="C151" s="256" t="s">
        <v>1066</v>
      </c>
      <c r="D151" s="257">
        <v>45497</v>
      </c>
      <c r="E151" s="256" t="s">
        <v>962</v>
      </c>
      <c r="F151" s="258">
        <v>10</v>
      </c>
      <c r="G151" s="256" t="s">
        <v>970</v>
      </c>
      <c r="H151" s="256" t="s">
        <v>965</v>
      </c>
      <c r="I151" s="258" t="s">
        <v>1064</v>
      </c>
      <c r="J151" s="256" t="s">
        <v>962</v>
      </c>
      <c r="K151" s="258">
        <v>20</v>
      </c>
      <c r="L151" s="258">
        <v>15</v>
      </c>
      <c r="M151" s="258">
        <v>15</v>
      </c>
    </row>
    <row r="152" spans="1:13">
      <c r="A152" s="256">
        <v>3381</v>
      </c>
      <c r="B152" s="256" t="s">
        <v>1163</v>
      </c>
      <c r="C152" s="256" t="s">
        <v>1063</v>
      </c>
      <c r="D152" s="257">
        <v>45498</v>
      </c>
      <c r="E152" s="256" t="s">
        <v>965</v>
      </c>
      <c r="F152" s="258">
        <v>5</v>
      </c>
      <c r="G152" s="256" t="s">
        <v>963</v>
      </c>
      <c r="H152" s="256" t="s">
        <v>965</v>
      </c>
      <c r="I152" s="258" t="s">
        <v>1064</v>
      </c>
      <c r="J152" s="256" t="s">
        <v>965</v>
      </c>
      <c r="K152" s="258">
        <v>0</v>
      </c>
      <c r="L152" s="258">
        <v>1</v>
      </c>
      <c r="M152" s="258">
        <v>4</v>
      </c>
    </row>
    <row r="153" spans="1:13" ht="30">
      <c r="A153" s="256">
        <v>3382</v>
      </c>
      <c r="B153" s="256" t="s">
        <v>1014</v>
      </c>
      <c r="C153" s="256" t="s">
        <v>961</v>
      </c>
      <c r="D153" s="257">
        <v>45499</v>
      </c>
      <c r="E153" s="256" t="s">
        <v>962</v>
      </c>
      <c r="F153" s="258">
        <v>15</v>
      </c>
      <c r="G153" s="256" t="s">
        <v>967</v>
      </c>
      <c r="H153" s="256" t="s">
        <v>962</v>
      </c>
      <c r="I153" s="258">
        <v>30</v>
      </c>
      <c r="J153" s="256" t="s">
        <v>962</v>
      </c>
      <c r="K153" s="258">
        <v>20</v>
      </c>
      <c r="L153" s="258">
        <v>7</v>
      </c>
      <c r="M153" s="258">
        <v>58</v>
      </c>
    </row>
    <row r="154" spans="1:13" ht="30">
      <c r="A154" s="256">
        <v>3383</v>
      </c>
      <c r="B154" s="256" t="s">
        <v>1164</v>
      </c>
      <c r="C154" s="256" t="s">
        <v>1066</v>
      </c>
      <c r="D154" s="257">
        <v>45500</v>
      </c>
      <c r="E154" s="256" t="s">
        <v>965</v>
      </c>
      <c r="F154" s="258">
        <v>10</v>
      </c>
      <c r="G154" s="256" t="s">
        <v>963</v>
      </c>
      <c r="H154" s="256" t="s">
        <v>965</v>
      </c>
      <c r="I154" s="258" t="s">
        <v>1064</v>
      </c>
      <c r="J154" s="256" t="s">
        <v>962</v>
      </c>
      <c r="K154" s="258">
        <v>20</v>
      </c>
      <c r="L154" s="258">
        <v>10</v>
      </c>
      <c r="M154" s="258">
        <v>20</v>
      </c>
    </row>
    <row r="155" spans="1:13">
      <c r="A155" s="256">
        <v>3384</v>
      </c>
      <c r="B155" s="256" t="s">
        <v>1165</v>
      </c>
      <c r="C155" s="256" t="s">
        <v>1063</v>
      </c>
      <c r="D155" s="257">
        <v>45501</v>
      </c>
      <c r="E155" s="256" t="s">
        <v>962</v>
      </c>
      <c r="F155" s="258">
        <v>5</v>
      </c>
      <c r="G155" s="256" t="s">
        <v>970</v>
      </c>
      <c r="H155" s="256" t="s">
        <v>965</v>
      </c>
      <c r="I155" s="258" t="s">
        <v>1064</v>
      </c>
      <c r="J155" s="256" t="s">
        <v>965</v>
      </c>
      <c r="K155" s="258">
        <v>0</v>
      </c>
      <c r="L155" s="258">
        <v>0</v>
      </c>
      <c r="M155" s="258">
        <v>5</v>
      </c>
    </row>
    <row r="156" spans="1:13">
      <c r="A156" s="256">
        <v>3385</v>
      </c>
      <c r="B156" s="256" t="s">
        <v>1015</v>
      </c>
      <c r="C156" s="256" t="s">
        <v>961</v>
      </c>
      <c r="D156" s="257">
        <v>45502</v>
      </c>
      <c r="E156" s="256" t="s">
        <v>965</v>
      </c>
      <c r="F156" s="258">
        <v>15</v>
      </c>
      <c r="G156" s="256" t="s">
        <v>963</v>
      </c>
      <c r="H156" s="256" t="s">
        <v>962</v>
      </c>
      <c r="I156" s="258">
        <v>30</v>
      </c>
      <c r="J156" s="256" t="s">
        <v>962</v>
      </c>
      <c r="K156" s="258">
        <v>20</v>
      </c>
      <c r="L156" s="258">
        <v>20</v>
      </c>
      <c r="M156" s="258">
        <v>45</v>
      </c>
    </row>
    <row r="157" spans="1:13" ht="30">
      <c r="A157" s="256">
        <v>3386</v>
      </c>
      <c r="B157" s="256" t="s">
        <v>1166</v>
      </c>
      <c r="C157" s="256" t="s">
        <v>1066</v>
      </c>
      <c r="D157" s="257">
        <v>45503</v>
      </c>
      <c r="E157" s="256" t="s">
        <v>962</v>
      </c>
      <c r="F157" s="258">
        <v>10</v>
      </c>
      <c r="G157" s="256" t="s">
        <v>967</v>
      </c>
      <c r="H157" s="256" t="s">
        <v>965</v>
      </c>
      <c r="I157" s="258" t="s">
        <v>1064</v>
      </c>
      <c r="J157" s="256" t="s">
        <v>962</v>
      </c>
      <c r="K157" s="258">
        <v>20</v>
      </c>
      <c r="L157" s="258">
        <v>15</v>
      </c>
      <c r="M157" s="258">
        <v>15</v>
      </c>
    </row>
    <row r="158" spans="1:13">
      <c r="A158" s="256">
        <v>3387</v>
      </c>
      <c r="B158" s="256" t="s">
        <v>1167</v>
      </c>
      <c r="C158" s="256" t="s">
        <v>1063</v>
      </c>
      <c r="D158" s="257">
        <v>45504</v>
      </c>
      <c r="E158" s="256" t="s">
        <v>965</v>
      </c>
      <c r="F158" s="258">
        <v>5</v>
      </c>
      <c r="G158" s="256" t="s">
        <v>963</v>
      </c>
      <c r="H158" s="256" t="s">
        <v>965</v>
      </c>
      <c r="I158" s="258" t="s">
        <v>1064</v>
      </c>
      <c r="J158" s="256" t="s">
        <v>965</v>
      </c>
      <c r="K158" s="258">
        <v>0</v>
      </c>
      <c r="L158" s="258">
        <v>1</v>
      </c>
      <c r="M158" s="258">
        <v>4</v>
      </c>
    </row>
    <row r="159" spans="1:13">
      <c r="A159" s="256">
        <v>3388</v>
      </c>
      <c r="B159" s="256" t="s">
        <v>1016</v>
      </c>
      <c r="C159" s="256" t="s">
        <v>961</v>
      </c>
      <c r="D159" s="257">
        <v>45505</v>
      </c>
      <c r="E159" s="256" t="s">
        <v>962</v>
      </c>
      <c r="F159" s="258">
        <v>15</v>
      </c>
      <c r="G159" s="256" t="s">
        <v>970</v>
      </c>
      <c r="H159" s="256" t="s">
        <v>962</v>
      </c>
      <c r="I159" s="258">
        <v>30</v>
      </c>
      <c r="J159" s="256" t="s">
        <v>962</v>
      </c>
      <c r="K159" s="258">
        <v>20</v>
      </c>
      <c r="L159" s="258">
        <v>3</v>
      </c>
      <c r="M159" s="258">
        <v>62</v>
      </c>
    </row>
    <row r="160" spans="1:13" ht="30">
      <c r="A160" s="256">
        <v>3389</v>
      </c>
      <c r="B160" s="256" t="s">
        <v>1168</v>
      </c>
      <c r="C160" s="256" t="s">
        <v>1066</v>
      </c>
      <c r="D160" s="257">
        <v>45506</v>
      </c>
      <c r="E160" s="256" t="s">
        <v>965</v>
      </c>
      <c r="F160" s="258">
        <v>10</v>
      </c>
      <c r="G160" s="256" t="s">
        <v>963</v>
      </c>
      <c r="H160" s="256" t="s">
        <v>965</v>
      </c>
      <c r="I160" s="258" t="s">
        <v>1064</v>
      </c>
      <c r="J160" s="256" t="s">
        <v>962</v>
      </c>
      <c r="K160" s="258">
        <v>20</v>
      </c>
      <c r="L160" s="258">
        <v>10</v>
      </c>
      <c r="M160" s="258">
        <v>20</v>
      </c>
    </row>
    <row r="161" spans="1:13" ht="30">
      <c r="A161" s="256">
        <v>3390</v>
      </c>
      <c r="B161" s="256" t="s">
        <v>1169</v>
      </c>
      <c r="C161" s="256" t="s">
        <v>1063</v>
      </c>
      <c r="D161" s="257">
        <v>45507</v>
      </c>
      <c r="E161" s="256" t="s">
        <v>962</v>
      </c>
      <c r="F161" s="258">
        <v>5</v>
      </c>
      <c r="G161" s="256" t="s">
        <v>967</v>
      </c>
      <c r="H161" s="256" t="s">
        <v>965</v>
      </c>
      <c r="I161" s="258" t="s">
        <v>1064</v>
      </c>
      <c r="J161" s="256" t="s">
        <v>965</v>
      </c>
      <c r="K161" s="258">
        <v>0</v>
      </c>
      <c r="L161" s="258">
        <v>0</v>
      </c>
      <c r="M161" s="258">
        <v>5</v>
      </c>
    </row>
    <row r="162" spans="1:13">
      <c r="A162" s="256">
        <v>3391</v>
      </c>
      <c r="B162" s="256" t="s">
        <v>1017</v>
      </c>
      <c r="C162" s="256" t="s">
        <v>961</v>
      </c>
      <c r="D162" s="257">
        <v>45508</v>
      </c>
      <c r="E162" s="256" t="s">
        <v>965</v>
      </c>
      <c r="F162" s="258">
        <v>15</v>
      </c>
      <c r="G162" s="256" t="s">
        <v>963</v>
      </c>
      <c r="H162" s="256" t="s">
        <v>962</v>
      </c>
      <c r="I162" s="258">
        <v>30</v>
      </c>
      <c r="J162" s="256" t="s">
        <v>962</v>
      </c>
      <c r="K162" s="258">
        <v>20</v>
      </c>
      <c r="L162" s="258">
        <v>15</v>
      </c>
      <c r="M162" s="258">
        <v>50</v>
      </c>
    </row>
    <row r="163" spans="1:13" ht="30">
      <c r="A163" s="256">
        <v>3392</v>
      </c>
      <c r="B163" s="256" t="s">
        <v>1170</v>
      </c>
      <c r="C163" s="256" t="s">
        <v>1066</v>
      </c>
      <c r="D163" s="257">
        <v>45509</v>
      </c>
      <c r="E163" s="256" t="s">
        <v>962</v>
      </c>
      <c r="F163" s="258">
        <v>10</v>
      </c>
      <c r="G163" s="256" t="s">
        <v>970</v>
      </c>
      <c r="H163" s="256" t="s">
        <v>965</v>
      </c>
      <c r="I163" s="258" t="s">
        <v>1064</v>
      </c>
      <c r="J163" s="256" t="s">
        <v>962</v>
      </c>
      <c r="K163" s="258">
        <v>20</v>
      </c>
      <c r="L163" s="258">
        <v>15</v>
      </c>
      <c r="M163" s="258">
        <v>15</v>
      </c>
    </row>
    <row r="164" spans="1:13">
      <c r="A164" s="256">
        <v>3393</v>
      </c>
      <c r="B164" s="256" t="s">
        <v>1171</v>
      </c>
      <c r="C164" s="256" t="s">
        <v>1063</v>
      </c>
      <c r="D164" s="257">
        <v>45510</v>
      </c>
      <c r="E164" s="256" t="s">
        <v>965</v>
      </c>
      <c r="F164" s="258">
        <v>5</v>
      </c>
      <c r="G164" s="256" t="s">
        <v>963</v>
      </c>
      <c r="H164" s="256" t="s">
        <v>965</v>
      </c>
      <c r="I164" s="258" t="s">
        <v>1064</v>
      </c>
      <c r="J164" s="256" t="s">
        <v>965</v>
      </c>
      <c r="K164" s="258">
        <v>0</v>
      </c>
      <c r="L164" s="258">
        <v>1</v>
      </c>
      <c r="M164" s="258">
        <v>4</v>
      </c>
    </row>
    <row r="165" spans="1:13" ht="30">
      <c r="A165" s="256">
        <v>3394</v>
      </c>
      <c r="B165" s="256" t="s">
        <v>1018</v>
      </c>
      <c r="C165" s="256" t="s">
        <v>961</v>
      </c>
      <c r="D165" s="257">
        <v>45511</v>
      </c>
      <c r="E165" s="256" t="s">
        <v>962</v>
      </c>
      <c r="F165" s="258">
        <v>15</v>
      </c>
      <c r="G165" s="256" t="s">
        <v>967</v>
      </c>
      <c r="H165" s="256" t="s">
        <v>962</v>
      </c>
      <c r="I165" s="258">
        <v>30</v>
      </c>
      <c r="J165" s="256" t="s">
        <v>962</v>
      </c>
      <c r="K165" s="258">
        <v>20</v>
      </c>
      <c r="L165" s="258">
        <v>7</v>
      </c>
      <c r="M165" s="258">
        <v>58</v>
      </c>
    </row>
    <row r="166" spans="1:13" ht="30">
      <c r="A166" s="256">
        <v>3395</v>
      </c>
      <c r="B166" s="256" t="s">
        <v>1172</v>
      </c>
      <c r="C166" s="256" t="s">
        <v>1066</v>
      </c>
      <c r="D166" s="257">
        <v>45512</v>
      </c>
      <c r="E166" s="256" t="s">
        <v>965</v>
      </c>
      <c r="F166" s="258">
        <v>10</v>
      </c>
      <c r="G166" s="256" t="s">
        <v>963</v>
      </c>
      <c r="H166" s="256" t="s">
        <v>965</v>
      </c>
      <c r="I166" s="258" t="s">
        <v>1064</v>
      </c>
      <c r="J166" s="256" t="s">
        <v>962</v>
      </c>
      <c r="K166" s="258">
        <v>20</v>
      </c>
      <c r="L166" s="258">
        <v>10</v>
      </c>
      <c r="M166" s="258">
        <v>20</v>
      </c>
    </row>
    <row r="167" spans="1:13">
      <c r="A167" s="256">
        <v>3396</v>
      </c>
      <c r="B167" s="256" t="s">
        <v>1173</v>
      </c>
      <c r="C167" s="256" t="s">
        <v>1063</v>
      </c>
      <c r="D167" s="257">
        <v>45513</v>
      </c>
      <c r="E167" s="256" t="s">
        <v>962</v>
      </c>
      <c r="F167" s="258">
        <v>5</v>
      </c>
      <c r="G167" s="256" t="s">
        <v>970</v>
      </c>
      <c r="H167" s="256" t="s">
        <v>965</v>
      </c>
      <c r="I167" s="258" t="s">
        <v>1064</v>
      </c>
      <c r="J167" s="256" t="s">
        <v>965</v>
      </c>
      <c r="K167" s="258">
        <v>0</v>
      </c>
      <c r="L167" s="258">
        <v>0</v>
      </c>
      <c r="M167" s="258">
        <v>5</v>
      </c>
    </row>
    <row r="168" spans="1:13">
      <c r="A168" s="256">
        <v>3397</v>
      </c>
      <c r="B168" s="256" t="s">
        <v>996</v>
      </c>
      <c r="C168" s="256" t="s">
        <v>961</v>
      </c>
      <c r="D168" s="257">
        <v>45514</v>
      </c>
      <c r="E168" s="256" t="s">
        <v>965</v>
      </c>
      <c r="F168" s="258">
        <v>15</v>
      </c>
      <c r="G168" s="256" t="s">
        <v>963</v>
      </c>
      <c r="H168" s="256" t="s">
        <v>962</v>
      </c>
      <c r="I168" s="258">
        <v>30</v>
      </c>
      <c r="J168" s="256" t="s">
        <v>962</v>
      </c>
      <c r="K168" s="258">
        <v>20</v>
      </c>
      <c r="L168" s="258">
        <v>20</v>
      </c>
      <c r="M168" s="258">
        <v>45</v>
      </c>
    </row>
    <row r="169" spans="1:13" ht="30">
      <c r="A169" s="256">
        <v>3398</v>
      </c>
      <c r="B169" s="256" t="s">
        <v>1174</v>
      </c>
      <c r="C169" s="256" t="s">
        <v>1066</v>
      </c>
      <c r="D169" s="257">
        <v>45515</v>
      </c>
      <c r="E169" s="256" t="s">
        <v>962</v>
      </c>
      <c r="F169" s="258">
        <v>10</v>
      </c>
      <c r="G169" s="256" t="s">
        <v>967</v>
      </c>
      <c r="H169" s="256" t="s">
        <v>965</v>
      </c>
      <c r="I169" s="258" t="s">
        <v>1064</v>
      </c>
      <c r="J169" s="256" t="s">
        <v>962</v>
      </c>
      <c r="K169" s="258">
        <v>20</v>
      </c>
      <c r="L169" s="258">
        <v>15</v>
      </c>
      <c r="M169" s="258">
        <v>15</v>
      </c>
    </row>
    <row r="170" spans="1:13">
      <c r="A170" s="256">
        <v>3399</v>
      </c>
      <c r="B170" s="256" t="s">
        <v>1175</v>
      </c>
      <c r="C170" s="256" t="s">
        <v>1063</v>
      </c>
      <c r="D170" s="257">
        <v>45516</v>
      </c>
      <c r="E170" s="256" t="s">
        <v>965</v>
      </c>
      <c r="F170" s="258">
        <v>5</v>
      </c>
      <c r="G170" s="256" t="s">
        <v>963</v>
      </c>
      <c r="H170" s="256" t="s">
        <v>965</v>
      </c>
      <c r="I170" s="258" t="s">
        <v>1064</v>
      </c>
      <c r="J170" s="256" t="s">
        <v>965</v>
      </c>
      <c r="K170" s="258">
        <v>0</v>
      </c>
      <c r="L170" s="258">
        <v>1</v>
      </c>
      <c r="M170" s="258">
        <v>4</v>
      </c>
    </row>
    <row r="171" spans="1:13">
      <c r="A171" s="256">
        <v>3400</v>
      </c>
      <c r="B171" s="256" t="s">
        <v>1019</v>
      </c>
      <c r="C171" s="256" t="s">
        <v>961</v>
      </c>
      <c r="D171" s="257">
        <v>45517</v>
      </c>
      <c r="E171" s="256" t="s">
        <v>962</v>
      </c>
      <c r="F171" s="258">
        <v>15</v>
      </c>
      <c r="G171" s="256" t="s">
        <v>970</v>
      </c>
      <c r="H171" s="256" t="s">
        <v>962</v>
      </c>
      <c r="I171" s="258">
        <v>30</v>
      </c>
      <c r="J171" s="256" t="s">
        <v>962</v>
      </c>
      <c r="K171" s="258">
        <v>20</v>
      </c>
      <c r="L171" s="258">
        <v>5</v>
      </c>
      <c r="M171" s="258">
        <v>60</v>
      </c>
    </row>
    <row r="172" spans="1:13" ht="30">
      <c r="A172" s="256">
        <v>3401</v>
      </c>
      <c r="B172" s="256" t="s">
        <v>1176</v>
      </c>
      <c r="C172" s="256" t="s">
        <v>1066</v>
      </c>
      <c r="D172" s="257">
        <v>45518</v>
      </c>
      <c r="E172" s="256" t="s">
        <v>965</v>
      </c>
      <c r="F172" s="258">
        <v>10</v>
      </c>
      <c r="G172" s="256" t="s">
        <v>963</v>
      </c>
      <c r="H172" s="256" t="s">
        <v>965</v>
      </c>
      <c r="I172" s="258" t="s">
        <v>1064</v>
      </c>
      <c r="J172" s="256" t="s">
        <v>962</v>
      </c>
      <c r="K172" s="258">
        <v>20</v>
      </c>
      <c r="L172" s="258">
        <v>10</v>
      </c>
      <c r="M172" s="258">
        <v>20</v>
      </c>
    </row>
    <row r="173" spans="1:13" ht="30">
      <c r="A173" s="256">
        <v>3402</v>
      </c>
      <c r="B173" s="256" t="s">
        <v>1177</v>
      </c>
      <c r="C173" s="256" t="s">
        <v>1063</v>
      </c>
      <c r="D173" s="257">
        <v>45519</v>
      </c>
      <c r="E173" s="256" t="s">
        <v>962</v>
      </c>
      <c r="F173" s="258">
        <v>5</v>
      </c>
      <c r="G173" s="256" t="s">
        <v>967</v>
      </c>
      <c r="H173" s="256" t="s">
        <v>965</v>
      </c>
      <c r="I173" s="258" t="s">
        <v>1064</v>
      </c>
      <c r="J173" s="256" t="s">
        <v>965</v>
      </c>
      <c r="K173" s="258">
        <v>0</v>
      </c>
      <c r="L173" s="258">
        <v>0</v>
      </c>
      <c r="M173" s="258">
        <v>5</v>
      </c>
    </row>
    <row r="174" spans="1:13">
      <c r="A174" s="256">
        <v>3403</v>
      </c>
      <c r="B174" s="256" t="s">
        <v>1020</v>
      </c>
      <c r="C174" s="256" t="s">
        <v>961</v>
      </c>
      <c r="D174" s="257">
        <v>45520</v>
      </c>
      <c r="E174" s="256" t="s">
        <v>965</v>
      </c>
      <c r="F174" s="258">
        <v>15</v>
      </c>
      <c r="G174" s="256" t="s">
        <v>963</v>
      </c>
      <c r="H174" s="256" t="s">
        <v>962</v>
      </c>
      <c r="I174" s="258">
        <v>30</v>
      </c>
      <c r="J174" s="256" t="s">
        <v>962</v>
      </c>
      <c r="K174" s="258">
        <v>20</v>
      </c>
      <c r="L174" s="258">
        <v>3</v>
      </c>
      <c r="M174" s="258">
        <v>62</v>
      </c>
    </row>
    <row r="175" spans="1:13" ht="30">
      <c r="A175" s="256">
        <v>3404</v>
      </c>
      <c r="B175" s="256" t="s">
        <v>1178</v>
      </c>
      <c r="C175" s="256" t="s">
        <v>1066</v>
      </c>
      <c r="D175" s="257">
        <v>45521</v>
      </c>
      <c r="E175" s="256" t="s">
        <v>962</v>
      </c>
      <c r="F175" s="258">
        <v>10</v>
      </c>
      <c r="G175" s="256" t="s">
        <v>970</v>
      </c>
      <c r="H175" s="256" t="s">
        <v>965</v>
      </c>
      <c r="I175" s="258" t="s">
        <v>1064</v>
      </c>
      <c r="J175" s="256" t="s">
        <v>962</v>
      </c>
      <c r="K175" s="258">
        <v>20</v>
      </c>
      <c r="L175" s="258">
        <v>15</v>
      </c>
      <c r="M175" s="258">
        <v>15</v>
      </c>
    </row>
    <row r="176" spans="1:13">
      <c r="A176" s="256">
        <v>3405</v>
      </c>
      <c r="B176" s="256" t="s">
        <v>1179</v>
      </c>
      <c r="C176" s="256" t="s">
        <v>1063</v>
      </c>
      <c r="D176" s="257">
        <v>45522</v>
      </c>
      <c r="E176" s="256" t="s">
        <v>965</v>
      </c>
      <c r="F176" s="258">
        <v>5</v>
      </c>
      <c r="G176" s="256" t="s">
        <v>963</v>
      </c>
      <c r="H176" s="256" t="s">
        <v>965</v>
      </c>
      <c r="I176" s="258" t="s">
        <v>1064</v>
      </c>
      <c r="J176" s="256" t="s">
        <v>965</v>
      </c>
      <c r="K176" s="258">
        <v>0</v>
      </c>
      <c r="L176" s="258">
        <v>1</v>
      </c>
      <c r="M176" s="258">
        <v>4</v>
      </c>
    </row>
    <row r="177" spans="1:13">
      <c r="A177" s="256">
        <v>3406</v>
      </c>
      <c r="B177" s="256" t="s">
        <v>1180</v>
      </c>
      <c r="C177" s="256" t="s">
        <v>1063</v>
      </c>
      <c r="D177" s="257">
        <v>45523</v>
      </c>
      <c r="E177" s="256" t="s">
        <v>962</v>
      </c>
      <c r="F177" s="258">
        <v>5</v>
      </c>
      <c r="G177" s="256" t="s">
        <v>963</v>
      </c>
      <c r="H177" s="256" t="s">
        <v>965</v>
      </c>
      <c r="I177" s="258" t="s">
        <v>1064</v>
      </c>
      <c r="J177" s="256" t="s">
        <v>965</v>
      </c>
      <c r="K177" s="258">
        <v>0</v>
      </c>
      <c r="L177" s="258">
        <v>0</v>
      </c>
      <c r="M177" s="258">
        <v>5</v>
      </c>
    </row>
    <row r="178" spans="1:13" ht="30">
      <c r="A178" s="256">
        <v>3407</v>
      </c>
      <c r="B178" s="256" t="s">
        <v>1021</v>
      </c>
      <c r="C178" s="256" t="s">
        <v>961</v>
      </c>
      <c r="D178" s="257">
        <v>45524</v>
      </c>
      <c r="E178" s="256" t="s">
        <v>965</v>
      </c>
      <c r="F178" s="258">
        <v>15</v>
      </c>
      <c r="G178" s="256" t="s">
        <v>967</v>
      </c>
      <c r="H178" s="256" t="s">
        <v>962</v>
      </c>
      <c r="I178" s="258">
        <v>30</v>
      </c>
      <c r="J178" s="256" t="s">
        <v>962</v>
      </c>
      <c r="K178" s="258">
        <v>20</v>
      </c>
      <c r="L178" s="258">
        <v>7</v>
      </c>
      <c r="M178" s="258">
        <v>58</v>
      </c>
    </row>
    <row r="179" spans="1:13" ht="30">
      <c r="A179" s="256">
        <v>3408</v>
      </c>
      <c r="B179" s="256" t="s">
        <v>1181</v>
      </c>
      <c r="C179" s="256" t="s">
        <v>1066</v>
      </c>
      <c r="D179" s="257">
        <v>45525</v>
      </c>
      <c r="E179" s="256" t="s">
        <v>962</v>
      </c>
      <c r="F179" s="258">
        <v>10</v>
      </c>
      <c r="G179" s="256" t="s">
        <v>970</v>
      </c>
      <c r="H179" s="256" t="s">
        <v>965</v>
      </c>
      <c r="I179" s="258" t="s">
        <v>1064</v>
      </c>
      <c r="J179" s="256" t="s">
        <v>962</v>
      </c>
      <c r="K179" s="258">
        <v>20</v>
      </c>
      <c r="L179" s="258">
        <v>10</v>
      </c>
      <c r="M179" s="258">
        <v>20</v>
      </c>
    </row>
    <row r="180" spans="1:13" ht="30">
      <c r="A180" s="256">
        <v>3409</v>
      </c>
      <c r="B180" s="256" t="s">
        <v>1182</v>
      </c>
      <c r="C180" s="256" t="s">
        <v>1063</v>
      </c>
      <c r="D180" s="257">
        <v>45526</v>
      </c>
      <c r="E180" s="256" t="s">
        <v>965</v>
      </c>
      <c r="F180" s="258">
        <v>5</v>
      </c>
      <c r="G180" s="256" t="s">
        <v>967</v>
      </c>
      <c r="H180" s="256" t="s">
        <v>965</v>
      </c>
      <c r="I180" s="258" t="s">
        <v>1064</v>
      </c>
      <c r="J180" s="256" t="s">
        <v>965</v>
      </c>
      <c r="K180" s="258">
        <v>0</v>
      </c>
      <c r="L180" s="258">
        <v>1</v>
      </c>
      <c r="M180" s="258">
        <v>4</v>
      </c>
    </row>
    <row r="181" spans="1:13">
      <c r="A181" s="256">
        <v>3410</v>
      </c>
      <c r="B181" s="256" t="s">
        <v>1022</v>
      </c>
      <c r="C181" s="256" t="s">
        <v>961</v>
      </c>
      <c r="D181" s="257">
        <v>45527</v>
      </c>
      <c r="E181" s="256" t="s">
        <v>962</v>
      </c>
      <c r="F181" s="258">
        <v>15</v>
      </c>
      <c r="G181" s="256" t="s">
        <v>963</v>
      </c>
      <c r="H181" s="256" t="s">
        <v>962</v>
      </c>
      <c r="I181" s="258">
        <v>30</v>
      </c>
      <c r="J181" s="256" t="s">
        <v>962</v>
      </c>
      <c r="K181" s="258">
        <v>20</v>
      </c>
      <c r="L181" s="258">
        <v>15</v>
      </c>
      <c r="M181" s="258">
        <v>50</v>
      </c>
    </row>
    <row r="182" spans="1:13" ht="30">
      <c r="A182" s="256">
        <v>3411</v>
      </c>
      <c r="B182" s="256" t="s">
        <v>1183</v>
      </c>
      <c r="C182" s="256" t="s">
        <v>1066</v>
      </c>
      <c r="D182" s="257">
        <v>45528</v>
      </c>
      <c r="E182" s="256" t="s">
        <v>965</v>
      </c>
      <c r="F182" s="258">
        <v>10</v>
      </c>
      <c r="G182" s="256" t="s">
        <v>963</v>
      </c>
      <c r="H182" s="256" t="s">
        <v>965</v>
      </c>
      <c r="I182" s="258" t="s">
        <v>1064</v>
      </c>
      <c r="J182" s="256" t="s">
        <v>962</v>
      </c>
      <c r="K182" s="258">
        <v>20</v>
      </c>
      <c r="L182" s="258">
        <v>5</v>
      </c>
      <c r="M182" s="258">
        <v>25</v>
      </c>
    </row>
    <row r="183" spans="1:13">
      <c r="A183" s="256">
        <v>3412</v>
      </c>
      <c r="B183" s="256" t="s">
        <v>1184</v>
      </c>
      <c r="C183" s="256" t="s">
        <v>1063</v>
      </c>
      <c r="D183" s="257">
        <v>45529</v>
      </c>
      <c r="E183" s="256" t="s">
        <v>962</v>
      </c>
      <c r="F183" s="258">
        <v>5</v>
      </c>
      <c r="G183" s="256" t="s">
        <v>970</v>
      </c>
      <c r="H183" s="256" t="s">
        <v>965</v>
      </c>
      <c r="I183" s="258" t="s">
        <v>1064</v>
      </c>
      <c r="J183" s="256" t="s">
        <v>965</v>
      </c>
      <c r="K183" s="258">
        <v>0</v>
      </c>
      <c r="L183" s="258">
        <v>0</v>
      </c>
      <c r="M183" s="258">
        <v>5</v>
      </c>
    </row>
    <row r="184" spans="1:13" ht="30">
      <c r="A184" s="256">
        <v>3413</v>
      </c>
      <c r="B184" s="256" t="s">
        <v>1023</v>
      </c>
      <c r="C184" s="256" t="s">
        <v>961</v>
      </c>
      <c r="D184" s="257">
        <v>45530</v>
      </c>
      <c r="E184" s="256" t="s">
        <v>965</v>
      </c>
      <c r="F184" s="258">
        <v>15</v>
      </c>
      <c r="G184" s="256" t="s">
        <v>967</v>
      </c>
      <c r="H184" s="256" t="s">
        <v>962</v>
      </c>
      <c r="I184" s="258">
        <v>30</v>
      </c>
      <c r="J184" s="256" t="s">
        <v>962</v>
      </c>
      <c r="K184" s="258">
        <v>20</v>
      </c>
      <c r="L184" s="258">
        <v>20</v>
      </c>
      <c r="M184" s="258">
        <v>45</v>
      </c>
    </row>
    <row r="185" spans="1:13" ht="30">
      <c r="A185" s="256">
        <v>3414</v>
      </c>
      <c r="B185" s="256" t="s">
        <v>1185</v>
      </c>
      <c r="C185" s="256" t="s">
        <v>1066</v>
      </c>
      <c r="D185" s="257">
        <v>45531</v>
      </c>
      <c r="E185" s="256" t="s">
        <v>962</v>
      </c>
      <c r="F185" s="258">
        <v>10</v>
      </c>
      <c r="G185" s="256" t="s">
        <v>967</v>
      </c>
      <c r="H185" s="256" t="s">
        <v>965</v>
      </c>
      <c r="I185" s="258" t="s">
        <v>1064</v>
      </c>
      <c r="J185" s="256" t="s">
        <v>962</v>
      </c>
      <c r="K185" s="258">
        <v>20</v>
      </c>
      <c r="L185" s="258">
        <v>12</v>
      </c>
      <c r="M185" s="258">
        <v>18</v>
      </c>
    </row>
    <row r="186" spans="1:13">
      <c r="A186" s="256">
        <v>3415</v>
      </c>
      <c r="B186" s="256" t="s">
        <v>1057</v>
      </c>
      <c r="C186" s="256" t="s">
        <v>1063</v>
      </c>
      <c r="D186" s="257">
        <v>45532</v>
      </c>
      <c r="E186" s="256" t="s">
        <v>965</v>
      </c>
      <c r="F186" s="258">
        <v>5</v>
      </c>
      <c r="G186" s="256" t="s">
        <v>963</v>
      </c>
      <c r="H186" s="256" t="s">
        <v>965</v>
      </c>
      <c r="I186" s="258" t="s">
        <v>1064</v>
      </c>
      <c r="J186" s="256" t="s">
        <v>965</v>
      </c>
      <c r="K186" s="258">
        <v>0</v>
      </c>
      <c r="L186" s="258">
        <v>2</v>
      </c>
      <c r="M186" s="258">
        <v>3</v>
      </c>
    </row>
    <row r="187" spans="1:13">
      <c r="A187" s="256">
        <v>3416</v>
      </c>
      <c r="B187" s="256" t="s">
        <v>1024</v>
      </c>
      <c r="C187" s="256" t="s">
        <v>961</v>
      </c>
      <c r="D187" s="257">
        <v>45533</v>
      </c>
      <c r="E187" s="256" t="s">
        <v>962</v>
      </c>
      <c r="F187" s="258">
        <v>15</v>
      </c>
      <c r="G187" s="256" t="s">
        <v>970</v>
      </c>
      <c r="H187" s="256" t="s">
        <v>962</v>
      </c>
      <c r="I187" s="258">
        <v>30</v>
      </c>
      <c r="J187" s="256" t="s">
        <v>962</v>
      </c>
      <c r="K187" s="258">
        <v>20</v>
      </c>
      <c r="L187" s="258">
        <v>5</v>
      </c>
      <c r="M187" s="258">
        <v>60</v>
      </c>
    </row>
    <row r="188" spans="1:13" ht="30">
      <c r="A188" s="256">
        <v>3417</v>
      </c>
      <c r="B188" s="256" t="s">
        <v>1186</v>
      </c>
      <c r="C188" s="256" t="s">
        <v>1066</v>
      </c>
      <c r="D188" s="257">
        <v>45534</v>
      </c>
      <c r="E188" s="256" t="s">
        <v>965</v>
      </c>
      <c r="F188" s="258">
        <v>10</v>
      </c>
      <c r="G188" s="256" t="s">
        <v>963</v>
      </c>
      <c r="H188" s="256" t="s">
        <v>965</v>
      </c>
      <c r="I188" s="258" t="s">
        <v>1064</v>
      </c>
      <c r="J188" s="256" t="s">
        <v>962</v>
      </c>
      <c r="K188" s="258">
        <v>20</v>
      </c>
      <c r="L188" s="258">
        <v>10</v>
      </c>
      <c r="M188" s="258">
        <v>20</v>
      </c>
    </row>
    <row r="189" spans="1:13" ht="30">
      <c r="A189" s="256">
        <v>3418</v>
      </c>
      <c r="B189" s="256" t="s">
        <v>1187</v>
      </c>
      <c r="C189" s="256" t="s">
        <v>1063</v>
      </c>
      <c r="D189" s="257">
        <v>45535</v>
      </c>
      <c r="E189" s="256" t="s">
        <v>962</v>
      </c>
      <c r="F189" s="258">
        <v>5</v>
      </c>
      <c r="G189" s="256" t="s">
        <v>967</v>
      </c>
      <c r="H189" s="256" t="s">
        <v>965</v>
      </c>
      <c r="I189" s="258" t="s">
        <v>1064</v>
      </c>
      <c r="J189" s="256" t="s">
        <v>965</v>
      </c>
      <c r="K189" s="258">
        <v>0</v>
      </c>
      <c r="L189" s="258">
        <v>0</v>
      </c>
      <c r="M189" s="258">
        <v>5</v>
      </c>
    </row>
    <row r="190" spans="1:13">
      <c r="A190" s="256">
        <v>3419</v>
      </c>
      <c r="B190" s="256" t="s">
        <v>1025</v>
      </c>
      <c r="C190" s="256" t="s">
        <v>961</v>
      </c>
      <c r="D190" s="257">
        <v>45536</v>
      </c>
      <c r="E190" s="256" t="s">
        <v>965</v>
      </c>
      <c r="F190" s="258">
        <v>15</v>
      </c>
      <c r="G190" s="256" t="s">
        <v>963</v>
      </c>
      <c r="H190" s="256" t="s">
        <v>962</v>
      </c>
      <c r="I190" s="258">
        <v>30</v>
      </c>
      <c r="J190" s="256" t="s">
        <v>962</v>
      </c>
      <c r="K190" s="258">
        <v>20</v>
      </c>
      <c r="L190" s="258">
        <v>3</v>
      </c>
      <c r="M190" s="258">
        <v>62</v>
      </c>
    </row>
    <row r="191" spans="1:13" ht="30">
      <c r="A191" s="256">
        <v>3420</v>
      </c>
      <c r="B191" s="256" t="s">
        <v>1188</v>
      </c>
      <c r="C191" s="256" t="s">
        <v>1066</v>
      </c>
      <c r="D191" s="257">
        <v>45537</v>
      </c>
      <c r="E191" s="256" t="s">
        <v>962</v>
      </c>
      <c r="F191" s="258">
        <v>10</v>
      </c>
      <c r="G191" s="256" t="s">
        <v>970</v>
      </c>
      <c r="H191" s="256" t="s">
        <v>965</v>
      </c>
      <c r="I191" s="258" t="s">
        <v>1064</v>
      </c>
      <c r="J191" s="256" t="s">
        <v>962</v>
      </c>
      <c r="K191" s="258">
        <v>20</v>
      </c>
      <c r="L191" s="258">
        <v>15</v>
      </c>
      <c r="M191" s="258">
        <v>15</v>
      </c>
    </row>
    <row r="192" spans="1:13">
      <c r="A192" s="256">
        <v>3421</v>
      </c>
      <c r="B192" s="256" t="s">
        <v>1074</v>
      </c>
      <c r="C192" s="256" t="s">
        <v>1063</v>
      </c>
      <c r="D192" s="257">
        <v>45538</v>
      </c>
      <c r="E192" s="256" t="s">
        <v>965</v>
      </c>
      <c r="F192" s="258">
        <v>5</v>
      </c>
      <c r="G192" s="256" t="s">
        <v>963</v>
      </c>
      <c r="H192" s="256" t="s">
        <v>965</v>
      </c>
      <c r="I192" s="258" t="s">
        <v>1064</v>
      </c>
      <c r="J192" s="256" t="s">
        <v>965</v>
      </c>
      <c r="K192" s="258">
        <v>0</v>
      </c>
      <c r="L192" s="258">
        <v>1</v>
      </c>
      <c r="M192" s="258">
        <v>4</v>
      </c>
    </row>
    <row r="193" spans="1:13" ht="30">
      <c r="A193" s="256">
        <v>3422</v>
      </c>
      <c r="B193" s="256" t="s">
        <v>1026</v>
      </c>
      <c r="C193" s="256" t="s">
        <v>961</v>
      </c>
      <c r="D193" s="257">
        <v>45539</v>
      </c>
      <c r="E193" s="256" t="s">
        <v>962</v>
      </c>
      <c r="F193" s="258">
        <v>15</v>
      </c>
      <c r="G193" s="256" t="s">
        <v>967</v>
      </c>
      <c r="H193" s="256" t="s">
        <v>962</v>
      </c>
      <c r="I193" s="258">
        <v>30</v>
      </c>
      <c r="J193" s="256" t="s">
        <v>962</v>
      </c>
      <c r="K193" s="258">
        <v>20</v>
      </c>
      <c r="L193" s="258">
        <v>7</v>
      </c>
      <c r="M193" s="258">
        <v>58</v>
      </c>
    </row>
    <row r="194" spans="1:13" ht="30">
      <c r="A194" s="256">
        <v>3423</v>
      </c>
      <c r="B194" s="256" t="s">
        <v>1189</v>
      </c>
      <c r="C194" s="256" t="s">
        <v>1066</v>
      </c>
      <c r="D194" s="257">
        <v>45540</v>
      </c>
      <c r="E194" s="256" t="s">
        <v>965</v>
      </c>
      <c r="F194" s="258">
        <v>10</v>
      </c>
      <c r="G194" s="256" t="s">
        <v>963</v>
      </c>
      <c r="H194" s="256" t="s">
        <v>965</v>
      </c>
      <c r="I194" s="258" t="s">
        <v>1064</v>
      </c>
      <c r="J194" s="256" t="s">
        <v>962</v>
      </c>
      <c r="K194" s="258">
        <v>20</v>
      </c>
      <c r="L194" s="258">
        <v>10</v>
      </c>
      <c r="M194" s="258">
        <v>20</v>
      </c>
    </row>
    <row r="195" spans="1:13">
      <c r="A195" s="256">
        <v>3424</v>
      </c>
      <c r="B195" s="256" t="s">
        <v>971</v>
      </c>
      <c r="C195" s="256" t="s">
        <v>1063</v>
      </c>
      <c r="D195" s="257">
        <v>45541</v>
      </c>
      <c r="E195" s="256" t="s">
        <v>962</v>
      </c>
      <c r="F195" s="258">
        <v>5</v>
      </c>
      <c r="G195" s="256" t="s">
        <v>970</v>
      </c>
      <c r="H195" s="256" t="s">
        <v>965</v>
      </c>
      <c r="I195" s="258" t="s">
        <v>1064</v>
      </c>
      <c r="J195" s="256" t="s">
        <v>965</v>
      </c>
      <c r="K195" s="258">
        <v>0</v>
      </c>
      <c r="L195" s="258">
        <v>0</v>
      </c>
      <c r="M195" s="258">
        <v>5</v>
      </c>
    </row>
    <row r="196" spans="1:13">
      <c r="A196" s="256">
        <v>3425</v>
      </c>
      <c r="B196" s="256" t="s">
        <v>1027</v>
      </c>
      <c r="C196" s="256" t="s">
        <v>961</v>
      </c>
      <c r="D196" s="257">
        <v>45542</v>
      </c>
      <c r="E196" s="256" t="s">
        <v>965</v>
      </c>
      <c r="F196" s="258">
        <v>15</v>
      </c>
      <c r="G196" s="256" t="s">
        <v>963</v>
      </c>
      <c r="H196" s="256" t="s">
        <v>962</v>
      </c>
      <c r="I196" s="258">
        <v>30</v>
      </c>
      <c r="J196" s="256" t="s">
        <v>962</v>
      </c>
      <c r="K196" s="258">
        <v>20</v>
      </c>
      <c r="L196" s="258">
        <v>20</v>
      </c>
      <c r="M196" s="258">
        <v>45</v>
      </c>
    </row>
    <row r="197" spans="1:13" ht="30">
      <c r="A197" s="256">
        <v>3426</v>
      </c>
      <c r="B197" s="256" t="s">
        <v>1176</v>
      </c>
      <c r="C197" s="256" t="s">
        <v>1066</v>
      </c>
      <c r="D197" s="257">
        <v>45543</v>
      </c>
      <c r="E197" s="256" t="s">
        <v>962</v>
      </c>
      <c r="F197" s="258">
        <v>10</v>
      </c>
      <c r="G197" s="256" t="s">
        <v>967</v>
      </c>
      <c r="H197" s="256" t="s">
        <v>965</v>
      </c>
      <c r="I197" s="258" t="s">
        <v>1064</v>
      </c>
      <c r="J197" s="256" t="s">
        <v>962</v>
      </c>
      <c r="K197" s="258">
        <v>20</v>
      </c>
      <c r="L197" s="258">
        <v>15</v>
      </c>
      <c r="M197" s="258">
        <v>15</v>
      </c>
    </row>
    <row r="198" spans="1:13">
      <c r="A198" s="256">
        <v>3427</v>
      </c>
      <c r="B198" s="256" t="s">
        <v>1190</v>
      </c>
      <c r="C198" s="256" t="s">
        <v>1063</v>
      </c>
      <c r="D198" s="257">
        <v>45544</v>
      </c>
      <c r="E198" s="256" t="s">
        <v>965</v>
      </c>
      <c r="F198" s="258">
        <v>5</v>
      </c>
      <c r="G198" s="256" t="s">
        <v>963</v>
      </c>
      <c r="H198" s="256" t="s">
        <v>965</v>
      </c>
      <c r="I198" s="258" t="s">
        <v>1064</v>
      </c>
      <c r="J198" s="256" t="s">
        <v>965</v>
      </c>
      <c r="K198" s="258">
        <v>0</v>
      </c>
      <c r="L198" s="258">
        <v>1</v>
      </c>
      <c r="M198" s="258">
        <v>4</v>
      </c>
    </row>
    <row r="199" spans="1:13">
      <c r="A199" s="256">
        <v>3428</v>
      </c>
      <c r="B199" s="256" t="s">
        <v>1028</v>
      </c>
      <c r="C199" s="256" t="s">
        <v>961</v>
      </c>
      <c r="D199" s="257">
        <v>45545</v>
      </c>
      <c r="E199" s="256" t="s">
        <v>962</v>
      </c>
      <c r="F199" s="258">
        <v>15</v>
      </c>
      <c r="G199" s="256" t="s">
        <v>970</v>
      </c>
      <c r="H199" s="256" t="s">
        <v>962</v>
      </c>
      <c r="I199" s="258">
        <v>30</v>
      </c>
      <c r="J199" s="256" t="s">
        <v>962</v>
      </c>
      <c r="K199" s="258">
        <v>20</v>
      </c>
      <c r="L199" s="258">
        <v>3</v>
      </c>
      <c r="M199" s="258">
        <v>62</v>
      </c>
    </row>
    <row r="200" spans="1:13" ht="30">
      <c r="A200" s="256">
        <v>3429</v>
      </c>
      <c r="B200" s="256" t="s">
        <v>1191</v>
      </c>
      <c r="C200" s="256" t="s">
        <v>1066</v>
      </c>
      <c r="D200" s="257">
        <v>45546</v>
      </c>
      <c r="E200" s="256" t="s">
        <v>965</v>
      </c>
      <c r="F200" s="258">
        <v>10</v>
      </c>
      <c r="G200" s="256" t="s">
        <v>963</v>
      </c>
      <c r="H200" s="256" t="s">
        <v>965</v>
      </c>
      <c r="I200" s="258" t="s">
        <v>1064</v>
      </c>
      <c r="J200" s="256" t="s">
        <v>962</v>
      </c>
      <c r="K200" s="258">
        <v>20</v>
      </c>
      <c r="L200" s="258">
        <v>10</v>
      </c>
      <c r="M200" s="258">
        <v>20</v>
      </c>
    </row>
    <row r="201" spans="1:13" ht="30">
      <c r="A201" s="256">
        <v>3430</v>
      </c>
      <c r="B201" s="256" t="s">
        <v>1192</v>
      </c>
      <c r="C201" s="256" t="s">
        <v>1063</v>
      </c>
      <c r="D201" s="257">
        <v>45547</v>
      </c>
      <c r="E201" s="256" t="s">
        <v>962</v>
      </c>
      <c r="F201" s="258">
        <v>5</v>
      </c>
      <c r="G201" s="256" t="s">
        <v>967</v>
      </c>
      <c r="H201" s="256" t="s">
        <v>965</v>
      </c>
      <c r="I201" s="258" t="s">
        <v>1064</v>
      </c>
      <c r="J201" s="256" t="s">
        <v>965</v>
      </c>
      <c r="K201" s="258">
        <v>0</v>
      </c>
      <c r="L201" s="258">
        <v>0</v>
      </c>
      <c r="M201" s="258">
        <v>5</v>
      </c>
    </row>
    <row r="202" spans="1:13">
      <c r="A202" s="256">
        <v>3431</v>
      </c>
      <c r="B202" s="256" t="s">
        <v>1029</v>
      </c>
      <c r="C202" s="256" t="s">
        <v>961</v>
      </c>
      <c r="D202" s="257">
        <v>45548</v>
      </c>
      <c r="E202" s="256" t="s">
        <v>965</v>
      </c>
      <c r="F202" s="258">
        <v>15</v>
      </c>
      <c r="G202" s="256" t="s">
        <v>963</v>
      </c>
      <c r="H202" s="256" t="s">
        <v>962</v>
      </c>
      <c r="I202" s="258">
        <v>30</v>
      </c>
      <c r="J202" s="256" t="s">
        <v>962</v>
      </c>
      <c r="K202" s="258">
        <v>20</v>
      </c>
      <c r="L202" s="258">
        <v>15</v>
      </c>
      <c r="M202" s="258">
        <v>50</v>
      </c>
    </row>
    <row r="203" spans="1:13" ht="30">
      <c r="A203" s="256">
        <v>3432</v>
      </c>
      <c r="B203" s="256" t="s">
        <v>1193</v>
      </c>
      <c r="C203" s="256" t="s">
        <v>1066</v>
      </c>
      <c r="D203" s="257">
        <v>45549</v>
      </c>
      <c r="E203" s="256" t="s">
        <v>962</v>
      </c>
      <c r="F203" s="258">
        <v>10</v>
      </c>
      <c r="G203" s="256" t="s">
        <v>970</v>
      </c>
      <c r="H203" s="256" t="s">
        <v>965</v>
      </c>
      <c r="I203" s="258" t="s">
        <v>1064</v>
      </c>
      <c r="J203" s="256" t="s">
        <v>962</v>
      </c>
      <c r="K203" s="258">
        <v>20</v>
      </c>
      <c r="L203" s="258">
        <v>15</v>
      </c>
      <c r="M203" s="258">
        <v>15</v>
      </c>
    </row>
    <row r="204" spans="1:13">
      <c r="A204" s="256">
        <v>3433</v>
      </c>
      <c r="B204" s="256" t="s">
        <v>1194</v>
      </c>
      <c r="C204" s="256" t="s">
        <v>1063</v>
      </c>
      <c r="D204" s="257">
        <v>45550</v>
      </c>
      <c r="E204" s="256" t="s">
        <v>965</v>
      </c>
      <c r="F204" s="258">
        <v>5</v>
      </c>
      <c r="G204" s="256" t="s">
        <v>963</v>
      </c>
      <c r="H204" s="256" t="s">
        <v>965</v>
      </c>
      <c r="I204" s="258" t="s">
        <v>1064</v>
      </c>
      <c r="J204" s="256" t="s">
        <v>965</v>
      </c>
      <c r="K204" s="258">
        <v>0</v>
      </c>
      <c r="L204" s="258">
        <v>1</v>
      </c>
      <c r="M204" s="258">
        <v>4</v>
      </c>
    </row>
    <row r="205" spans="1:13" ht="30">
      <c r="A205" s="256">
        <v>3434</v>
      </c>
      <c r="B205" s="256" t="s">
        <v>1030</v>
      </c>
      <c r="C205" s="256" t="s">
        <v>961</v>
      </c>
      <c r="D205" s="257">
        <v>45551</v>
      </c>
      <c r="E205" s="256" t="s">
        <v>962</v>
      </c>
      <c r="F205" s="258">
        <v>15</v>
      </c>
      <c r="G205" s="256" t="s">
        <v>967</v>
      </c>
      <c r="H205" s="256" t="s">
        <v>962</v>
      </c>
      <c r="I205" s="258">
        <v>30</v>
      </c>
      <c r="J205" s="256" t="s">
        <v>962</v>
      </c>
      <c r="K205" s="258">
        <v>20</v>
      </c>
      <c r="L205" s="258">
        <v>7</v>
      </c>
      <c r="M205" s="258">
        <v>58</v>
      </c>
    </row>
    <row r="206" spans="1:13" ht="30">
      <c r="A206" s="256">
        <v>3435</v>
      </c>
      <c r="B206" s="256" t="s">
        <v>1195</v>
      </c>
      <c r="C206" s="256" t="s">
        <v>1066</v>
      </c>
      <c r="D206" s="257">
        <v>45552</v>
      </c>
      <c r="E206" s="256" t="s">
        <v>965</v>
      </c>
      <c r="F206" s="258">
        <v>10</v>
      </c>
      <c r="G206" s="256" t="s">
        <v>963</v>
      </c>
      <c r="H206" s="256" t="s">
        <v>965</v>
      </c>
      <c r="I206" s="258" t="s">
        <v>1064</v>
      </c>
      <c r="J206" s="256" t="s">
        <v>962</v>
      </c>
      <c r="K206" s="258">
        <v>20</v>
      </c>
      <c r="L206" s="258">
        <v>10</v>
      </c>
      <c r="M206" s="258">
        <v>20</v>
      </c>
    </row>
    <row r="207" spans="1:13">
      <c r="A207" s="256">
        <v>3436</v>
      </c>
      <c r="B207" s="256" t="s">
        <v>1196</v>
      </c>
      <c r="C207" s="256" t="s">
        <v>1063</v>
      </c>
      <c r="D207" s="257">
        <v>45553</v>
      </c>
      <c r="E207" s="256" t="s">
        <v>962</v>
      </c>
      <c r="F207" s="258">
        <v>5</v>
      </c>
      <c r="G207" s="256" t="s">
        <v>963</v>
      </c>
      <c r="H207" s="256" t="s">
        <v>965</v>
      </c>
      <c r="I207" s="258" t="s">
        <v>1064</v>
      </c>
      <c r="J207" s="256" t="s">
        <v>965</v>
      </c>
      <c r="K207" s="258">
        <v>0</v>
      </c>
      <c r="L207" s="258">
        <v>0</v>
      </c>
      <c r="M207" s="258">
        <v>5</v>
      </c>
    </row>
    <row r="208" spans="1:13" ht="30">
      <c r="A208" s="256">
        <v>3437</v>
      </c>
      <c r="B208" s="256" t="s">
        <v>1031</v>
      </c>
      <c r="C208" s="256" t="s">
        <v>961</v>
      </c>
      <c r="D208" s="257">
        <v>45554</v>
      </c>
      <c r="E208" s="256" t="s">
        <v>965</v>
      </c>
      <c r="F208" s="258">
        <v>15</v>
      </c>
      <c r="G208" s="256" t="s">
        <v>967</v>
      </c>
      <c r="H208" s="256" t="s">
        <v>962</v>
      </c>
      <c r="I208" s="258">
        <v>30</v>
      </c>
      <c r="J208" s="256" t="s">
        <v>962</v>
      </c>
      <c r="K208" s="258">
        <v>20</v>
      </c>
      <c r="L208" s="258">
        <v>7</v>
      </c>
      <c r="M208" s="258">
        <v>58</v>
      </c>
    </row>
    <row r="209" spans="1:13" ht="30">
      <c r="A209" s="256">
        <v>3438</v>
      </c>
      <c r="B209" s="256" t="s">
        <v>1197</v>
      </c>
      <c r="C209" s="256" t="s">
        <v>1066</v>
      </c>
      <c r="D209" s="257">
        <v>45555</v>
      </c>
      <c r="E209" s="256" t="s">
        <v>962</v>
      </c>
      <c r="F209" s="258">
        <v>10</v>
      </c>
      <c r="G209" s="256" t="s">
        <v>970</v>
      </c>
      <c r="H209" s="256" t="s">
        <v>965</v>
      </c>
      <c r="I209" s="258" t="s">
        <v>1064</v>
      </c>
      <c r="J209" s="256" t="s">
        <v>962</v>
      </c>
      <c r="K209" s="258">
        <v>20</v>
      </c>
      <c r="L209" s="258">
        <v>10</v>
      </c>
      <c r="M209" s="258">
        <v>20</v>
      </c>
    </row>
    <row r="210" spans="1:13" ht="30">
      <c r="A210" s="256">
        <v>3439</v>
      </c>
      <c r="B210" s="256" t="s">
        <v>1198</v>
      </c>
      <c r="C210" s="256" t="s">
        <v>1063</v>
      </c>
      <c r="D210" s="257">
        <v>45556</v>
      </c>
      <c r="E210" s="256" t="s">
        <v>965</v>
      </c>
      <c r="F210" s="258">
        <v>5</v>
      </c>
      <c r="G210" s="256" t="s">
        <v>967</v>
      </c>
      <c r="H210" s="256" t="s">
        <v>965</v>
      </c>
      <c r="I210" s="258" t="s">
        <v>1064</v>
      </c>
      <c r="J210" s="256" t="s">
        <v>965</v>
      </c>
      <c r="K210" s="258">
        <v>0</v>
      </c>
      <c r="L210" s="258">
        <v>1</v>
      </c>
      <c r="M210" s="258">
        <v>4</v>
      </c>
    </row>
    <row r="211" spans="1:13">
      <c r="A211" s="256">
        <v>3440</v>
      </c>
      <c r="B211" s="256" t="s">
        <v>1032</v>
      </c>
      <c r="C211" s="256" t="s">
        <v>961</v>
      </c>
      <c r="D211" s="257">
        <v>45557</v>
      </c>
      <c r="E211" s="256" t="s">
        <v>962</v>
      </c>
      <c r="F211" s="258">
        <v>15</v>
      </c>
      <c r="G211" s="256" t="s">
        <v>963</v>
      </c>
      <c r="H211" s="256" t="s">
        <v>962</v>
      </c>
      <c r="I211" s="258">
        <v>30</v>
      </c>
      <c r="J211" s="256" t="s">
        <v>962</v>
      </c>
      <c r="K211" s="258">
        <v>20</v>
      </c>
      <c r="L211" s="258">
        <v>15</v>
      </c>
      <c r="M211" s="258">
        <v>50</v>
      </c>
    </row>
    <row r="212" spans="1:13" ht="30">
      <c r="A212" s="256">
        <v>3441</v>
      </c>
      <c r="B212" s="256" t="s">
        <v>1199</v>
      </c>
      <c r="C212" s="256" t="s">
        <v>1066</v>
      </c>
      <c r="D212" s="257">
        <v>45558</v>
      </c>
      <c r="E212" s="256" t="s">
        <v>965</v>
      </c>
      <c r="F212" s="258">
        <v>10</v>
      </c>
      <c r="G212" s="256" t="s">
        <v>963</v>
      </c>
      <c r="H212" s="256" t="s">
        <v>965</v>
      </c>
      <c r="I212" s="258" t="s">
        <v>1064</v>
      </c>
      <c r="J212" s="256" t="s">
        <v>962</v>
      </c>
      <c r="K212" s="258">
        <v>20</v>
      </c>
      <c r="L212" s="258">
        <v>5</v>
      </c>
      <c r="M212" s="258">
        <v>25</v>
      </c>
    </row>
    <row r="213" spans="1:13">
      <c r="A213" s="256">
        <v>3442</v>
      </c>
      <c r="B213" s="256" t="s">
        <v>1200</v>
      </c>
      <c r="C213" s="256" t="s">
        <v>1063</v>
      </c>
      <c r="D213" s="257">
        <v>45559</v>
      </c>
      <c r="E213" s="256" t="s">
        <v>962</v>
      </c>
      <c r="F213" s="258">
        <v>5</v>
      </c>
      <c r="G213" s="256" t="s">
        <v>970</v>
      </c>
      <c r="H213" s="256" t="s">
        <v>965</v>
      </c>
      <c r="I213" s="258" t="s">
        <v>1064</v>
      </c>
      <c r="J213" s="256" t="s">
        <v>965</v>
      </c>
      <c r="K213" s="258">
        <v>0</v>
      </c>
      <c r="L213" s="258">
        <v>0</v>
      </c>
      <c r="M213" s="258">
        <v>5</v>
      </c>
    </row>
    <row r="214" spans="1:13" ht="30">
      <c r="A214" s="256">
        <v>3443</v>
      </c>
      <c r="B214" s="256" t="s">
        <v>1033</v>
      </c>
      <c r="C214" s="256" t="s">
        <v>961</v>
      </c>
      <c r="D214" s="257">
        <v>45560</v>
      </c>
      <c r="E214" s="256" t="s">
        <v>965</v>
      </c>
      <c r="F214" s="258">
        <v>15</v>
      </c>
      <c r="G214" s="256" t="s">
        <v>967</v>
      </c>
      <c r="H214" s="256" t="s">
        <v>962</v>
      </c>
      <c r="I214" s="258">
        <v>30</v>
      </c>
      <c r="J214" s="256" t="s">
        <v>962</v>
      </c>
      <c r="K214" s="258">
        <v>20</v>
      </c>
      <c r="L214" s="258">
        <v>20</v>
      </c>
      <c r="M214" s="258">
        <v>45</v>
      </c>
    </row>
    <row r="215" spans="1:13" ht="30">
      <c r="A215" s="256">
        <v>3444</v>
      </c>
      <c r="B215" s="256" t="s">
        <v>1201</v>
      </c>
      <c r="C215" s="256" t="s">
        <v>1066</v>
      </c>
      <c r="D215" s="257">
        <v>45561</v>
      </c>
      <c r="E215" s="256" t="s">
        <v>962</v>
      </c>
      <c r="F215" s="258">
        <v>10</v>
      </c>
      <c r="G215" s="256" t="s">
        <v>967</v>
      </c>
      <c r="H215" s="256" t="s">
        <v>965</v>
      </c>
      <c r="I215" s="258" t="s">
        <v>1064</v>
      </c>
      <c r="J215" s="256" t="s">
        <v>962</v>
      </c>
      <c r="K215" s="258">
        <v>20</v>
      </c>
      <c r="L215" s="258">
        <v>12</v>
      </c>
      <c r="M215" s="258">
        <v>18</v>
      </c>
    </row>
    <row r="216" spans="1:13">
      <c r="A216" s="256">
        <v>3445</v>
      </c>
      <c r="B216" s="256" t="s">
        <v>1089</v>
      </c>
      <c r="C216" s="256" t="s">
        <v>1063</v>
      </c>
      <c r="D216" s="257">
        <v>45562</v>
      </c>
      <c r="E216" s="256" t="s">
        <v>965</v>
      </c>
      <c r="F216" s="258">
        <v>5</v>
      </c>
      <c r="G216" s="256" t="s">
        <v>963</v>
      </c>
      <c r="H216" s="256" t="s">
        <v>965</v>
      </c>
      <c r="I216" s="258" t="s">
        <v>1064</v>
      </c>
      <c r="J216" s="256" t="s">
        <v>965</v>
      </c>
      <c r="K216" s="258">
        <v>0</v>
      </c>
      <c r="L216" s="258">
        <v>2</v>
      </c>
      <c r="M216" s="258">
        <v>3</v>
      </c>
    </row>
    <row r="217" spans="1:13">
      <c r="A217" s="256">
        <v>3446</v>
      </c>
      <c r="B217" s="256" t="s">
        <v>1034</v>
      </c>
      <c r="C217" s="256" t="s">
        <v>961</v>
      </c>
      <c r="D217" s="257">
        <v>45563</v>
      </c>
      <c r="E217" s="256" t="s">
        <v>962</v>
      </c>
      <c r="F217" s="258">
        <v>15</v>
      </c>
      <c r="G217" s="256" t="s">
        <v>970</v>
      </c>
      <c r="H217" s="256" t="s">
        <v>962</v>
      </c>
      <c r="I217" s="258">
        <v>30</v>
      </c>
      <c r="J217" s="256" t="s">
        <v>962</v>
      </c>
      <c r="K217" s="258">
        <v>20</v>
      </c>
      <c r="L217" s="258">
        <v>5</v>
      </c>
      <c r="M217" s="258">
        <v>60</v>
      </c>
    </row>
    <row r="218" spans="1:13" ht="30">
      <c r="A218" s="256">
        <v>3447</v>
      </c>
      <c r="B218" s="256" t="s">
        <v>1202</v>
      </c>
      <c r="C218" s="256" t="s">
        <v>1066</v>
      </c>
      <c r="D218" s="257">
        <v>45564</v>
      </c>
      <c r="E218" s="256" t="s">
        <v>965</v>
      </c>
      <c r="F218" s="258">
        <v>10</v>
      </c>
      <c r="G218" s="256" t="s">
        <v>963</v>
      </c>
      <c r="H218" s="256" t="s">
        <v>965</v>
      </c>
      <c r="I218" s="258" t="s">
        <v>1064</v>
      </c>
      <c r="J218" s="256" t="s">
        <v>962</v>
      </c>
      <c r="K218" s="258">
        <v>20</v>
      </c>
      <c r="L218" s="258">
        <v>10</v>
      </c>
      <c r="M218" s="258">
        <v>20</v>
      </c>
    </row>
    <row r="219" spans="1:13" ht="30">
      <c r="A219" s="256">
        <v>3448</v>
      </c>
      <c r="B219" s="256" t="s">
        <v>1203</v>
      </c>
      <c r="C219" s="256" t="s">
        <v>1063</v>
      </c>
      <c r="D219" s="257">
        <v>45565</v>
      </c>
      <c r="E219" s="256" t="s">
        <v>962</v>
      </c>
      <c r="F219" s="258">
        <v>5</v>
      </c>
      <c r="G219" s="256" t="s">
        <v>967</v>
      </c>
      <c r="H219" s="256" t="s">
        <v>965</v>
      </c>
      <c r="I219" s="258" t="s">
        <v>1064</v>
      </c>
      <c r="J219" s="256" t="s">
        <v>965</v>
      </c>
      <c r="K219" s="258">
        <v>0</v>
      </c>
      <c r="L219" s="258">
        <v>0</v>
      </c>
      <c r="M219" s="258">
        <v>5</v>
      </c>
    </row>
    <row r="220" spans="1:13">
      <c r="A220" s="256">
        <v>3449</v>
      </c>
      <c r="B220" s="256" t="s">
        <v>1035</v>
      </c>
      <c r="C220" s="256" t="s">
        <v>961</v>
      </c>
      <c r="D220" s="257">
        <v>45566</v>
      </c>
      <c r="E220" s="256" t="s">
        <v>965</v>
      </c>
      <c r="F220" s="258">
        <v>15</v>
      </c>
      <c r="G220" s="256" t="s">
        <v>963</v>
      </c>
      <c r="H220" s="256" t="s">
        <v>962</v>
      </c>
      <c r="I220" s="258">
        <v>30</v>
      </c>
      <c r="J220" s="256" t="s">
        <v>962</v>
      </c>
      <c r="K220" s="258">
        <v>20</v>
      </c>
      <c r="L220" s="258">
        <v>3</v>
      </c>
      <c r="M220" s="258">
        <v>62</v>
      </c>
    </row>
    <row r="221" spans="1:13" ht="30">
      <c r="A221" s="256">
        <v>3450</v>
      </c>
      <c r="B221" s="256" t="s">
        <v>1204</v>
      </c>
      <c r="C221" s="256" t="s">
        <v>1066</v>
      </c>
      <c r="D221" s="257">
        <v>45567</v>
      </c>
      <c r="E221" s="256" t="s">
        <v>962</v>
      </c>
      <c r="F221" s="258">
        <v>10</v>
      </c>
      <c r="G221" s="256" t="s">
        <v>970</v>
      </c>
      <c r="H221" s="256" t="s">
        <v>965</v>
      </c>
      <c r="I221" s="258" t="s">
        <v>1064</v>
      </c>
      <c r="J221" s="256" t="s">
        <v>962</v>
      </c>
      <c r="K221" s="258">
        <v>20</v>
      </c>
      <c r="L221" s="258">
        <v>15</v>
      </c>
      <c r="M221" s="258">
        <v>15</v>
      </c>
    </row>
    <row r="222" spans="1:13">
      <c r="A222" s="256">
        <v>3451</v>
      </c>
      <c r="B222" s="256" t="s">
        <v>1205</v>
      </c>
      <c r="C222" s="256" t="s">
        <v>1063</v>
      </c>
      <c r="D222" s="257">
        <v>45568</v>
      </c>
      <c r="E222" s="256" t="s">
        <v>965</v>
      </c>
      <c r="F222" s="258">
        <v>5</v>
      </c>
      <c r="G222" s="256" t="s">
        <v>963</v>
      </c>
      <c r="H222" s="256" t="s">
        <v>965</v>
      </c>
      <c r="I222" s="258" t="s">
        <v>1064</v>
      </c>
      <c r="J222" s="256" t="s">
        <v>965</v>
      </c>
      <c r="K222" s="258">
        <v>0</v>
      </c>
      <c r="L222" s="258">
        <v>1</v>
      </c>
      <c r="M222" s="258">
        <v>4</v>
      </c>
    </row>
    <row r="223" spans="1:13" ht="30">
      <c r="A223" s="256">
        <v>3452</v>
      </c>
      <c r="B223" s="256" t="s">
        <v>1028</v>
      </c>
      <c r="C223" s="256" t="s">
        <v>961</v>
      </c>
      <c r="D223" s="257">
        <v>45569</v>
      </c>
      <c r="E223" s="256" t="s">
        <v>962</v>
      </c>
      <c r="F223" s="258">
        <v>15</v>
      </c>
      <c r="G223" s="256" t="s">
        <v>967</v>
      </c>
      <c r="H223" s="256" t="s">
        <v>962</v>
      </c>
      <c r="I223" s="258">
        <v>30</v>
      </c>
      <c r="J223" s="256" t="s">
        <v>962</v>
      </c>
      <c r="K223" s="258">
        <v>20</v>
      </c>
      <c r="L223" s="258">
        <v>7</v>
      </c>
      <c r="M223" s="258">
        <v>58</v>
      </c>
    </row>
    <row r="224" spans="1:13" ht="30">
      <c r="A224" s="256">
        <v>3453</v>
      </c>
      <c r="B224" s="256" t="s">
        <v>981</v>
      </c>
      <c r="C224" s="256" t="s">
        <v>1066</v>
      </c>
      <c r="D224" s="257">
        <v>45570</v>
      </c>
      <c r="E224" s="256" t="s">
        <v>965</v>
      </c>
      <c r="F224" s="258">
        <v>10</v>
      </c>
      <c r="G224" s="256" t="s">
        <v>963</v>
      </c>
      <c r="H224" s="256" t="s">
        <v>965</v>
      </c>
      <c r="I224" s="258" t="s">
        <v>1064</v>
      </c>
      <c r="J224" s="256" t="s">
        <v>962</v>
      </c>
      <c r="K224" s="258">
        <v>20</v>
      </c>
      <c r="L224" s="258">
        <v>10</v>
      </c>
      <c r="M224" s="258">
        <v>20</v>
      </c>
    </row>
    <row r="225" spans="1:13">
      <c r="A225" s="256">
        <v>3454</v>
      </c>
      <c r="B225" s="256" t="s">
        <v>1206</v>
      </c>
      <c r="C225" s="256" t="s">
        <v>1063</v>
      </c>
      <c r="D225" s="257">
        <v>45571</v>
      </c>
      <c r="E225" s="256" t="s">
        <v>962</v>
      </c>
      <c r="F225" s="258">
        <v>5</v>
      </c>
      <c r="G225" s="256" t="s">
        <v>970</v>
      </c>
      <c r="H225" s="256" t="s">
        <v>965</v>
      </c>
      <c r="I225" s="258" t="s">
        <v>1064</v>
      </c>
      <c r="J225" s="256" t="s">
        <v>965</v>
      </c>
      <c r="K225" s="258">
        <v>0</v>
      </c>
      <c r="L225" s="258">
        <v>0</v>
      </c>
      <c r="M225" s="258">
        <v>5</v>
      </c>
    </row>
    <row r="226" spans="1:13">
      <c r="A226" s="256">
        <v>3455</v>
      </c>
      <c r="B226" s="256" t="s">
        <v>1036</v>
      </c>
      <c r="C226" s="256" t="s">
        <v>961</v>
      </c>
      <c r="D226" s="257">
        <v>45572</v>
      </c>
      <c r="E226" s="256" t="s">
        <v>965</v>
      </c>
      <c r="F226" s="258">
        <v>15</v>
      </c>
      <c r="G226" s="256" t="s">
        <v>963</v>
      </c>
      <c r="H226" s="256" t="s">
        <v>962</v>
      </c>
      <c r="I226" s="258">
        <v>30</v>
      </c>
      <c r="J226" s="256" t="s">
        <v>962</v>
      </c>
      <c r="K226" s="258">
        <v>20</v>
      </c>
      <c r="L226" s="258">
        <v>20</v>
      </c>
      <c r="M226" s="258">
        <v>45</v>
      </c>
    </row>
    <row r="227" spans="1:13" ht="30">
      <c r="A227" s="256">
        <v>3456</v>
      </c>
      <c r="B227" s="256" t="s">
        <v>1207</v>
      </c>
      <c r="C227" s="256" t="s">
        <v>1066</v>
      </c>
      <c r="D227" s="257">
        <v>45573</v>
      </c>
      <c r="E227" s="256" t="s">
        <v>962</v>
      </c>
      <c r="F227" s="258">
        <v>10</v>
      </c>
      <c r="G227" s="256" t="s">
        <v>967</v>
      </c>
      <c r="H227" s="256" t="s">
        <v>965</v>
      </c>
      <c r="I227" s="258" t="s">
        <v>1064</v>
      </c>
      <c r="J227" s="256" t="s">
        <v>962</v>
      </c>
      <c r="K227" s="258">
        <v>20</v>
      </c>
      <c r="L227" s="258">
        <v>15</v>
      </c>
      <c r="M227" s="258">
        <v>15</v>
      </c>
    </row>
    <row r="228" spans="1:13">
      <c r="A228" s="256">
        <v>3457</v>
      </c>
      <c r="B228" s="256" t="s">
        <v>1208</v>
      </c>
      <c r="C228" s="256" t="s">
        <v>1063</v>
      </c>
      <c r="D228" s="257">
        <v>45574</v>
      </c>
      <c r="E228" s="256" t="s">
        <v>965</v>
      </c>
      <c r="F228" s="258">
        <v>5</v>
      </c>
      <c r="G228" s="256" t="s">
        <v>963</v>
      </c>
      <c r="H228" s="256" t="s">
        <v>965</v>
      </c>
      <c r="I228" s="258" t="s">
        <v>1064</v>
      </c>
      <c r="J228" s="256" t="s">
        <v>965</v>
      </c>
      <c r="K228" s="258">
        <v>0</v>
      </c>
      <c r="L228" s="258">
        <v>1</v>
      </c>
      <c r="M228" s="258">
        <v>4</v>
      </c>
    </row>
    <row r="229" spans="1:13">
      <c r="A229" s="256">
        <v>3458</v>
      </c>
      <c r="B229" s="256" t="s">
        <v>1037</v>
      </c>
      <c r="C229" s="256" t="s">
        <v>961</v>
      </c>
      <c r="D229" s="257">
        <v>45575</v>
      </c>
      <c r="E229" s="256" t="s">
        <v>962</v>
      </c>
      <c r="F229" s="258">
        <v>15</v>
      </c>
      <c r="G229" s="256" t="s">
        <v>970</v>
      </c>
      <c r="H229" s="256" t="s">
        <v>962</v>
      </c>
      <c r="I229" s="258">
        <v>30</v>
      </c>
      <c r="J229" s="256" t="s">
        <v>962</v>
      </c>
      <c r="K229" s="258">
        <v>20</v>
      </c>
      <c r="L229" s="258">
        <v>3</v>
      </c>
      <c r="M229" s="258">
        <v>62</v>
      </c>
    </row>
    <row r="230" spans="1:13" ht="30">
      <c r="A230" s="256">
        <v>3459</v>
      </c>
      <c r="B230" s="256" t="s">
        <v>1209</v>
      </c>
      <c r="C230" s="256" t="s">
        <v>1066</v>
      </c>
      <c r="D230" s="257">
        <v>45576</v>
      </c>
      <c r="E230" s="256" t="s">
        <v>965</v>
      </c>
      <c r="F230" s="258">
        <v>10</v>
      </c>
      <c r="G230" s="256" t="s">
        <v>963</v>
      </c>
      <c r="H230" s="256" t="s">
        <v>965</v>
      </c>
      <c r="I230" s="258" t="s">
        <v>1064</v>
      </c>
      <c r="J230" s="256" t="s">
        <v>962</v>
      </c>
      <c r="K230" s="258">
        <v>20</v>
      </c>
      <c r="L230" s="258">
        <v>10</v>
      </c>
      <c r="M230" s="258">
        <v>20</v>
      </c>
    </row>
    <row r="231" spans="1:13" ht="30">
      <c r="A231" s="256">
        <v>3460</v>
      </c>
      <c r="B231" s="256" t="s">
        <v>1149</v>
      </c>
      <c r="C231" s="256" t="s">
        <v>1063</v>
      </c>
      <c r="D231" s="257">
        <v>45577</v>
      </c>
      <c r="E231" s="256" t="s">
        <v>962</v>
      </c>
      <c r="F231" s="258">
        <v>5</v>
      </c>
      <c r="G231" s="256" t="s">
        <v>967</v>
      </c>
      <c r="H231" s="256" t="s">
        <v>965</v>
      </c>
      <c r="I231" s="258" t="s">
        <v>1064</v>
      </c>
      <c r="J231" s="256" t="s">
        <v>965</v>
      </c>
      <c r="K231" s="258">
        <v>0</v>
      </c>
      <c r="L231" s="258">
        <v>0</v>
      </c>
      <c r="M231" s="258">
        <v>5</v>
      </c>
    </row>
    <row r="232" spans="1:13">
      <c r="A232" s="256">
        <v>3461</v>
      </c>
      <c r="B232" s="256" t="s">
        <v>1038</v>
      </c>
      <c r="C232" s="256" t="s">
        <v>961</v>
      </c>
      <c r="D232" s="257">
        <v>45578</v>
      </c>
      <c r="E232" s="256" t="s">
        <v>965</v>
      </c>
      <c r="F232" s="258">
        <v>15</v>
      </c>
      <c r="G232" s="256" t="s">
        <v>963</v>
      </c>
      <c r="H232" s="256" t="s">
        <v>962</v>
      </c>
      <c r="I232" s="258">
        <v>30</v>
      </c>
      <c r="J232" s="256" t="s">
        <v>962</v>
      </c>
      <c r="K232" s="258">
        <v>20</v>
      </c>
      <c r="L232" s="258">
        <v>15</v>
      </c>
      <c r="M232" s="258">
        <v>50</v>
      </c>
    </row>
    <row r="233" spans="1:13" ht="30">
      <c r="A233" s="256">
        <v>3462</v>
      </c>
      <c r="B233" s="256" t="s">
        <v>1210</v>
      </c>
      <c r="C233" s="256" t="s">
        <v>1066</v>
      </c>
      <c r="D233" s="257">
        <v>45579</v>
      </c>
      <c r="E233" s="256" t="s">
        <v>962</v>
      </c>
      <c r="F233" s="258">
        <v>10</v>
      </c>
      <c r="G233" s="256" t="s">
        <v>970</v>
      </c>
      <c r="H233" s="256" t="s">
        <v>965</v>
      </c>
      <c r="I233" s="258" t="s">
        <v>1064</v>
      </c>
      <c r="J233" s="256" t="s">
        <v>962</v>
      </c>
      <c r="K233" s="258">
        <v>20</v>
      </c>
      <c r="L233" s="258">
        <v>15</v>
      </c>
      <c r="M233" s="258">
        <v>15</v>
      </c>
    </row>
    <row r="234" spans="1:13">
      <c r="A234" s="256">
        <v>3463</v>
      </c>
      <c r="B234" s="256" t="s">
        <v>1211</v>
      </c>
      <c r="C234" s="256" t="s">
        <v>1063</v>
      </c>
      <c r="D234" s="257">
        <v>45580</v>
      </c>
      <c r="E234" s="256" t="s">
        <v>965</v>
      </c>
      <c r="F234" s="258">
        <v>5</v>
      </c>
      <c r="G234" s="256" t="s">
        <v>963</v>
      </c>
      <c r="H234" s="256" t="s">
        <v>965</v>
      </c>
      <c r="I234" s="258" t="s">
        <v>1064</v>
      </c>
      <c r="J234" s="256" t="s">
        <v>965</v>
      </c>
      <c r="K234" s="258">
        <v>0</v>
      </c>
      <c r="L234" s="258">
        <v>1</v>
      </c>
      <c r="M234" s="258">
        <v>4</v>
      </c>
    </row>
    <row r="235" spans="1:13" ht="30">
      <c r="A235" s="256">
        <v>3464</v>
      </c>
      <c r="B235" s="256" t="s">
        <v>1039</v>
      </c>
      <c r="C235" s="256" t="s">
        <v>961</v>
      </c>
      <c r="D235" s="257">
        <v>45581</v>
      </c>
      <c r="E235" s="256" t="s">
        <v>962</v>
      </c>
      <c r="F235" s="258">
        <v>15</v>
      </c>
      <c r="G235" s="256" t="s">
        <v>967</v>
      </c>
      <c r="H235" s="256" t="s">
        <v>962</v>
      </c>
      <c r="I235" s="258">
        <v>30</v>
      </c>
      <c r="J235" s="256" t="s">
        <v>962</v>
      </c>
      <c r="K235" s="258">
        <v>20</v>
      </c>
      <c r="L235" s="258">
        <v>7</v>
      </c>
      <c r="M235" s="258">
        <v>58</v>
      </c>
    </row>
    <row r="236" spans="1:13" ht="30">
      <c r="A236" s="256">
        <v>3465</v>
      </c>
      <c r="B236" s="256" t="s">
        <v>1212</v>
      </c>
      <c r="C236" s="256" t="s">
        <v>1066</v>
      </c>
      <c r="D236" s="257">
        <v>45582</v>
      </c>
      <c r="E236" s="256" t="s">
        <v>965</v>
      </c>
      <c r="F236" s="258">
        <v>10</v>
      </c>
      <c r="G236" s="256" t="s">
        <v>963</v>
      </c>
      <c r="H236" s="256" t="s">
        <v>965</v>
      </c>
      <c r="I236" s="258" t="s">
        <v>1064</v>
      </c>
      <c r="J236" s="256" t="s">
        <v>962</v>
      </c>
      <c r="K236" s="258">
        <v>20</v>
      </c>
      <c r="L236" s="258">
        <v>10</v>
      </c>
      <c r="M236" s="258">
        <v>20</v>
      </c>
    </row>
    <row r="237" spans="1:13">
      <c r="A237" s="256">
        <v>3466</v>
      </c>
      <c r="B237" s="256" t="s">
        <v>1213</v>
      </c>
      <c r="C237" s="256" t="s">
        <v>1063</v>
      </c>
      <c r="D237" s="257">
        <v>45583</v>
      </c>
      <c r="E237" s="256" t="s">
        <v>962</v>
      </c>
      <c r="F237" s="258">
        <v>5</v>
      </c>
      <c r="G237" s="256" t="s">
        <v>970</v>
      </c>
      <c r="H237" s="256" t="s">
        <v>965</v>
      </c>
      <c r="I237" s="258" t="s">
        <v>1064</v>
      </c>
      <c r="J237" s="256" t="s">
        <v>965</v>
      </c>
      <c r="K237" s="258">
        <v>0</v>
      </c>
      <c r="L237" s="258">
        <v>0</v>
      </c>
      <c r="M237" s="258">
        <v>5</v>
      </c>
    </row>
    <row r="238" spans="1:13">
      <c r="A238" s="256">
        <v>3467</v>
      </c>
      <c r="B238" s="256" t="s">
        <v>1040</v>
      </c>
      <c r="C238" s="256" t="s">
        <v>961</v>
      </c>
      <c r="D238" s="257">
        <v>45584</v>
      </c>
      <c r="E238" s="256" t="s">
        <v>965</v>
      </c>
      <c r="F238" s="258">
        <v>15</v>
      </c>
      <c r="G238" s="256" t="s">
        <v>963</v>
      </c>
      <c r="H238" s="256" t="s">
        <v>962</v>
      </c>
      <c r="I238" s="258">
        <v>30</v>
      </c>
      <c r="J238" s="256" t="s">
        <v>962</v>
      </c>
      <c r="K238" s="258">
        <v>20</v>
      </c>
      <c r="L238" s="258">
        <v>15</v>
      </c>
      <c r="M238" s="258">
        <v>50</v>
      </c>
    </row>
    <row r="239" spans="1:13" ht="30">
      <c r="A239" s="256">
        <v>3468</v>
      </c>
      <c r="B239" s="256" t="s">
        <v>1214</v>
      </c>
      <c r="C239" s="256" t="s">
        <v>1066</v>
      </c>
      <c r="D239" s="257">
        <v>45585</v>
      </c>
      <c r="E239" s="256" t="s">
        <v>962</v>
      </c>
      <c r="F239" s="258">
        <v>10</v>
      </c>
      <c r="G239" s="256" t="s">
        <v>967</v>
      </c>
      <c r="H239" s="256" t="s">
        <v>965</v>
      </c>
      <c r="I239" s="258" t="s">
        <v>1064</v>
      </c>
      <c r="J239" s="256" t="s">
        <v>962</v>
      </c>
      <c r="K239" s="258">
        <v>20</v>
      </c>
      <c r="L239" s="258">
        <v>12</v>
      </c>
      <c r="M239" s="258">
        <v>18</v>
      </c>
    </row>
    <row r="240" spans="1:13">
      <c r="A240" s="256">
        <v>3469</v>
      </c>
      <c r="B240" s="256" t="s">
        <v>1215</v>
      </c>
      <c r="C240" s="256" t="s">
        <v>1063</v>
      </c>
      <c r="D240" s="257">
        <v>45586</v>
      </c>
      <c r="E240" s="256" t="s">
        <v>965</v>
      </c>
      <c r="F240" s="258">
        <v>5</v>
      </c>
      <c r="G240" s="256" t="s">
        <v>963</v>
      </c>
      <c r="H240" s="256" t="s">
        <v>965</v>
      </c>
      <c r="I240" s="258" t="s">
        <v>1064</v>
      </c>
      <c r="J240" s="256" t="s">
        <v>965</v>
      </c>
      <c r="K240" s="258">
        <v>0</v>
      </c>
      <c r="L240" s="258">
        <v>2</v>
      </c>
      <c r="M240" s="258">
        <v>3</v>
      </c>
    </row>
    <row r="241" spans="1:13">
      <c r="A241" s="256">
        <v>3470</v>
      </c>
      <c r="B241" s="256" t="s">
        <v>1041</v>
      </c>
      <c r="C241" s="256" t="s">
        <v>961</v>
      </c>
      <c r="D241" s="257">
        <v>45587</v>
      </c>
      <c r="E241" s="256" t="s">
        <v>962</v>
      </c>
      <c r="F241" s="258">
        <v>15</v>
      </c>
      <c r="G241" s="256" t="s">
        <v>970</v>
      </c>
      <c r="H241" s="256" t="s">
        <v>962</v>
      </c>
      <c r="I241" s="258">
        <v>30</v>
      </c>
      <c r="J241" s="256" t="s">
        <v>962</v>
      </c>
      <c r="K241" s="258">
        <v>20</v>
      </c>
      <c r="L241" s="258">
        <v>5</v>
      </c>
      <c r="M241" s="258">
        <v>60</v>
      </c>
    </row>
    <row r="242" spans="1:13" ht="30">
      <c r="A242" s="256">
        <v>3471</v>
      </c>
      <c r="B242" s="256" t="s">
        <v>1216</v>
      </c>
      <c r="C242" s="256" t="s">
        <v>1066</v>
      </c>
      <c r="D242" s="257">
        <v>45588</v>
      </c>
      <c r="E242" s="256" t="s">
        <v>965</v>
      </c>
      <c r="F242" s="258">
        <v>10</v>
      </c>
      <c r="G242" s="256" t="s">
        <v>963</v>
      </c>
      <c r="H242" s="256" t="s">
        <v>965</v>
      </c>
      <c r="I242" s="258" t="s">
        <v>1064</v>
      </c>
      <c r="J242" s="256" t="s">
        <v>962</v>
      </c>
      <c r="K242" s="258">
        <v>20</v>
      </c>
      <c r="L242" s="258">
        <v>10</v>
      </c>
      <c r="M242" s="258">
        <v>20</v>
      </c>
    </row>
    <row r="243" spans="1:13" ht="30">
      <c r="A243" s="256">
        <v>3472</v>
      </c>
      <c r="B243" s="256" t="s">
        <v>1217</v>
      </c>
      <c r="C243" s="256" t="s">
        <v>1063</v>
      </c>
      <c r="D243" s="257">
        <v>45589</v>
      </c>
      <c r="E243" s="256" t="s">
        <v>962</v>
      </c>
      <c r="F243" s="258">
        <v>5</v>
      </c>
      <c r="G243" s="256" t="s">
        <v>967</v>
      </c>
      <c r="H243" s="256" t="s">
        <v>965</v>
      </c>
      <c r="I243" s="258" t="s">
        <v>1064</v>
      </c>
      <c r="J243" s="256" t="s">
        <v>965</v>
      </c>
      <c r="K243" s="258">
        <v>0</v>
      </c>
      <c r="L243" s="258">
        <v>0</v>
      </c>
      <c r="M243" s="258">
        <v>5</v>
      </c>
    </row>
    <row r="244" spans="1:13">
      <c r="A244" s="256">
        <v>3473</v>
      </c>
      <c r="B244" s="256" t="s">
        <v>1042</v>
      </c>
      <c r="C244" s="256" t="s">
        <v>961</v>
      </c>
      <c r="D244" s="257">
        <v>45590</v>
      </c>
      <c r="E244" s="256" t="s">
        <v>965</v>
      </c>
      <c r="F244" s="258">
        <v>15</v>
      </c>
      <c r="G244" s="256" t="s">
        <v>963</v>
      </c>
      <c r="H244" s="256" t="s">
        <v>962</v>
      </c>
      <c r="I244" s="258">
        <v>30</v>
      </c>
      <c r="J244" s="256" t="s">
        <v>962</v>
      </c>
      <c r="K244" s="258">
        <v>20</v>
      </c>
      <c r="L244" s="258">
        <v>3</v>
      </c>
      <c r="M244" s="258">
        <v>62</v>
      </c>
    </row>
    <row r="245" spans="1:13" ht="30">
      <c r="A245" s="256">
        <v>3474</v>
      </c>
      <c r="B245" s="256" t="s">
        <v>1218</v>
      </c>
      <c r="C245" s="256" t="s">
        <v>1066</v>
      </c>
      <c r="D245" s="257">
        <v>45591</v>
      </c>
      <c r="E245" s="256" t="s">
        <v>962</v>
      </c>
      <c r="F245" s="258">
        <v>10</v>
      </c>
      <c r="G245" s="256" t="s">
        <v>970</v>
      </c>
      <c r="H245" s="256" t="s">
        <v>965</v>
      </c>
      <c r="I245" s="258" t="s">
        <v>1064</v>
      </c>
      <c r="J245" s="256" t="s">
        <v>962</v>
      </c>
      <c r="K245" s="258">
        <v>20</v>
      </c>
      <c r="L245" s="258">
        <v>15</v>
      </c>
      <c r="M245" s="258">
        <v>15</v>
      </c>
    </row>
    <row r="246" spans="1:13">
      <c r="A246" s="256">
        <v>3475</v>
      </c>
      <c r="B246" s="256" t="s">
        <v>1219</v>
      </c>
      <c r="C246" s="256" t="s">
        <v>1063</v>
      </c>
      <c r="D246" s="257">
        <v>45592</v>
      </c>
      <c r="E246" s="256" t="s">
        <v>965</v>
      </c>
      <c r="F246" s="258">
        <v>5</v>
      </c>
      <c r="G246" s="256" t="s">
        <v>963</v>
      </c>
      <c r="H246" s="256" t="s">
        <v>965</v>
      </c>
      <c r="I246" s="258" t="s">
        <v>1064</v>
      </c>
      <c r="J246" s="256" t="s">
        <v>965</v>
      </c>
      <c r="K246" s="258">
        <v>0</v>
      </c>
      <c r="L246" s="258">
        <v>1</v>
      </c>
      <c r="M246" s="258">
        <v>4</v>
      </c>
    </row>
    <row r="247" spans="1:13" ht="30">
      <c r="A247" s="256">
        <v>3476</v>
      </c>
      <c r="B247" s="256" t="s">
        <v>1043</v>
      </c>
      <c r="C247" s="256" t="s">
        <v>961</v>
      </c>
      <c r="D247" s="257">
        <v>45593</v>
      </c>
      <c r="E247" s="256" t="s">
        <v>962</v>
      </c>
      <c r="F247" s="258">
        <v>15</v>
      </c>
      <c r="G247" s="256" t="s">
        <v>967</v>
      </c>
      <c r="H247" s="256" t="s">
        <v>962</v>
      </c>
      <c r="I247" s="258">
        <v>30</v>
      </c>
      <c r="J247" s="256" t="s">
        <v>962</v>
      </c>
      <c r="K247" s="258">
        <v>20</v>
      </c>
      <c r="L247" s="258">
        <v>7</v>
      </c>
      <c r="M247" s="258">
        <v>58</v>
      </c>
    </row>
    <row r="248" spans="1:13" ht="30">
      <c r="A248" s="256">
        <v>3477</v>
      </c>
      <c r="B248" s="256" t="s">
        <v>1220</v>
      </c>
      <c r="C248" s="256" t="s">
        <v>1066</v>
      </c>
      <c r="D248" s="257">
        <v>45594</v>
      </c>
      <c r="E248" s="256" t="s">
        <v>965</v>
      </c>
      <c r="F248" s="258">
        <v>10</v>
      </c>
      <c r="G248" s="256" t="s">
        <v>963</v>
      </c>
      <c r="H248" s="256" t="s">
        <v>965</v>
      </c>
      <c r="I248" s="258" t="s">
        <v>1064</v>
      </c>
      <c r="J248" s="256" t="s">
        <v>962</v>
      </c>
      <c r="K248" s="258">
        <v>20</v>
      </c>
      <c r="L248" s="258">
        <v>10</v>
      </c>
      <c r="M248" s="258">
        <v>20</v>
      </c>
    </row>
    <row r="249" spans="1:13">
      <c r="A249" s="256">
        <v>3478</v>
      </c>
      <c r="B249" s="256" t="s">
        <v>1221</v>
      </c>
      <c r="C249" s="256" t="s">
        <v>1063</v>
      </c>
      <c r="D249" s="257">
        <v>45595</v>
      </c>
      <c r="E249" s="256" t="s">
        <v>962</v>
      </c>
      <c r="F249" s="258">
        <v>5</v>
      </c>
      <c r="G249" s="256" t="s">
        <v>970</v>
      </c>
      <c r="H249" s="256" t="s">
        <v>965</v>
      </c>
      <c r="I249" s="258" t="s">
        <v>1064</v>
      </c>
      <c r="J249" s="256" t="s">
        <v>965</v>
      </c>
      <c r="K249" s="258">
        <v>0</v>
      </c>
      <c r="L249" s="258">
        <v>0</v>
      </c>
      <c r="M249" s="258">
        <v>5</v>
      </c>
    </row>
    <row r="250" spans="1:13">
      <c r="A250" s="256">
        <v>3479</v>
      </c>
      <c r="B250" s="256" t="s">
        <v>1044</v>
      </c>
      <c r="C250" s="256" t="s">
        <v>961</v>
      </c>
      <c r="D250" s="257">
        <v>45596</v>
      </c>
      <c r="E250" s="256" t="s">
        <v>965</v>
      </c>
      <c r="F250" s="258">
        <v>15</v>
      </c>
      <c r="G250" s="256" t="s">
        <v>963</v>
      </c>
      <c r="H250" s="256" t="s">
        <v>962</v>
      </c>
      <c r="I250" s="258">
        <v>30</v>
      </c>
      <c r="J250" s="256" t="s">
        <v>962</v>
      </c>
      <c r="K250" s="258">
        <v>20</v>
      </c>
      <c r="L250" s="258">
        <v>20</v>
      </c>
      <c r="M250" s="258">
        <v>45</v>
      </c>
    </row>
    <row r="251" spans="1:13" ht="30">
      <c r="A251" s="256">
        <v>3480</v>
      </c>
      <c r="B251" s="256" t="s">
        <v>1222</v>
      </c>
      <c r="C251" s="256" t="s">
        <v>1066</v>
      </c>
      <c r="D251" s="257">
        <v>45597</v>
      </c>
      <c r="E251" s="256" t="s">
        <v>962</v>
      </c>
      <c r="F251" s="258">
        <v>10</v>
      </c>
      <c r="G251" s="256" t="s">
        <v>967</v>
      </c>
      <c r="H251" s="256" t="s">
        <v>965</v>
      </c>
      <c r="I251" s="258" t="s">
        <v>1064</v>
      </c>
      <c r="J251" s="256" t="s">
        <v>962</v>
      </c>
      <c r="K251" s="258">
        <v>20</v>
      </c>
      <c r="L251" s="258">
        <v>15</v>
      </c>
      <c r="M251" s="258">
        <v>15</v>
      </c>
    </row>
    <row r="252" spans="1:13">
      <c r="A252" s="256">
        <v>3481</v>
      </c>
      <c r="B252" s="256" t="s">
        <v>1223</v>
      </c>
      <c r="C252" s="256" t="s">
        <v>1063</v>
      </c>
      <c r="D252" s="257">
        <v>45598</v>
      </c>
      <c r="E252" s="256" t="s">
        <v>965</v>
      </c>
      <c r="F252" s="258">
        <v>5</v>
      </c>
      <c r="G252" s="256" t="s">
        <v>963</v>
      </c>
      <c r="H252" s="256" t="s">
        <v>965</v>
      </c>
      <c r="I252" s="258" t="s">
        <v>1064</v>
      </c>
      <c r="J252" s="256" t="s">
        <v>965</v>
      </c>
      <c r="K252" s="258">
        <v>0</v>
      </c>
      <c r="L252" s="258">
        <v>1</v>
      </c>
      <c r="M252" s="258">
        <v>4</v>
      </c>
    </row>
    <row r="253" spans="1:13">
      <c r="A253" s="256">
        <v>3482</v>
      </c>
      <c r="B253" s="256" t="s">
        <v>1045</v>
      </c>
      <c r="C253" s="256" t="s">
        <v>961</v>
      </c>
      <c r="D253" s="257">
        <v>45599</v>
      </c>
      <c r="E253" s="256" t="s">
        <v>962</v>
      </c>
      <c r="F253" s="258">
        <v>15</v>
      </c>
      <c r="G253" s="256" t="s">
        <v>970</v>
      </c>
      <c r="H253" s="256" t="s">
        <v>962</v>
      </c>
      <c r="I253" s="258">
        <v>30</v>
      </c>
      <c r="J253" s="256" t="s">
        <v>962</v>
      </c>
      <c r="K253" s="258">
        <v>20</v>
      </c>
      <c r="L253" s="258">
        <v>3</v>
      </c>
      <c r="M253" s="258">
        <v>62</v>
      </c>
    </row>
    <row r="254" spans="1:13" ht="30">
      <c r="A254" s="256">
        <v>3483</v>
      </c>
      <c r="B254" s="256" t="s">
        <v>1224</v>
      </c>
      <c r="C254" s="256" t="s">
        <v>1066</v>
      </c>
      <c r="D254" s="257">
        <v>45600</v>
      </c>
      <c r="E254" s="256" t="s">
        <v>965</v>
      </c>
      <c r="F254" s="258">
        <v>10</v>
      </c>
      <c r="G254" s="256" t="s">
        <v>963</v>
      </c>
      <c r="H254" s="256" t="s">
        <v>965</v>
      </c>
      <c r="I254" s="258" t="s">
        <v>1064</v>
      </c>
      <c r="J254" s="256" t="s">
        <v>962</v>
      </c>
      <c r="K254" s="258">
        <v>20</v>
      </c>
      <c r="L254" s="258">
        <v>10</v>
      </c>
      <c r="M254" s="258">
        <v>20</v>
      </c>
    </row>
    <row r="255" spans="1:13" ht="30">
      <c r="A255" s="256">
        <v>3484</v>
      </c>
      <c r="B255" s="256" t="s">
        <v>1225</v>
      </c>
      <c r="C255" s="256" t="s">
        <v>1063</v>
      </c>
      <c r="D255" s="257">
        <v>45601</v>
      </c>
      <c r="E255" s="256" t="s">
        <v>962</v>
      </c>
      <c r="F255" s="258">
        <v>5</v>
      </c>
      <c r="G255" s="256" t="s">
        <v>967</v>
      </c>
      <c r="H255" s="256" t="s">
        <v>965</v>
      </c>
      <c r="I255" s="258" t="s">
        <v>1064</v>
      </c>
      <c r="J255" s="256" t="s">
        <v>965</v>
      </c>
      <c r="K255" s="258">
        <v>0</v>
      </c>
      <c r="L255" s="258">
        <v>0</v>
      </c>
      <c r="M255" s="258">
        <v>5</v>
      </c>
    </row>
    <row r="256" spans="1:13">
      <c r="A256" s="256">
        <v>3485</v>
      </c>
      <c r="B256" s="256" t="s">
        <v>1046</v>
      </c>
      <c r="C256" s="256" t="s">
        <v>961</v>
      </c>
      <c r="D256" s="257">
        <v>45602</v>
      </c>
      <c r="E256" s="256" t="s">
        <v>965</v>
      </c>
      <c r="F256" s="258">
        <v>15</v>
      </c>
      <c r="G256" s="256" t="s">
        <v>963</v>
      </c>
      <c r="H256" s="256" t="s">
        <v>962</v>
      </c>
      <c r="I256" s="258">
        <v>30</v>
      </c>
      <c r="J256" s="256" t="s">
        <v>962</v>
      </c>
      <c r="K256" s="258">
        <v>20</v>
      </c>
      <c r="L256" s="258">
        <v>15</v>
      </c>
      <c r="M256" s="258">
        <v>50</v>
      </c>
    </row>
    <row r="257" spans="1:13">
      <c r="A257" s="256">
        <v>3486</v>
      </c>
      <c r="B257" s="256" t="s">
        <v>1226</v>
      </c>
      <c r="C257" s="256" t="s">
        <v>1063</v>
      </c>
      <c r="D257" s="257">
        <v>45603</v>
      </c>
      <c r="E257" s="256" t="s">
        <v>962</v>
      </c>
      <c r="F257" s="258">
        <v>5</v>
      </c>
      <c r="G257" s="256" t="s">
        <v>963</v>
      </c>
      <c r="H257" s="256" t="s">
        <v>965</v>
      </c>
      <c r="I257" s="258" t="s">
        <v>1064</v>
      </c>
      <c r="J257" s="256" t="s">
        <v>965</v>
      </c>
      <c r="K257" s="258">
        <v>0</v>
      </c>
      <c r="L257" s="258">
        <v>0</v>
      </c>
      <c r="M257" s="258">
        <v>5</v>
      </c>
    </row>
    <row r="258" spans="1:13" ht="30">
      <c r="A258" s="256">
        <v>3487</v>
      </c>
      <c r="B258" s="256" t="s">
        <v>1047</v>
      </c>
      <c r="C258" s="256" t="s">
        <v>961</v>
      </c>
      <c r="D258" s="257">
        <v>45604</v>
      </c>
      <c r="E258" s="256" t="s">
        <v>965</v>
      </c>
      <c r="F258" s="258">
        <v>15</v>
      </c>
      <c r="G258" s="256" t="s">
        <v>967</v>
      </c>
      <c r="H258" s="256" t="s">
        <v>962</v>
      </c>
      <c r="I258" s="258">
        <v>30</v>
      </c>
      <c r="J258" s="256" t="s">
        <v>962</v>
      </c>
      <c r="K258" s="258">
        <v>20</v>
      </c>
      <c r="L258" s="258">
        <v>7</v>
      </c>
      <c r="M258" s="258">
        <v>58</v>
      </c>
    </row>
    <row r="259" spans="1:13" ht="30">
      <c r="A259" s="256">
        <v>3488</v>
      </c>
      <c r="B259" s="256" t="s">
        <v>1227</v>
      </c>
      <c r="C259" s="256" t="s">
        <v>1066</v>
      </c>
      <c r="D259" s="257">
        <v>45605</v>
      </c>
      <c r="E259" s="256" t="s">
        <v>962</v>
      </c>
      <c r="F259" s="258">
        <v>10</v>
      </c>
      <c r="G259" s="256" t="s">
        <v>970</v>
      </c>
      <c r="H259" s="256" t="s">
        <v>965</v>
      </c>
      <c r="I259" s="258" t="s">
        <v>1064</v>
      </c>
      <c r="J259" s="256" t="s">
        <v>962</v>
      </c>
      <c r="K259" s="258">
        <v>20</v>
      </c>
      <c r="L259" s="258">
        <v>10</v>
      </c>
      <c r="M259" s="258">
        <v>20</v>
      </c>
    </row>
    <row r="260" spans="1:13" ht="30">
      <c r="A260" s="256">
        <v>3489</v>
      </c>
      <c r="B260" s="256" t="s">
        <v>1228</v>
      </c>
      <c r="C260" s="256" t="s">
        <v>1063</v>
      </c>
      <c r="D260" s="257">
        <v>45606</v>
      </c>
      <c r="E260" s="256" t="s">
        <v>965</v>
      </c>
      <c r="F260" s="258">
        <v>5</v>
      </c>
      <c r="G260" s="256" t="s">
        <v>967</v>
      </c>
      <c r="H260" s="256" t="s">
        <v>965</v>
      </c>
      <c r="I260" s="258" t="s">
        <v>1064</v>
      </c>
      <c r="J260" s="256" t="s">
        <v>965</v>
      </c>
      <c r="K260" s="258">
        <v>0</v>
      </c>
      <c r="L260" s="258">
        <v>1</v>
      </c>
      <c r="M260" s="258">
        <v>4</v>
      </c>
    </row>
    <row r="261" spans="1:13">
      <c r="A261" s="256">
        <v>3490</v>
      </c>
      <c r="B261" s="256" t="s">
        <v>1048</v>
      </c>
      <c r="C261" s="256" t="s">
        <v>961</v>
      </c>
      <c r="D261" s="257">
        <v>45607</v>
      </c>
      <c r="E261" s="256" t="s">
        <v>962</v>
      </c>
      <c r="F261" s="258">
        <v>15</v>
      </c>
      <c r="G261" s="256" t="s">
        <v>963</v>
      </c>
      <c r="H261" s="256" t="s">
        <v>962</v>
      </c>
      <c r="I261" s="258">
        <v>30</v>
      </c>
      <c r="J261" s="256" t="s">
        <v>962</v>
      </c>
      <c r="K261" s="258">
        <v>20</v>
      </c>
      <c r="L261" s="258">
        <v>15</v>
      </c>
      <c r="M261" s="258">
        <v>50</v>
      </c>
    </row>
    <row r="262" spans="1:13" ht="30">
      <c r="A262" s="256">
        <v>3491</v>
      </c>
      <c r="B262" s="256" t="s">
        <v>1229</v>
      </c>
      <c r="C262" s="256" t="s">
        <v>1066</v>
      </c>
      <c r="D262" s="257">
        <v>45608</v>
      </c>
      <c r="E262" s="256" t="s">
        <v>965</v>
      </c>
      <c r="F262" s="258">
        <v>10</v>
      </c>
      <c r="G262" s="256" t="s">
        <v>963</v>
      </c>
      <c r="H262" s="256" t="s">
        <v>965</v>
      </c>
      <c r="I262" s="258" t="s">
        <v>1064</v>
      </c>
      <c r="J262" s="256" t="s">
        <v>962</v>
      </c>
      <c r="K262" s="258">
        <v>20</v>
      </c>
      <c r="L262" s="258">
        <v>5</v>
      </c>
      <c r="M262" s="258">
        <v>25</v>
      </c>
    </row>
    <row r="263" spans="1:13">
      <c r="A263" s="256">
        <v>3492</v>
      </c>
      <c r="B263" s="256" t="s">
        <v>1230</v>
      </c>
      <c r="C263" s="256" t="s">
        <v>1063</v>
      </c>
      <c r="D263" s="257">
        <v>45609</v>
      </c>
      <c r="E263" s="256" t="s">
        <v>962</v>
      </c>
      <c r="F263" s="258">
        <v>5</v>
      </c>
      <c r="G263" s="256" t="s">
        <v>970</v>
      </c>
      <c r="H263" s="256" t="s">
        <v>965</v>
      </c>
      <c r="I263" s="258" t="s">
        <v>1064</v>
      </c>
      <c r="J263" s="256" t="s">
        <v>965</v>
      </c>
      <c r="K263" s="258">
        <v>0</v>
      </c>
      <c r="L263" s="258">
        <v>0</v>
      </c>
      <c r="M263" s="258">
        <v>5</v>
      </c>
    </row>
    <row r="264" spans="1:13" ht="30">
      <c r="A264" s="256">
        <v>3493</v>
      </c>
      <c r="B264" s="256" t="s">
        <v>1049</v>
      </c>
      <c r="C264" s="256" t="s">
        <v>961</v>
      </c>
      <c r="D264" s="257">
        <v>45610</v>
      </c>
      <c r="E264" s="256" t="s">
        <v>965</v>
      </c>
      <c r="F264" s="258">
        <v>15</v>
      </c>
      <c r="G264" s="256" t="s">
        <v>967</v>
      </c>
      <c r="H264" s="256" t="s">
        <v>962</v>
      </c>
      <c r="I264" s="258">
        <v>30</v>
      </c>
      <c r="J264" s="256" t="s">
        <v>962</v>
      </c>
      <c r="K264" s="258">
        <v>20</v>
      </c>
      <c r="L264" s="258">
        <v>20</v>
      </c>
      <c r="M264" s="258">
        <v>45</v>
      </c>
    </row>
    <row r="265" spans="1:13" ht="30">
      <c r="A265" s="256">
        <v>3494</v>
      </c>
      <c r="B265" s="256" t="s">
        <v>1231</v>
      </c>
      <c r="C265" s="256" t="s">
        <v>1066</v>
      </c>
      <c r="D265" s="257">
        <v>45611</v>
      </c>
      <c r="E265" s="256" t="s">
        <v>962</v>
      </c>
      <c r="F265" s="258">
        <v>10</v>
      </c>
      <c r="G265" s="256" t="s">
        <v>967</v>
      </c>
      <c r="H265" s="256" t="s">
        <v>965</v>
      </c>
      <c r="I265" s="258" t="s">
        <v>1064</v>
      </c>
      <c r="J265" s="256" t="s">
        <v>962</v>
      </c>
      <c r="K265" s="258">
        <v>20</v>
      </c>
      <c r="L265" s="258">
        <v>12</v>
      </c>
      <c r="M265" s="258">
        <v>18</v>
      </c>
    </row>
    <row r="266" spans="1:13">
      <c r="A266" s="256">
        <v>3495</v>
      </c>
      <c r="B266" s="256" t="s">
        <v>1232</v>
      </c>
      <c r="C266" s="256" t="s">
        <v>1063</v>
      </c>
      <c r="D266" s="257">
        <v>45612</v>
      </c>
      <c r="E266" s="256" t="s">
        <v>965</v>
      </c>
      <c r="F266" s="258">
        <v>5</v>
      </c>
      <c r="G266" s="256" t="s">
        <v>963</v>
      </c>
      <c r="H266" s="256" t="s">
        <v>965</v>
      </c>
      <c r="I266" s="258" t="s">
        <v>1064</v>
      </c>
      <c r="J266" s="256" t="s">
        <v>965</v>
      </c>
      <c r="K266" s="258">
        <v>0</v>
      </c>
      <c r="L266" s="258">
        <v>2</v>
      </c>
      <c r="M266" s="258">
        <v>3</v>
      </c>
    </row>
    <row r="267" spans="1:13">
      <c r="A267" s="256">
        <v>3496</v>
      </c>
      <c r="B267" s="256" t="s">
        <v>1050</v>
      </c>
      <c r="C267" s="256" t="s">
        <v>961</v>
      </c>
      <c r="D267" s="257">
        <v>45613</v>
      </c>
      <c r="E267" s="256" t="s">
        <v>962</v>
      </c>
      <c r="F267" s="258">
        <v>15</v>
      </c>
      <c r="G267" s="256" t="s">
        <v>970</v>
      </c>
      <c r="H267" s="256" t="s">
        <v>962</v>
      </c>
      <c r="I267" s="258">
        <v>30</v>
      </c>
      <c r="J267" s="256" t="s">
        <v>962</v>
      </c>
      <c r="K267" s="258">
        <v>20</v>
      </c>
      <c r="L267" s="258">
        <v>5</v>
      </c>
      <c r="M267" s="258">
        <v>60</v>
      </c>
    </row>
    <row r="268" spans="1:13" ht="30">
      <c r="A268" s="256">
        <v>3497</v>
      </c>
      <c r="B268" s="256" t="s">
        <v>1233</v>
      </c>
      <c r="C268" s="256" t="s">
        <v>1066</v>
      </c>
      <c r="D268" s="257">
        <v>45614</v>
      </c>
      <c r="E268" s="256" t="s">
        <v>965</v>
      </c>
      <c r="F268" s="258">
        <v>10</v>
      </c>
      <c r="G268" s="256" t="s">
        <v>963</v>
      </c>
      <c r="H268" s="256" t="s">
        <v>965</v>
      </c>
      <c r="I268" s="258" t="s">
        <v>1064</v>
      </c>
      <c r="J268" s="256" t="s">
        <v>962</v>
      </c>
      <c r="K268" s="258">
        <v>20</v>
      </c>
      <c r="L268" s="258">
        <v>10</v>
      </c>
      <c r="M268" s="258">
        <v>20</v>
      </c>
    </row>
    <row r="269" spans="1:13" ht="30">
      <c r="A269" s="256">
        <v>3498</v>
      </c>
      <c r="B269" s="256" t="s">
        <v>1234</v>
      </c>
      <c r="C269" s="256" t="s">
        <v>1063</v>
      </c>
      <c r="D269" s="257">
        <v>45615</v>
      </c>
      <c r="E269" s="256" t="s">
        <v>962</v>
      </c>
      <c r="F269" s="258">
        <v>5</v>
      </c>
      <c r="G269" s="256" t="s">
        <v>967</v>
      </c>
      <c r="H269" s="256" t="s">
        <v>965</v>
      </c>
      <c r="I269" s="258" t="s">
        <v>1064</v>
      </c>
      <c r="J269" s="256" t="s">
        <v>965</v>
      </c>
      <c r="K269" s="258">
        <v>0</v>
      </c>
      <c r="L269" s="258">
        <v>0</v>
      </c>
      <c r="M269" s="258">
        <v>5</v>
      </c>
    </row>
    <row r="270" spans="1:13">
      <c r="A270" s="256">
        <v>3499</v>
      </c>
      <c r="B270" s="256" t="s">
        <v>1051</v>
      </c>
      <c r="C270" s="256" t="s">
        <v>961</v>
      </c>
      <c r="D270" s="257">
        <v>45616</v>
      </c>
      <c r="E270" s="256" t="s">
        <v>965</v>
      </c>
      <c r="F270" s="258">
        <v>15</v>
      </c>
      <c r="G270" s="256" t="s">
        <v>963</v>
      </c>
      <c r="H270" s="256" t="s">
        <v>962</v>
      </c>
      <c r="I270" s="258">
        <v>30</v>
      </c>
      <c r="J270" s="256" t="s">
        <v>962</v>
      </c>
      <c r="K270" s="258">
        <v>20</v>
      </c>
      <c r="L270" s="258">
        <v>3</v>
      </c>
      <c r="M270" s="258">
        <v>62</v>
      </c>
    </row>
    <row r="271" spans="1:13" ht="30">
      <c r="A271" s="256">
        <v>3500</v>
      </c>
      <c r="B271" s="256" t="s">
        <v>1235</v>
      </c>
      <c r="C271" s="256" t="s">
        <v>1066</v>
      </c>
      <c r="D271" s="257">
        <v>45617</v>
      </c>
      <c r="E271" s="256" t="s">
        <v>962</v>
      </c>
      <c r="F271" s="258">
        <v>10</v>
      </c>
      <c r="G271" s="256" t="s">
        <v>970</v>
      </c>
      <c r="H271" s="256" t="s">
        <v>965</v>
      </c>
      <c r="I271" s="258" t="s">
        <v>1064</v>
      </c>
      <c r="J271" s="256" t="s">
        <v>962</v>
      </c>
      <c r="K271" s="258">
        <v>20</v>
      </c>
      <c r="L271" s="258">
        <v>15</v>
      </c>
      <c r="M271" s="258">
        <v>15</v>
      </c>
    </row>
    <row r="272" spans="1:13">
      <c r="A272" s="256">
        <v>3501</v>
      </c>
      <c r="B272" s="256" t="s">
        <v>1236</v>
      </c>
      <c r="C272" s="256" t="s">
        <v>1063</v>
      </c>
      <c r="D272" s="257">
        <v>45618</v>
      </c>
      <c r="E272" s="256" t="s">
        <v>965</v>
      </c>
      <c r="F272" s="258">
        <v>5</v>
      </c>
      <c r="G272" s="256" t="s">
        <v>963</v>
      </c>
      <c r="H272" s="256" t="s">
        <v>965</v>
      </c>
      <c r="I272" s="258" t="s">
        <v>1064</v>
      </c>
      <c r="J272" s="256" t="s">
        <v>965</v>
      </c>
      <c r="K272" s="258">
        <v>0</v>
      </c>
      <c r="L272" s="258">
        <v>1</v>
      </c>
      <c r="M272" s="258">
        <v>4</v>
      </c>
    </row>
    <row r="273" spans="1:13" ht="30">
      <c r="A273" s="256">
        <v>3502</v>
      </c>
      <c r="B273" s="256" t="s">
        <v>1052</v>
      </c>
      <c r="C273" s="256" t="s">
        <v>961</v>
      </c>
      <c r="D273" s="257">
        <v>45619</v>
      </c>
      <c r="E273" s="256" t="s">
        <v>962</v>
      </c>
      <c r="F273" s="258">
        <v>15</v>
      </c>
      <c r="G273" s="256" t="s">
        <v>967</v>
      </c>
      <c r="H273" s="256" t="s">
        <v>962</v>
      </c>
      <c r="I273" s="258">
        <v>30</v>
      </c>
      <c r="J273" s="256" t="s">
        <v>962</v>
      </c>
      <c r="K273" s="258">
        <v>20</v>
      </c>
      <c r="L273" s="258">
        <v>7</v>
      </c>
      <c r="M273" s="258">
        <v>58</v>
      </c>
    </row>
    <row r="274" spans="1:13" ht="30">
      <c r="A274" s="256">
        <v>3503</v>
      </c>
      <c r="B274" s="256" t="s">
        <v>1144</v>
      </c>
      <c r="C274" s="256" t="s">
        <v>1066</v>
      </c>
      <c r="D274" s="257">
        <v>45620</v>
      </c>
      <c r="E274" s="256" t="s">
        <v>965</v>
      </c>
      <c r="F274" s="258">
        <v>10</v>
      </c>
      <c r="G274" s="256" t="s">
        <v>963</v>
      </c>
      <c r="H274" s="256" t="s">
        <v>965</v>
      </c>
      <c r="I274" s="258" t="s">
        <v>1064</v>
      </c>
      <c r="J274" s="256" t="s">
        <v>962</v>
      </c>
      <c r="K274" s="258">
        <v>20</v>
      </c>
      <c r="L274" s="258">
        <v>10</v>
      </c>
      <c r="M274" s="258">
        <v>20</v>
      </c>
    </row>
    <row r="275" spans="1:13">
      <c r="A275" s="256">
        <v>3504</v>
      </c>
      <c r="B275" s="256" t="s">
        <v>1237</v>
      </c>
      <c r="C275" s="256" t="s">
        <v>1063</v>
      </c>
      <c r="D275" s="257">
        <v>45621</v>
      </c>
      <c r="E275" s="256" t="s">
        <v>962</v>
      </c>
      <c r="F275" s="258">
        <v>5</v>
      </c>
      <c r="G275" s="256" t="s">
        <v>970</v>
      </c>
      <c r="H275" s="256" t="s">
        <v>965</v>
      </c>
      <c r="I275" s="258" t="s">
        <v>1064</v>
      </c>
      <c r="J275" s="256" t="s">
        <v>965</v>
      </c>
      <c r="K275" s="258">
        <v>0</v>
      </c>
      <c r="L275" s="258">
        <v>0</v>
      </c>
      <c r="M275" s="258">
        <v>5</v>
      </c>
    </row>
    <row r="276" spans="1:13">
      <c r="A276" s="256">
        <v>3505</v>
      </c>
      <c r="B276" s="256" t="s">
        <v>1053</v>
      </c>
      <c r="C276" s="256" t="s">
        <v>961</v>
      </c>
      <c r="D276" s="257">
        <v>45622</v>
      </c>
      <c r="E276" s="256" t="s">
        <v>965</v>
      </c>
      <c r="F276" s="258">
        <v>15</v>
      </c>
      <c r="G276" s="256" t="s">
        <v>963</v>
      </c>
      <c r="H276" s="256" t="s">
        <v>962</v>
      </c>
      <c r="I276" s="258">
        <v>30</v>
      </c>
      <c r="J276" s="256" t="s">
        <v>962</v>
      </c>
      <c r="K276" s="258">
        <v>20</v>
      </c>
      <c r="L276" s="258">
        <v>20</v>
      </c>
      <c r="M276" s="258">
        <v>45</v>
      </c>
    </row>
    <row r="277" spans="1:13" ht="30">
      <c r="A277" s="256">
        <v>3506</v>
      </c>
      <c r="B277" s="256" t="s">
        <v>1238</v>
      </c>
      <c r="C277" s="256" t="s">
        <v>1066</v>
      </c>
      <c r="D277" s="257">
        <v>45623</v>
      </c>
      <c r="E277" s="256" t="s">
        <v>962</v>
      </c>
      <c r="F277" s="258">
        <v>10</v>
      </c>
      <c r="G277" s="256" t="s">
        <v>967</v>
      </c>
      <c r="H277" s="256" t="s">
        <v>965</v>
      </c>
      <c r="I277" s="258" t="s">
        <v>1064</v>
      </c>
      <c r="J277" s="256" t="s">
        <v>962</v>
      </c>
      <c r="K277" s="258">
        <v>20</v>
      </c>
      <c r="L277" s="258">
        <v>15</v>
      </c>
      <c r="M277" s="258">
        <v>15</v>
      </c>
    </row>
    <row r="278" spans="1:13">
      <c r="A278" s="256">
        <v>3507</v>
      </c>
      <c r="B278" s="256" t="s">
        <v>1239</v>
      </c>
      <c r="C278" s="256" t="s">
        <v>1063</v>
      </c>
      <c r="D278" s="257">
        <v>45624</v>
      </c>
      <c r="E278" s="256" t="s">
        <v>965</v>
      </c>
      <c r="F278" s="258">
        <v>5</v>
      </c>
      <c r="G278" s="256" t="s">
        <v>963</v>
      </c>
      <c r="H278" s="256" t="s">
        <v>965</v>
      </c>
      <c r="I278" s="258" t="s">
        <v>1064</v>
      </c>
      <c r="J278" s="256" t="s">
        <v>965</v>
      </c>
      <c r="K278" s="258">
        <v>0</v>
      </c>
      <c r="L278" s="258">
        <v>1</v>
      </c>
      <c r="M278" s="258">
        <v>4</v>
      </c>
    </row>
    <row r="279" spans="1:13">
      <c r="A279" s="256">
        <v>3508</v>
      </c>
      <c r="B279" s="256" t="s">
        <v>1054</v>
      </c>
      <c r="C279" s="256" t="s">
        <v>961</v>
      </c>
      <c r="D279" s="257">
        <v>45625</v>
      </c>
      <c r="E279" s="256" t="s">
        <v>962</v>
      </c>
      <c r="F279" s="258">
        <v>15</v>
      </c>
      <c r="G279" s="256" t="s">
        <v>970</v>
      </c>
      <c r="H279" s="256" t="s">
        <v>962</v>
      </c>
      <c r="I279" s="258">
        <v>30</v>
      </c>
      <c r="J279" s="256" t="s">
        <v>962</v>
      </c>
      <c r="K279" s="258">
        <v>20</v>
      </c>
      <c r="L279" s="258">
        <v>3</v>
      </c>
      <c r="M279" s="258">
        <v>62</v>
      </c>
    </row>
    <row r="280" spans="1:13" ht="30">
      <c r="A280" s="256">
        <v>3509</v>
      </c>
      <c r="B280" s="256" t="s">
        <v>1240</v>
      </c>
      <c r="C280" s="256" t="s">
        <v>1066</v>
      </c>
      <c r="D280" s="257">
        <v>45626</v>
      </c>
      <c r="E280" s="256" t="s">
        <v>965</v>
      </c>
      <c r="F280" s="258">
        <v>10</v>
      </c>
      <c r="G280" s="256" t="s">
        <v>963</v>
      </c>
      <c r="H280" s="256" t="s">
        <v>965</v>
      </c>
      <c r="I280" s="258" t="s">
        <v>1064</v>
      </c>
      <c r="J280" s="256" t="s">
        <v>962</v>
      </c>
      <c r="K280" s="258">
        <v>20</v>
      </c>
      <c r="L280" s="258">
        <v>10</v>
      </c>
      <c r="M280" s="258">
        <v>20</v>
      </c>
    </row>
    <row r="281" spans="1:13" ht="30">
      <c r="A281" s="256">
        <v>3510</v>
      </c>
      <c r="B281" s="256" t="s">
        <v>1241</v>
      </c>
      <c r="C281" s="256" t="s">
        <v>1063</v>
      </c>
      <c r="D281" s="257">
        <v>45627</v>
      </c>
      <c r="E281" s="256" t="s">
        <v>962</v>
      </c>
      <c r="F281" s="258">
        <v>5</v>
      </c>
      <c r="G281" s="256" t="s">
        <v>967</v>
      </c>
      <c r="H281" s="256" t="s">
        <v>965</v>
      </c>
      <c r="I281" s="258" t="s">
        <v>1064</v>
      </c>
      <c r="J281" s="256" t="s">
        <v>965</v>
      </c>
      <c r="K281" s="258">
        <v>0</v>
      </c>
      <c r="L281" s="258">
        <v>0</v>
      </c>
      <c r="M281" s="258">
        <v>5</v>
      </c>
    </row>
    <row r="282" spans="1:13">
      <c r="A282" s="256">
        <v>3511</v>
      </c>
      <c r="B282" s="256" t="s">
        <v>1055</v>
      </c>
      <c r="C282" s="256" t="s">
        <v>961</v>
      </c>
      <c r="D282" s="257">
        <v>45628</v>
      </c>
      <c r="E282" s="256" t="s">
        <v>965</v>
      </c>
      <c r="F282" s="258">
        <v>15</v>
      </c>
      <c r="G282" s="256" t="s">
        <v>963</v>
      </c>
      <c r="H282" s="256" t="s">
        <v>962</v>
      </c>
      <c r="I282" s="258">
        <v>30</v>
      </c>
      <c r="J282" s="256" t="s">
        <v>962</v>
      </c>
      <c r="K282" s="258">
        <v>20</v>
      </c>
      <c r="L282" s="258">
        <v>15</v>
      </c>
      <c r="M282" s="258">
        <v>50</v>
      </c>
    </row>
    <row r="283" spans="1:13" ht="30">
      <c r="A283" s="256">
        <v>3512</v>
      </c>
      <c r="B283" s="256" t="s">
        <v>1242</v>
      </c>
      <c r="C283" s="256" t="s">
        <v>1066</v>
      </c>
      <c r="D283" s="257">
        <v>45629</v>
      </c>
      <c r="E283" s="256" t="s">
        <v>962</v>
      </c>
      <c r="F283" s="258">
        <v>10</v>
      </c>
      <c r="G283" s="256" t="s">
        <v>970</v>
      </c>
      <c r="H283" s="256" t="s">
        <v>965</v>
      </c>
      <c r="I283" s="258" t="s">
        <v>1064</v>
      </c>
      <c r="J283" s="256" t="s">
        <v>962</v>
      </c>
      <c r="K283" s="258">
        <v>20</v>
      </c>
      <c r="L283" s="258">
        <v>15</v>
      </c>
      <c r="M283" s="258">
        <v>15</v>
      </c>
    </row>
    <row r="284" spans="1:13">
      <c r="A284" s="256">
        <v>3513</v>
      </c>
      <c r="B284" s="256" t="s">
        <v>1243</v>
      </c>
      <c r="C284" s="256" t="s">
        <v>1063</v>
      </c>
      <c r="D284" s="257">
        <v>45630</v>
      </c>
      <c r="E284" s="256" t="s">
        <v>965</v>
      </c>
      <c r="F284" s="258">
        <v>5</v>
      </c>
      <c r="G284" s="256" t="s">
        <v>963</v>
      </c>
      <c r="H284" s="256" t="s">
        <v>965</v>
      </c>
      <c r="I284" s="258" t="s">
        <v>1064</v>
      </c>
      <c r="J284" s="256" t="s">
        <v>965</v>
      </c>
      <c r="K284" s="258">
        <v>0</v>
      </c>
      <c r="L284" s="258">
        <v>1</v>
      </c>
      <c r="M284" s="258">
        <v>4</v>
      </c>
    </row>
    <row r="285" spans="1:13" ht="30">
      <c r="A285" s="256">
        <v>3514</v>
      </c>
      <c r="B285" s="256" t="s">
        <v>1056</v>
      </c>
      <c r="C285" s="256" t="s">
        <v>961</v>
      </c>
      <c r="D285" s="257">
        <v>45631</v>
      </c>
      <c r="E285" s="256" t="s">
        <v>962</v>
      </c>
      <c r="F285" s="258">
        <v>15</v>
      </c>
      <c r="G285" s="256" t="s">
        <v>967</v>
      </c>
      <c r="H285" s="256" t="s">
        <v>962</v>
      </c>
      <c r="I285" s="258">
        <v>30</v>
      </c>
      <c r="J285" s="256" t="s">
        <v>962</v>
      </c>
      <c r="K285" s="258">
        <v>20</v>
      </c>
      <c r="L285" s="258">
        <v>7</v>
      </c>
      <c r="M285" s="258">
        <v>58</v>
      </c>
    </row>
    <row r="286" spans="1:13" ht="30">
      <c r="A286" s="256">
        <v>3515</v>
      </c>
      <c r="B286" s="256" t="s">
        <v>1151</v>
      </c>
      <c r="C286" s="256" t="s">
        <v>1066</v>
      </c>
      <c r="D286" s="257">
        <v>45632</v>
      </c>
      <c r="E286" s="256" t="s">
        <v>965</v>
      </c>
      <c r="F286" s="258">
        <v>10</v>
      </c>
      <c r="G286" s="256" t="s">
        <v>963</v>
      </c>
      <c r="H286" s="256" t="s">
        <v>965</v>
      </c>
      <c r="I286" s="258" t="s">
        <v>1064</v>
      </c>
      <c r="J286" s="256" t="s">
        <v>962</v>
      </c>
      <c r="K286" s="258">
        <v>20</v>
      </c>
      <c r="L286" s="258">
        <v>10</v>
      </c>
      <c r="M286" s="258">
        <v>20</v>
      </c>
    </row>
    <row r="287" spans="1:13">
      <c r="A287" s="256">
        <v>3516</v>
      </c>
      <c r="B287" s="256" t="s">
        <v>1152</v>
      </c>
      <c r="C287" s="256" t="s">
        <v>1063</v>
      </c>
      <c r="D287" s="257">
        <v>45633</v>
      </c>
      <c r="E287" s="256" t="s">
        <v>962</v>
      </c>
      <c r="F287" s="258">
        <v>5</v>
      </c>
      <c r="G287" s="256" t="s">
        <v>970</v>
      </c>
      <c r="H287" s="256" t="s">
        <v>965</v>
      </c>
      <c r="I287" s="258" t="s">
        <v>1064</v>
      </c>
      <c r="J287" s="256" t="s">
        <v>965</v>
      </c>
      <c r="K287" s="258">
        <v>0</v>
      </c>
      <c r="L287" s="258">
        <v>0</v>
      </c>
      <c r="M287" s="258">
        <v>5</v>
      </c>
    </row>
    <row r="288" spans="1:13">
      <c r="A288" s="256">
        <v>3517</v>
      </c>
      <c r="B288" s="256" t="s">
        <v>1057</v>
      </c>
      <c r="C288" s="256" t="s">
        <v>961</v>
      </c>
      <c r="D288" s="257">
        <v>45634</v>
      </c>
      <c r="E288" s="256" t="s">
        <v>965</v>
      </c>
      <c r="F288" s="258">
        <v>15</v>
      </c>
      <c r="G288" s="256" t="s">
        <v>963</v>
      </c>
      <c r="H288" s="256" t="s">
        <v>962</v>
      </c>
      <c r="I288" s="258">
        <v>30</v>
      </c>
      <c r="J288" s="256" t="s">
        <v>962</v>
      </c>
      <c r="K288" s="258">
        <v>20</v>
      </c>
      <c r="L288" s="258">
        <v>20</v>
      </c>
      <c r="M288" s="258">
        <v>45</v>
      </c>
    </row>
    <row r="289" spans="1:13" ht="30">
      <c r="A289" s="256">
        <v>3518</v>
      </c>
      <c r="B289" s="256" t="s">
        <v>1244</v>
      </c>
      <c r="C289" s="256" t="s">
        <v>1066</v>
      </c>
      <c r="D289" s="257">
        <v>45635</v>
      </c>
      <c r="E289" s="256" t="s">
        <v>962</v>
      </c>
      <c r="F289" s="258">
        <v>10</v>
      </c>
      <c r="G289" s="256" t="s">
        <v>967</v>
      </c>
      <c r="H289" s="256" t="s">
        <v>965</v>
      </c>
      <c r="I289" s="258" t="s">
        <v>1064</v>
      </c>
      <c r="J289" s="256" t="s">
        <v>962</v>
      </c>
      <c r="K289" s="258">
        <v>20</v>
      </c>
      <c r="L289" s="258">
        <v>12</v>
      </c>
      <c r="M289" s="258">
        <v>18</v>
      </c>
    </row>
    <row r="290" spans="1:13">
      <c r="A290" s="256">
        <v>3519</v>
      </c>
      <c r="B290" s="256" t="s">
        <v>1245</v>
      </c>
      <c r="C290" s="256" t="s">
        <v>1063</v>
      </c>
      <c r="D290" s="257">
        <v>45636</v>
      </c>
      <c r="E290" s="256" t="s">
        <v>965</v>
      </c>
      <c r="F290" s="258">
        <v>5</v>
      </c>
      <c r="G290" s="256" t="s">
        <v>963</v>
      </c>
      <c r="H290" s="256" t="s">
        <v>965</v>
      </c>
      <c r="I290" s="258" t="s">
        <v>1064</v>
      </c>
      <c r="J290" s="256" t="s">
        <v>965</v>
      </c>
      <c r="K290" s="258">
        <v>0</v>
      </c>
      <c r="L290" s="258">
        <v>2</v>
      </c>
      <c r="M290" s="258">
        <v>3</v>
      </c>
    </row>
    <row r="291" spans="1:13">
      <c r="A291" s="256">
        <v>3520</v>
      </c>
      <c r="B291" s="256" t="s">
        <v>1058</v>
      </c>
      <c r="C291" s="256" t="s">
        <v>961</v>
      </c>
      <c r="D291" s="257">
        <v>45637</v>
      </c>
      <c r="E291" s="256" t="s">
        <v>962</v>
      </c>
      <c r="F291" s="258">
        <v>15</v>
      </c>
      <c r="G291" s="256" t="s">
        <v>970</v>
      </c>
      <c r="H291" s="256" t="s">
        <v>962</v>
      </c>
      <c r="I291" s="258">
        <v>30</v>
      </c>
      <c r="J291" s="256" t="s">
        <v>962</v>
      </c>
      <c r="K291" s="258">
        <v>20</v>
      </c>
      <c r="L291" s="258">
        <v>5</v>
      </c>
      <c r="M291" s="258">
        <v>60</v>
      </c>
    </row>
    <row r="292" spans="1:13" ht="30">
      <c r="A292" s="256">
        <v>3521</v>
      </c>
      <c r="B292" s="256" t="s">
        <v>1246</v>
      </c>
      <c r="C292" s="256" t="s">
        <v>1066</v>
      </c>
      <c r="D292" s="257">
        <v>45638</v>
      </c>
      <c r="E292" s="256" t="s">
        <v>965</v>
      </c>
      <c r="F292" s="258">
        <v>10</v>
      </c>
      <c r="G292" s="256" t="s">
        <v>963</v>
      </c>
      <c r="H292" s="256" t="s">
        <v>965</v>
      </c>
      <c r="I292" s="258" t="s">
        <v>1064</v>
      </c>
      <c r="J292" s="256" t="s">
        <v>962</v>
      </c>
      <c r="K292" s="258">
        <v>20</v>
      </c>
      <c r="L292" s="258">
        <v>10</v>
      </c>
      <c r="M292" s="258">
        <v>20</v>
      </c>
    </row>
    <row r="293" spans="1:13" ht="30">
      <c r="A293" s="256">
        <v>3522</v>
      </c>
      <c r="B293" s="256" t="s">
        <v>1247</v>
      </c>
      <c r="C293" s="256" t="s">
        <v>1063</v>
      </c>
      <c r="D293" s="257">
        <v>45639</v>
      </c>
      <c r="E293" s="256" t="s">
        <v>962</v>
      </c>
      <c r="F293" s="258">
        <v>5</v>
      </c>
      <c r="G293" s="256" t="s">
        <v>967</v>
      </c>
      <c r="H293" s="256" t="s">
        <v>965</v>
      </c>
      <c r="I293" s="258" t="s">
        <v>1064</v>
      </c>
      <c r="J293" s="256" t="s">
        <v>965</v>
      </c>
      <c r="K293" s="258">
        <v>0</v>
      </c>
      <c r="L293" s="258">
        <v>0</v>
      </c>
      <c r="M293" s="258">
        <v>5</v>
      </c>
    </row>
    <row r="294" spans="1:13">
      <c r="A294" s="256">
        <v>3523</v>
      </c>
      <c r="B294" s="256" t="s">
        <v>1059</v>
      </c>
      <c r="C294" s="256" t="s">
        <v>961</v>
      </c>
      <c r="D294" s="257">
        <v>45640</v>
      </c>
      <c r="E294" s="256" t="s">
        <v>965</v>
      </c>
      <c r="F294" s="258">
        <v>15</v>
      </c>
      <c r="G294" s="256" t="s">
        <v>963</v>
      </c>
      <c r="H294" s="256" t="s">
        <v>962</v>
      </c>
      <c r="I294" s="258">
        <v>30</v>
      </c>
      <c r="J294" s="256" t="s">
        <v>962</v>
      </c>
      <c r="K294" s="258">
        <v>20</v>
      </c>
      <c r="L294" s="258">
        <v>3</v>
      </c>
      <c r="M294" s="258">
        <v>62</v>
      </c>
    </row>
    <row r="295" spans="1:13" ht="30">
      <c r="A295" s="256">
        <v>3524</v>
      </c>
      <c r="B295" s="256" t="s">
        <v>1248</v>
      </c>
      <c r="C295" s="256" t="s">
        <v>1066</v>
      </c>
      <c r="D295" s="257">
        <v>45641</v>
      </c>
      <c r="E295" s="256" t="s">
        <v>962</v>
      </c>
      <c r="F295" s="258">
        <v>10</v>
      </c>
      <c r="G295" s="256" t="s">
        <v>970</v>
      </c>
      <c r="H295" s="256" t="s">
        <v>965</v>
      </c>
      <c r="I295" s="258" t="s">
        <v>1064</v>
      </c>
      <c r="J295" s="256" t="s">
        <v>962</v>
      </c>
      <c r="K295" s="258">
        <v>20</v>
      </c>
      <c r="L295" s="258">
        <v>15</v>
      </c>
      <c r="M295" s="258">
        <v>15</v>
      </c>
    </row>
    <row r="296" spans="1:13">
      <c r="A296" s="256">
        <v>3525</v>
      </c>
      <c r="B296" s="256" t="s">
        <v>1249</v>
      </c>
      <c r="C296" s="256" t="s">
        <v>1063</v>
      </c>
      <c r="D296" s="257">
        <v>45642</v>
      </c>
      <c r="E296" s="256" t="s">
        <v>965</v>
      </c>
      <c r="F296" s="258">
        <v>5</v>
      </c>
      <c r="G296" s="256" t="s">
        <v>963</v>
      </c>
      <c r="H296" s="256" t="s">
        <v>965</v>
      </c>
      <c r="I296" s="258" t="s">
        <v>1064</v>
      </c>
      <c r="J296" s="256" t="s">
        <v>965</v>
      </c>
      <c r="K296" s="258">
        <v>0</v>
      </c>
      <c r="L296" s="258">
        <v>1</v>
      </c>
      <c r="M296" s="25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9A01-E9E8-4147-BA76-33313F42E435}">
  <dimension ref="A1:A51"/>
  <sheetViews>
    <sheetView showGridLines="0" topLeftCell="A2" workbookViewId="0">
      <selection activeCell="B5" sqref="B5"/>
    </sheetView>
  </sheetViews>
  <sheetFormatPr defaultRowHeight="15"/>
  <cols>
    <col min="1" max="1" width="38.5703125" bestFit="1" customWidth="1"/>
  </cols>
  <sheetData>
    <row r="1" spans="1:1">
      <c r="A1" s="14" t="s">
        <v>883</v>
      </c>
    </row>
    <row r="2" spans="1:1">
      <c r="A2" s="206" t="s">
        <v>884</v>
      </c>
    </row>
    <row r="3" spans="1:1">
      <c r="A3" s="206" t="s">
        <v>885</v>
      </c>
    </row>
    <row r="4" spans="1:1">
      <c r="A4" s="206" t="s">
        <v>886</v>
      </c>
    </row>
    <row r="5" spans="1:1">
      <c r="A5" s="206" t="s">
        <v>887</v>
      </c>
    </row>
    <row r="6" spans="1:1">
      <c r="A6" s="206" t="s">
        <v>888</v>
      </c>
    </row>
    <row r="7" spans="1:1">
      <c r="A7" s="206" t="s">
        <v>889</v>
      </c>
    </row>
    <row r="8" spans="1:1">
      <c r="A8" s="206" t="s">
        <v>890</v>
      </c>
    </row>
    <row r="9" spans="1:1">
      <c r="A9" s="206" t="s">
        <v>891</v>
      </c>
    </row>
    <row r="10" spans="1:1">
      <c r="A10" s="206" t="s">
        <v>892</v>
      </c>
    </row>
    <row r="11" spans="1:1">
      <c r="A11" s="206" t="s">
        <v>893</v>
      </c>
    </row>
    <row r="12" spans="1:1">
      <c r="A12" s="206" t="s">
        <v>894</v>
      </c>
    </row>
    <row r="13" spans="1:1">
      <c r="A13" s="206" t="s">
        <v>895</v>
      </c>
    </row>
    <row r="14" spans="1:1">
      <c r="A14" s="206" t="s">
        <v>896</v>
      </c>
    </row>
    <row r="15" spans="1:1">
      <c r="A15" s="206" t="s">
        <v>897</v>
      </c>
    </row>
    <row r="16" spans="1:1">
      <c r="A16" s="206" t="s">
        <v>898</v>
      </c>
    </row>
    <row r="17" spans="1:1">
      <c r="A17" s="206" t="s">
        <v>899</v>
      </c>
    </row>
    <row r="18" spans="1:1">
      <c r="A18" s="206" t="s">
        <v>900</v>
      </c>
    </row>
    <row r="19" spans="1:1">
      <c r="A19" s="206" t="s">
        <v>901</v>
      </c>
    </row>
    <row r="20" spans="1:1">
      <c r="A20" s="206" t="s">
        <v>902</v>
      </c>
    </row>
    <row r="21" spans="1:1">
      <c r="A21" s="206" t="s">
        <v>903</v>
      </c>
    </row>
    <row r="22" spans="1:1">
      <c r="A22" s="206" t="s">
        <v>904</v>
      </c>
    </row>
    <row r="23" spans="1:1">
      <c r="A23" s="206" t="s">
        <v>905</v>
      </c>
    </row>
    <row r="24" spans="1:1">
      <c r="A24" s="206" t="s">
        <v>906</v>
      </c>
    </row>
    <row r="25" spans="1:1">
      <c r="A25" s="206" t="s">
        <v>907</v>
      </c>
    </row>
    <row r="26" spans="1:1">
      <c r="A26" s="206" t="s">
        <v>908</v>
      </c>
    </row>
    <row r="27" spans="1:1">
      <c r="A27" s="206" t="s">
        <v>909</v>
      </c>
    </row>
    <row r="28" spans="1:1">
      <c r="A28" s="206" t="s">
        <v>910</v>
      </c>
    </row>
    <row r="29" spans="1:1">
      <c r="A29" s="206" t="s">
        <v>911</v>
      </c>
    </row>
    <row r="30" spans="1:1">
      <c r="A30" s="206" t="s">
        <v>912</v>
      </c>
    </row>
    <row r="31" spans="1:1">
      <c r="A31" s="206" t="s">
        <v>913</v>
      </c>
    </row>
    <row r="32" spans="1:1">
      <c r="A32" s="206" t="s">
        <v>914</v>
      </c>
    </row>
    <row r="33" spans="1:1">
      <c r="A33" s="206" t="s">
        <v>915</v>
      </c>
    </row>
    <row r="34" spans="1:1">
      <c r="A34" s="206" t="s">
        <v>916</v>
      </c>
    </row>
    <row r="35" spans="1:1">
      <c r="A35" s="206" t="s">
        <v>917</v>
      </c>
    </row>
    <row r="36" spans="1:1">
      <c r="A36" s="206" t="s">
        <v>918</v>
      </c>
    </row>
    <row r="37" spans="1:1">
      <c r="A37" s="206" t="s">
        <v>919</v>
      </c>
    </row>
    <row r="38" spans="1:1">
      <c r="A38" s="206" t="s">
        <v>920</v>
      </c>
    </row>
    <row r="39" spans="1:1">
      <c r="A39" s="206" t="s">
        <v>921</v>
      </c>
    </row>
    <row r="40" spans="1:1">
      <c r="A40" s="206" t="s">
        <v>922</v>
      </c>
    </row>
    <row r="41" spans="1:1">
      <c r="A41" s="206" t="s">
        <v>923</v>
      </c>
    </row>
    <row r="42" spans="1:1">
      <c r="A42" s="206" t="s">
        <v>924</v>
      </c>
    </row>
    <row r="43" spans="1:1">
      <c r="A43" s="206" t="s">
        <v>925</v>
      </c>
    </row>
    <row r="44" spans="1:1">
      <c r="A44" s="206" t="s">
        <v>926</v>
      </c>
    </row>
    <row r="45" spans="1:1">
      <c r="A45" s="206" t="s">
        <v>927</v>
      </c>
    </row>
    <row r="46" spans="1:1">
      <c r="A46" s="206" t="s">
        <v>928</v>
      </c>
    </row>
    <row r="47" spans="1:1">
      <c r="A47" s="206" t="s">
        <v>929</v>
      </c>
    </row>
    <row r="48" spans="1:1">
      <c r="A48" s="206" t="s">
        <v>930</v>
      </c>
    </row>
    <row r="49" spans="1:1">
      <c r="A49" s="206" t="s">
        <v>931</v>
      </c>
    </row>
    <row r="50" spans="1:1">
      <c r="A50" s="206" t="s">
        <v>932</v>
      </c>
    </row>
    <row r="51" spans="1:1">
      <c r="A51" s="206" t="s">
        <v>933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EBF9-EEB7-498A-8572-C7B79392C8EB}">
  <sheetPr codeName="Planilha3"/>
  <dimension ref="A1:E16"/>
  <sheetViews>
    <sheetView workbookViewId="0"/>
  </sheetViews>
  <sheetFormatPr defaultRowHeight="15"/>
  <cols>
    <col min="1" max="1" width="21.28515625" style="16" customWidth="1"/>
    <col min="2" max="2" width="9.5703125" customWidth="1"/>
    <col min="3" max="3" width="26.140625" style="17" customWidth="1"/>
    <col min="4" max="4" width="24.5703125" style="19" customWidth="1"/>
    <col min="5" max="5" width="22.7109375" bestFit="1" customWidth="1"/>
  </cols>
  <sheetData>
    <row r="1" spans="1:5">
      <c r="A1" s="27" t="s">
        <v>16</v>
      </c>
      <c r="B1" s="22" t="s">
        <v>19</v>
      </c>
      <c r="C1" s="23" t="s">
        <v>17</v>
      </c>
      <c r="D1" s="24" t="s">
        <v>18</v>
      </c>
      <c r="E1" s="24" t="s">
        <v>24</v>
      </c>
    </row>
    <row r="2" spans="1:5">
      <c r="A2" s="26" t="s">
        <v>23</v>
      </c>
      <c r="B2" s="16" t="s">
        <v>20</v>
      </c>
      <c r="C2" s="17">
        <v>1</v>
      </c>
      <c r="D2" s="19">
        <v>10.92</v>
      </c>
      <c r="E2" s="21">
        <f>Tabela_operations[[#This Row],[QUANTIDADE COMPRADA]]*Tabela_operations[[#This Row],[VALOR PAGO POR AÇÃO]]</f>
        <v>10.92</v>
      </c>
    </row>
    <row r="3" spans="1:5">
      <c r="A3" s="26">
        <v>45799</v>
      </c>
      <c r="B3" s="16" t="s">
        <v>21</v>
      </c>
      <c r="C3" s="17">
        <v>2</v>
      </c>
      <c r="D3" s="19">
        <v>19.899999999999999</v>
      </c>
      <c r="E3" s="21">
        <f>Tabela_operations[[#This Row],[QUANTIDADE COMPRADA]]*Tabela_operations[[#This Row],[VALOR PAGO POR AÇÃO]]</f>
        <v>39.799999999999997</v>
      </c>
    </row>
    <row r="4" spans="1:5">
      <c r="A4" s="26">
        <v>45800</v>
      </c>
      <c r="B4" s="16" t="s">
        <v>22</v>
      </c>
      <c r="C4" s="17">
        <v>2</v>
      </c>
      <c r="D4" s="19">
        <v>14</v>
      </c>
      <c r="E4" s="21">
        <f>Tabela_operations[[#This Row],[QUANTIDADE COMPRADA]]*Tabela_operations[[#This Row],[VALOR PAGO POR AÇÃO]]</f>
        <v>28</v>
      </c>
    </row>
    <row r="5" spans="1:5">
      <c r="A5" s="26">
        <v>45801</v>
      </c>
      <c r="B5" s="16" t="s">
        <v>20</v>
      </c>
      <c r="C5" s="17">
        <v>3</v>
      </c>
      <c r="D5" s="19">
        <v>13</v>
      </c>
      <c r="E5" s="21">
        <f>Tabela_operations[[#This Row],[QUANTIDADE COMPRADA]]*Tabela_operations[[#This Row],[VALOR PAGO POR AÇÃO]]</f>
        <v>39</v>
      </c>
    </row>
    <row r="6" spans="1:5">
      <c r="A6" s="26">
        <v>45802</v>
      </c>
      <c r="B6" s="16" t="s">
        <v>22</v>
      </c>
      <c r="C6" s="17">
        <v>3</v>
      </c>
      <c r="D6" s="19">
        <v>11</v>
      </c>
      <c r="E6" s="21">
        <f>Tabela_operations[[#This Row],[QUANTIDADE COMPRADA]]*Tabela_operations[[#This Row],[VALOR PAGO POR AÇÃO]]</f>
        <v>33</v>
      </c>
    </row>
    <row r="7" spans="1:5">
      <c r="A7" s="26">
        <v>45803</v>
      </c>
      <c r="B7" s="16" t="s">
        <v>22</v>
      </c>
      <c r="C7" s="17">
        <v>3</v>
      </c>
      <c r="D7" s="19">
        <v>11</v>
      </c>
      <c r="E7" s="21">
        <f>Tabela_operations[[#This Row],[QUANTIDADE COMPRADA]]*Tabela_operations[[#This Row],[VALOR PAGO POR AÇÃO]]</f>
        <v>33</v>
      </c>
    </row>
    <row r="8" spans="1:5">
      <c r="A8" s="26">
        <v>45804</v>
      </c>
      <c r="B8" s="16" t="s">
        <v>22</v>
      </c>
      <c r="C8" s="17">
        <v>2</v>
      </c>
      <c r="D8" s="19">
        <v>12</v>
      </c>
      <c r="E8" s="21">
        <f>Tabela_operations[[#This Row],[QUANTIDADE COMPRADA]]*Tabela_operations[[#This Row],[VALOR PAGO POR AÇÃO]]</f>
        <v>24</v>
      </c>
    </row>
    <row r="9" spans="1:5">
      <c r="A9" s="26">
        <v>45805</v>
      </c>
      <c r="B9" s="16" t="s">
        <v>22</v>
      </c>
      <c r="C9" s="17">
        <v>3</v>
      </c>
      <c r="D9" s="19">
        <v>11</v>
      </c>
      <c r="E9" s="21">
        <f>Tabela_operations[[#This Row],[QUANTIDADE COMPRADA]]*Tabela_operations[[#This Row],[VALOR PAGO POR AÇÃO]]</f>
        <v>33</v>
      </c>
    </row>
    <row r="10" spans="1:5">
      <c r="A10" s="26">
        <v>45806</v>
      </c>
      <c r="B10" s="16" t="s">
        <v>22</v>
      </c>
      <c r="C10" s="17">
        <v>3</v>
      </c>
      <c r="D10" s="19">
        <v>14</v>
      </c>
      <c r="E10" s="21">
        <f>Tabela_operations[[#This Row],[QUANTIDADE COMPRADA]]*Tabela_operations[[#This Row],[VALOR PAGO POR AÇÃO]]</f>
        <v>42</v>
      </c>
    </row>
    <row r="11" spans="1:5">
      <c r="A11" s="26">
        <v>45807</v>
      </c>
      <c r="B11" s="16" t="s">
        <v>20</v>
      </c>
      <c r="C11" s="17">
        <v>3</v>
      </c>
      <c r="D11" s="19">
        <v>14</v>
      </c>
      <c r="E11" s="21">
        <f>Tabela_operations[[#This Row],[QUANTIDADE COMPRADA]]*Tabela_operations[[#This Row],[VALOR PAGO POR AÇÃO]]</f>
        <v>42</v>
      </c>
    </row>
    <row r="12" spans="1:5">
      <c r="A12" s="26">
        <v>45808</v>
      </c>
      <c r="B12" s="16" t="s">
        <v>20</v>
      </c>
      <c r="C12" s="17">
        <v>1</v>
      </c>
      <c r="D12" s="19">
        <v>11</v>
      </c>
      <c r="E12" s="21">
        <f>Tabela_operations[[#This Row],[QUANTIDADE COMPRADA]]*Tabela_operations[[#This Row],[VALOR PAGO POR AÇÃO]]</f>
        <v>11</v>
      </c>
    </row>
    <row r="13" spans="1:5">
      <c r="A13" s="26">
        <v>45809</v>
      </c>
      <c r="B13" s="16" t="s">
        <v>22</v>
      </c>
      <c r="C13" s="17">
        <v>3</v>
      </c>
      <c r="D13" s="19">
        <v>15</v>
      </c>
      <c r="E13" s="21">
        <f>Tabela_operations[[#This Row],[QUANTIDADE COMPRADA]]*Tabela_operations[[#This Row],[VALOR PAGO POR AÇÃO]]</f>
        <v>45</v>
      </c>
    </row>
    <row r="14" spans="1:5">
      <c r="A14" s="26">
        <v>45810</v>
      </c>
      <c r="B14" s="16" t="s">
        <v>22</v>
      </c>
      <c r="C14" s="17">
        <v>1</v>
      </c>
      <c r="D14" s="19">
        <v>12</v>
      </c>
      <c r="E14" s="21">
        <f>Tabela_operations[[#This Row],[QUANTIDADE COMPRADA]]*Tabela_operations[[#This Row],[VALOR PAGO POR AÇÃO]]</f>
        <v>12</v>
      </c>
    </row>
    <row r="15" spans="1:5">
      <c r="A15" s="26">
        <v>45811</v>
      </c>
      <c r="B15" s="16" t="s">
        <v>22</v>
      </c>
      <c r="C15" s="17">
        <v>3</v>
      </c>
      <c r="D15" s="19">
        <v>12</v>
      </c>
      <c r="E15" s="21">
        <f>Tabela_operations[[#This Row],[QUANTIDADE COMPRADA]]*Tabela_operations[[#This Row],[VALOR PAGO POR AÇÃO]]</f>
        <v>36</v>
      </c>
    </row>
    <row r="16" spans="1:5">
      <c r="A16" s="16" t="s">
        <v>25</v>
      </c>
      <c r="B16" s="16"/>
      <c r="C16" s="16"/>
      <c r="D16" s="25"/>
      <c r="E16" s="21">
        <f>SUBTOTAL(109,Tabela_operations[TOTAL])</f>
        <v>428.72</v>
      </c>
    </row>
  </sheetData>
  <phoneticPr fontId="6" type="noConversion"/>
  <dataValidations count="1">
    <dataValidation type="list" allowBlank="1" showInputMessage="1" showErrorMessage="1" sqref="B2:B15" xr:uid="{F639DEDD-0AD5-4B5B-B6D0-E47AE30C8411}">
      <formula1>"AAPL34,ATVI34,NVDC34"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FD6C-6FAE-4D9E-B9E6-F17C718BE278}">
  <sheetPr codeName="Planilha4"/>
  <dimension ref="A3:F23"/>
  <sheetViews>
    <sheetView showGridLines="0" showRowColHeaders="0" workbookViewId="0">
      <selection activeCell="E9" sqref="E9"/>
    </sheetView>
  </sheetViews>
  <sheetFormatPr defaultRowHeight="15"/>
  <cols>
    <col min="1" max="1" width="33.5703125" style="40" customWidth="1"/>
    <col min="2" max="2" width="21.140625" bestFit="1" customWidth="1"/>
    <col min="3" max="3" width="23.5703125" bestFit="1" customWidth="1"/>
    <col min="4" max="4" width="23.140625" bestFit="1" customWidth="1"/>
    <col min="5" max="5" width="23.5703125" bestFit="1" customWidth="1"/>
    <col min="6" max="6" width="12.28515625" bestFit="1" customWidth="1"/>
  </cols>
  <sheetData>
    <row r="3" spans="2:6" ht="20.25" thickBot="1">
      <c r="B3" s="39" t="s">
        <v>406</v>
      </c>
      <c r="C3" s="39"/>
      <c r="D3" s="39"/>
      <c r="E3" s="39"/>
      <c r="F3" s="39"/>
    </row>
    <row r="4" spans="2:6" ht="15.75" thickTop="1"/>
    <row r="6" spans="2:6">
      <c r="B6" s="33" t="s">
        <v>33</v>
      </c>
      <c r="C6" t="s">
        <v>43</v>
      </c>
    </row>
    <row r="7" spans="2:6">
      <c r="B7" s="33" t="s">
        <v>34</v>
      </c>
      <c r="C7" t="s">
        <v>44</v>
      </c>
    </row>
    <row r="9" spans="2:6">
      <c r="B9" s="33" t="s">
        <v>32</v>
      </c>
      <c r="C9" s="32" t="s">
        <v>400</v>
      </c>
    </row>
    <row r="10" spans="2:6">
      <c r="B10" s="34" t="s">
        <v>401</v>
      </c>
      <c r="C10" s="21">
        <v>10669.600000000002</v>
      </c>
    </row>
    <row r="11" spans="2:6">
      <c r="B11" s="37" t="s">
        <v>402</v>
      </c>
      <c r="C11" s="21">
        <v>2107.3500000000004</v>
      </c>
    </row>
    <row r="12" spans="2:6">
      <c r="B12" s="36" t="s">
        <v>48</v>
      </c>
      <c r="C12" s="21">
        <v>2107.3500000000004</v>
      </c>
    </row>
    <row r="13" spans="2:6">
      <c r="B13" s="38" t="s">
        <v>108</v>
      </c>
      <c r="C13" s="21">
        <v>2107.3500000000004</v>
      </c>
    </row>
    <row r="14" spans="2:6">
      <c r="B14" s="37" t="s">
        <v>403</v>
      </c>
      <c r="C14" s="21">
        <v>5187.6100000000006</v>
      </c>
    </row>
    <row r="15" spans="2:6">
      <c r="B15" s="36" t="s">
        <v>41</v>
      </c>
      <c r="C15" s="21">
        <v>2050.44</v>
      </c>
    </row>
    <row r="16" spans="2:6">
      <c r="B16" s="38" t="s">
        <v>134</v>
      </c>
      <c r="C16" s="21">
        <v>2050.44</v>
      </c>
    </row>
    <row r="17" spans="2:3">
      <c r="B17" s="36" t="s">
        <v>60</v>
      </c>
      <c r="C17" s="21">
        <v>3137.17</v>
      </c>
    </row>
    <row r="18" spans="2:3">
      <c r="B18" s="38" t="s">
        <v>55</v>
      </c>
      <c r="C18" s="21">
        <v>3137.17</v>
      </c>
    </row>
    <row r="19" spans="2:3">
      <c r="B19" s="37" t="s">
        <v>405</v>
      </c>
      <c r="C19" s="21">
        <v>3374.6400000000003</v>
      </c>
    </row>
    <row r="20" spans="2:3">
      <c r="B20" s="36" t="s">
        <v>71</v>
      </c>
      <c r="C20" s="21">
        <v>3374.6400000000003</v>
      </c>
    </row>
    <row r="21" spans="2:3">
      <c r="B21" s="38" t="s">
        <v>108</v>
      </c>
      <c r="C21" s="21">
        <v>3374.6400000000003</v>
      </c>
    </row>
    <row r="22" spans="2:3">
      <c r="B22" s="34" t="s">
        <v>404</v>
      </c>
      <c r="C22" s="21">
        <v>25517.109999999993</v>
      </c>
    </row>
    <row r="23" spans="2:3">
      <c r="B23" s="34" t="s">
        <v>398</v>
      </c>
      <c r="C23" s="21">
        <v>36186.709999999992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55FD-6356-4B58-BE5B-4339DA6D80EE}">
  <sheetPr codeName="Planilha5"/>
  <dimension ref="A1:O304"/>
  <sheetViews>
    <sheetView topLeftCell="E283" workbookViewId="0">
      <selection activeCell="H5" sqref="H5"/>
    </sheetView>
  </sheetViews>
  <sheetFormatPr defaultRowHeight="15"/>
  <cols>
    <col min="1" max="1" width="12.28515625" customWidth="1"/>
    <col min="2" max="2" width="16" customWidth="1"/>
    <col min="3" max="3" width="22.42578125" bestFit="1" customWidth="1"/>
    <col min="4" max="4" width="11" bestFit="1" customWidth="1"/>
    <col min="5" max="5" width="13.140625" style="30" customWidth="1"/>
    <col min="6" max="6" width="14.42578125" customWidth="1"/>
    <col min="7" max="7" width="13.5703125" style="32" customWidth="1"/>
    <col min="8" max="8" width="17.5703125" style="21" bestFit="1" customWidth="1"/>
    <col min="9" max="9" width="14.42578125" bestFit="1" customWidth="1"/>
    <col min="10" max="10" width="19.7109375" customWidth="1"/>
    <col min="11" max="11" width="15.85546875" customWidth="1"/>
    <col min="12" max="12" width="15" customWidth="1"/>
    <col min="13" max="13" width="14.140625" customWidth="1"/>
    <col min="14" max="14" width="19" customWidth="1"/>
    <col min="15" max="15" width="29.85546875" bestFit="1" customWidth="1"/>
  </cols>
  <sheetData>
    <row r="1" spans="1:15">
      <c r="A1" s="14" t="s">
        <v>397</v>
      </c>
      <c r="B1" s="14" t="s">
        <v>26</v>
      </c>
      <c r="C1" s="14" t="s">
        <v>27</v>
      </c>
      <c r="D1" s="14" t="s">
        <v>28</v>
      </c>
      <c r="E1" s="29" t="s">
        <v>29</v>
      </c>
      <c r="F1" s="14" t="s">
        <v>30</v>
      </c>
      <c r="G1" s="31" t="s">
        <v>31</v>
      </c>
      <c r="H1" s="35" t="s">
        <v>399</v>
      </c>
      <c r="I1" s="14" t="s">
        <v>32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37</v>
      </c>
      <c r="O1" s="14" t="s">
        <v>38</v>
      </c>
    </row>
    <row r="2" spans="1:15">
      <c r="A2">
        <v>13692</v>
      </c>
      <c r="B2" t="s">
        <v>39</v>
      </c>
      <c r="C2" t="s">
        <v>40</v>
      </c>
      <c r="D2" t="s">
        <v>41</v>
      </c>
      <c r="E2" s="30">
        <v>1269.68</v>
      </c>
      <c r="F2">
        <v>0</v>
      </c>
      <c r="G2" s="32">
        <v>1</v>
      </c>
      <c r="H2" s="21">
        <f>Tabela_vendas[[#This Row],[Quantidade]]*Tabela_vendas[[#This Row],[Preço(R$)]]</f>
        <v>1269.68</v>
      </c>
      <c r="I2" t="s">
        <v>42</v>
      </c>
      <c r="J2" t="s">
        <v>43</v>
      </c>
      <c r="K2" t="s">
        <v>44</v>
      </c>
      <c r="L2" s="28">
        <v>45695</v>
      </c>
      <c r="M2" t="s">
        <v>45</v>
      </c>
      <c r="N2">
        <v>5</v>
      </c>
    </row>
    <row r="3" spans="1:15">
      <c r="A3">
        <v>84885</v>
      </c>
      <c r="B3" t="s">
        <v>46</v>
      </c>
      <c r="C3" t="s">
        <v>47</v>
      </c>
      <c r="D3" t="s">
        <v>48</v>
      </c>
      <c r="E3" s="30">
        <v>1051.8499999999999</v>
      </c>
      <c r="F3">
        <v>15</v>
      </c>
      <c r="G3" s="32">
        <v>2</v>
      </c>
      <c r="H3" s="21">
        <f>Tabela_vendas[[#This Row],[Quantidade]]*Tabela_vendas[[#This Row],[Preço(R$)]]</f>
        <v>2103.6999999999998</v>
      </c>
      <c r="I3" t="s">
        <v>49</v>
      </c>
      <c r="J3" t="s">
        <v>50</v>
      </c>
      <c r="K3" t="s">
        <v>51</v>
      </c>
      <c r="L3" s="28">
        <v>45694</v>
      </c>
      <c r="M3" t="s">
        <v>52</v>
      </c>
      <c r="N3">
        <v>5</v>
      </c>
      <c r="O3" t="s">
        <v>53</v>
      </c>
    </row>
    <row r="4" spans="1:15">
      <c r="A4">
        <v>11540</v>
      </c>
      <c r="B4" t="s">
        <v>46</v>
      </c>
      <c r="C4" t="s">
        <v>54</v>
      </c>
      <c r="D4" t="s">
        <v>41</v>
      </c>
      <c r="E4" s="30">
        <v>909</v>
      </c>
      <c r="F4">
        <v>0</v>
      </c>
      <c r="G4" s="32">
        <v>3</v>
      </c>
      <c r="H4" s="21">
        <f>Tabela_vendas[[#This Row],[Quantidade]]*Tabela_vendas[[#This Row],[Preço(R$)]]</f>
        <v>2727</v>
      </c>
      <c r="I4" t="s">
        <v>55</v>
      </c>
      <c r="J4" t="s">
        <v>43</v>
      </c>
      <c r="K4" t="s">
        <v>56</v>
      </c>
      <c r="L4" s="28">
        <v>45694</v>
      </c>
      <c r="M4" t="s">
        <v>57</v>
      </c>
      <c r="N4">
        <v>5</v>
      </c>
    </row>
    <row r="5" spans="1:15">
      <c r="A5">
        <v>19751</v>
      </c>
      <c r="B5" t="s">
        <v>58</v>
      </c>
      <c r="C5" t="s">
        <v>59</v>
      </c>
      <c r="D5" t="s">
        <v>60</v>
      </c>
      <c r="E5" s="30">
        <v>1012.07</v>
      </c>
      <c r="F5">
        <v>15</v>
      </c>
      <c r="G5" s="32">
        <v>1</v>
      </c>
      <c r="H5" s="21">
        <f>Tabela_vendas[[#This Row],[Quantidade]]*Tabela_vendas[[#This Row],[Preço(R$)]]</f>
        <v>1012.07</v>
      </c>
      <c r="I5" t="s">
        <v>49</v>
      </c>
      <c r="J5" t="s">
        <v>43</v>
      </c>
      <c r="K5" t="s">
        <v>44</v>
      </c>
      <c r="L5" s="28">
        <v>45708</v>
      </c>
      <c r="M5" t="s">
        <v>61</v>
      </c>
      <c r="O5" t="s">
        <v>53</v>
      </c>
    </row>
    <row r="6" spans="1:15">
      <c r="A6">
        <v>33493</v>
      </c>
      <c r="B6" t="s">
        <v>46</v>
      </c>
      <c r="C6" t="s">
        <v>62</v>
      </c>
      <c r="D6" t="s">
        <v>48</v>
      </c>
      <c r="E6" s="30">
        <v>991.8</v>
      </c>
      <c r="F6">
        <v>20</v>
      </c>
      <c r="G6" s="32">
        <v>1</v>
      </c>
      <c r="H6" s="21">
        <f>Tabela_vendas[[#This Row],[Quantidade]]*Tabela_vendas[[#This Row],[Preço(R$)]]</f>
        <v>991.8</v>
      </c>
      <c r="I6" t="s">
        <v>49</v>
      </c>
      <c r="J6" t="s">
        <v>43</v>
      </c>
      <c r="K6" t="s">
        <v>56</v>
      </c>
      <c r="L6" s="28">
        <v>45705</v>
      </c>
      <c r="M6" t="s">
        <v>63</v>
      </c>
      <c r="N6">
        <v>3</v>
      </c>
      <c r="O6" t="s">
        <v>53</v>
      </c>
    </row>
    <row r="7" spans="1:15">
      <c r="A7">
        <v>68131</v>
      </c>
      <c r="B7" t="s">
        <v>39</v>
      </c>
      <c r="C7" t="s">
        <v>59</v>
      </c>
      <c r="D7" t="s">
        <v>64</v>
      </c>
      <c r="E7" s="30">
        <v>466.16</v>
      </c>
      <c r="F7">
        <v>15</v>
      </c>
      <c r="G7" s="32">
        <v>2</v>
      </c>
      <c r="H7" s="21">
        <f>Tabela_vendas[[#This Row],[Quantidade]]*Tabela_vendas[[#This Row],[Preço(R$)]]</f>
        <v>932.32</v>
      </c>
      <c r="I7" t="s">
        <v>49</v>
      </c>
      <c r="J7" t="s">
        <v>50</v>
      </c>
      <c r="K7" t="s">
        <v>44</v>
      </c>
      <c r="L7" s="28">
        <v>45682</v>
      </c>
      <c r="M7" t="s">
        <v>65</v>
      </c>
      <c r="N7">
        <v>5</v>
      </c>
    </row>
    <row r="8" spans="1:15">
      <c r="A8">
        <v>39194</v>
      </c>
      <c r="B8" t="s">
        <v>46</v>
      </c>
      <c r="C8" t="s">
        <v>66</v>
      </c>
      <c r="D8" t="s">
        <v>64</v>
      </c>
      <c r="E8" s="30">
        <v>126.05</v>
      </c>
      <c r="F8">
        <v>15</v>
      </c>
      <c r="G8" s="32">
        <v>2</v>
      </c>
      <c r="H8" s="21">
        <f>Tabela_vendas[[#This Row],[Quantidade]]*Tabela_vendas[[#This Row],[Preço(R$)]]</f>
        <v>252.1</v>
      </c>
      <c r="I8" t="s">
        <v>67</v>
      </c>
      <c r="J8" t="s">
        <v>43</v>
      </c>
      <c r="K8" t="s">
        <v>44</v>
      </c>
      <c r="L8" s="28">
        <v>45705</v>
      </c>
      <c r="M8" t="s">
        <v>68</v>
      </c>
      <c r="O8" t="s">
        <v>69</v>
      </c>
    </row>
    <row r="9" spans="1:15">
      <c r="A9">
        <v>12311</v>
      </c>
      <c r="B9" t="s">
        <v>70</v>
      </c>
      <c r="C9" t="s">
        <v>47</v>
      </c>
      <c r="D9" t="s">
        <v>71</v>
      </c>
      <c r="E9" s="30">
        <v>868.8</v>
      </c>
      <c r="F9">
        <v>10</v>
      </c>
      <c r="G9" s="32">
        <v>3</v>
      </c>
      <c r="H9" s="21">
        <f>Tabela_vendas[[#This Row],[Quantidade]]*Tabela_vendas[[#This Row],[Preço(R$)]]</f>
        <v>2606.3999999999996</v>
      </c>
      <c r="I9" t="s">
        <v>72</v>
      </c>
      <c r="J9" t="s">
        <v>50</v>
      </c>
      <c r="K9" t="s">
        <v>73</v>
      </c>
      <c r="L9" s="28">
        <v>45686</v>
      </c>
      <c r="M9" t="s">
        <v>74</v>
      </c>
      <c r="N9">
        <v>3</v>
      </c>
      <c r="O9" t="s">
        <v>53</v>
      </c>
    </row>
    <row r="10" spans="1:15">
      <c r="A10">
        <v>26716</v>
      </c>
      <c r="B10" t="s">
        <v>46</v>
      </c>
      <c r="C10" t="s">
        <v>40</v>
      </c>
      <c r="D10" t="s">
        <v>60</v>
      </c>
      <c r="E10" s="30">
        <v>1105.47</v>
      </c>
      <c r="F10">
        <v>10</v>
      </c>
      <c r="G10" s="32">
        <v>1</v>
      </c>
      <c r="H10" s="21">
        <f>Tabela_vendas[[#This Row],[Quantidade]]*Tabela_vendas[[#This Row],[Preço(R$)]]</f>
        <v>1105.47</v>
      </c>
      <c r="I10" t="s">
        <v>67</v>
      </c>
      <c r="J10" t="s">
        <v>75</v>
      </c>
      <c r="K10" t="s">
        <v>44</v>
      </c>
      <c r="L10" s="28">
        <v>45710</v>
      </c>
      <c r="M10" t="s">
        <v>76</v>
      </c>
      <c r="O10" t="s">
        <v>69</v>
      </c>
    </row>
    <row r="11" spans="1:15">
      <c r="A11">
        <v>97104</v>
      </c>
      <c r="B11" t="s">
        <v>77</v>
      </c>
      <c r="C11" t="s">
        <v>54</v>
      </c>
      <c r="D11" t="s">
        <v>78</v>
      </c>
      <c r="E11" s="30">
        <v>1046.68</v>
      </c>
      <c r="F11">
        <v>20</v>
      </c>
      <c r="G11" s="32">
        <v>1</v>
      </c>
      <c r="H11" s="21">
        <f>Tabela_vendas[[#This Row],[Quantidade]]*Tabela_vendas[[#This Row],[Preço(R$)]]</f>
        <v>1046.68</v>
      </c>
      <c r="I11" t="s">
        <v>55</v>
      </c>
      <c r="J11" t="s">
        <v>75</v>
      </c>
      <c r="K11" t="s">
        <v>51</v>
      </c>
      <c r="L11" s="28">
        <v>45684</v>
      </c>
      <c r="M11" t="s">
        <v>79</v>
      </c>
      <c r="N11">
        <v>3</v>
      </c>
      <c r="O11" t="s">
        <v>80</v>
      </c>
    </row>
    <row r="12" spans="1:15">
      <c r="A12">
        <v>12410</v>
      </c>
      <c r="B12" t="s">
        <v>77</v>
      </c>
      <c r="C12" t="s">
        <v>40</v>
      </c>
      <c r="D12" t="s">
        <v>81</v>
      </c>
      <c r="E12" s="30">
        <v>1155.43</v>
      </c>
      <c r="F12">
        <v>0</v>
      </c>
      <c r="G12" s="32">
        <v>3</v>
      </c>
      <c r="H12" s="21">
        <f>Tabela_vendas[[#This Row],[Quantidade]]*Tabela_vendas[[#This Row],[Preço(R$)]]</f>
        <v>3466.29</v>
      </c>
      <c r="I12" t="s">
        <v>42</v>
      </c>
      <c r="J12" t="s">
        <v>82</v>
      </c>
      <c r="K12" t="s">
        <v>73</v>
      </c>
      <c r="L12" s="28">
        <v>45700</v>
      </c>
      <c r="M12" t="s">
        <v>83</v>
      </c>
      <c r="N12">
        <v>5</v>
      </c>
    </row>
    <row r="13" spans="1:15">
      <c r="A13">
        <v>81482</v>
      </c>
      <c r="B13" t="s">
        <v>58</v>
      </c>
      <c r="C13" t="s">
        <v>66</v>
      </c>
      <c r="D13" t="s">
        <v>71</v>
      </c>
      <c r="E13" s="30">
        <v>124.41</v>
      </c>
      <c r="F13">
        <v>10</v>
      </c>
      <c r="G13" s="32">
        <v>2</v>
      </c>
      <c r="H13" s="21">
        <f>Tabela_vendas[[#This Row],[Quantidade]]*Tabela_vendas[[#This Row],[Preço(R$)]]</f>
        <v>248.82</v>
      </c>
      <c r="I13" t="s">
        <v>72</v>
      </c>
      <c r="J13" t="s">
        <v>50</v>
      </c>
      <c r="K13" t="s">
        <v>56</v>
      </c>
      <c r="L13" s="28">
        <v>45702</v>
      </c>
      <c r="M13" t="s">
        <v>84</v>
      </c>
      <c r="O13" t="s">
        <v>69</v>
      </c>
    </row>
    <row r="14" spans="1:15">
      <c r="A14">
        <v>95472</v>
      </c>
      <c r="B14" t="s">
        <v>46</v>
      </c>
      <c r="C14" t="s">
        <v>85</v>
      </c>
      <c r="D14" t="s">
        <v>64</v>
      </c>
      <c r="E14" s="30">
        <v>581.49</v>
      </c>
      <c r="F14">
        <v>10</v>
      </c>
      <c r="G14" s="32">
        <v>3</v>
      </c>
      <c r="H14" s="21">
        <f>Tabela_vendas[[#This Row],[Quantidade]]*Tabela_vendas[[#This Row],[Preço(R$)]]</f>
        <v>1744.47</v>
      </c>
      <c r="I14" t="s">
        <v>49</v>
      </c>
      <c r="J14" t="s">
        <v>82</v>
      </c>
      <c r="K14" t="s">
        <v>73</v>
      </c>
      <c r="L14" s="28">
        <v>45684</v>
      </c>
      <c r="M14" t="s">
        <v>86</v>
      </c>
      <c r="N14">
        <v>5</v>
      </c>
    </row>
    <row r="15" spans="1:15">
      <c r="A15">
        <v>83169</v>
      </c>
      <c r="B15" t="s">
        <v>58</v>
      </c>
      <c r="C15" t="s">
        <v>62</v>
      </c>
      <c r="D15" t="s">
        <v>78</v>
      </c>
      <c r="E15" s="30">
        <v>1137.77</v>
      </c>
      <c r="F15">
        <v>0</v>
      </c>
      <c r="G15" s="32">
        <v>1</v>
      </c>
      <c r="H15" s="21">
        <f>Tabela_vendas[[#This Row],[Quantidade]]*Tabela_vendas[[#This Row],[Preço(R$)]]</f>
        <v>1137.77</v>
      </c>
      <c r="I15" t="s">
        <v>49</v>
      </c>
      <c r="J15" t="s">
        <v>82</v>
      </c>
      <c r="K15" t="s">
        <v>56</v>
      </c>
      <c r="L15" s="28">
        <v>45707</v>
      </c>
      <c r="M15" t="s">
        <v>87</v>
      </c>
      <c r="N15">
        <v>5</v>
      </c>
      <c r="O15" t="s">
        <v>53</v>
      </c>
    </row>
    <row r="16" spans="1:15">
      <c r="A16">
        <v>57977</v>
      </c>
      <c r="B16" t="s">
        <v>77</v>
      </c>
      <c r="C16" t="s">
        <v>85</v>
      </c>
      <c r="D16" t="s">
        <v>48</v>
      </c>
      <c r="E16" s="30">
        <v>1295.77</v>
      </c>
      <c r="F16">
        <v>20</v>
      </c>
      <c r="G16" s="32">
        <v>3</v>
      </c>
      <c r="H16" s="21">
        <f>Tabela_vendas[[#This Row],[Quantidade]]*Tabela_vendas[[#This Row],[Preço(R$)]]</f>
        <v>3887.31</v>
      </c>
      <c r="I16" t="s">
        <v>55</v>
      </c>
      <c r="J16" t="s">
        <v>50</v>
      </c>
      <c r="K16" t="s">
        <v>44</v>
      </c>
      <c r="L16" s="28">
        <v>45688</v>
      </c>
      <c r="M16" t="s">
        <v>88</v>
      </c>
      <c r="N16">
        <v>5</v>
      </c>
      <c r="O16" t="s">
        <v>80</v>
      </c>
    </row>
    <row r="17" spans="1:15">
      <c r="A17">
        <v>41462</v>
      </c>
      <c r="B17" t="s">
        <v>89</v>
      </c>
      <c r="C17" t="s">
        <v>85</v>
      </c>
      <c r="D17" t="s">
        <v>41</v>
      </c>
      <c r="E17" s="30">
        <v>923.05</v>
      </c>
      <c r="F17">
        <v>15</v>
      </c>
      <c r="G17" s="32">
        <v>1</v>
      </c>
      <c r="H17" s="21">
        <f>Tabela_vendas[[#This Row],[Quantidade]]*Tabela_vendas[[#This Row],[Preço(R$)]]</f>
        <v>923.05</v>
      </c>
      <c r="I17" t="s">
        <v>55</v>
      </c>
      <c r="J17" t="s">
        <v>82</v>
      </c>
      <c r="K17" t="s">
        <v>44</v>
      </c>
      <c r="L17" s="28">
        <v>45697</v>
      </c>
      <c r="M17" t="s">
        <v>90</v>
      </c>
      <c r="N17">
        <v>4</v>
      </c>
      <c r="O17" t="s">
        <v>53</v>
      </c>
    </row>
    <row r="18" spans="1:15">
      <c r="A18">
        <v>52193</v>
      </c>
      <c r="B18" t="s">
        <v>58</v>
      </c>
      <c r="C18" t="s">
        <v>47</v>
      </c>
      <c r="D18" t="s">
        <v>48</v>
      </c>
      <c r="E18" s="30">
        <v>382.2</v>
      </c>
      <c r="F18">
        <v>15</v>
      </c>
      <c r="G18" s="32">
        <v>3</v>
      </c>
      <c r="H18" s="21">
        <f>Tabela_vendas[[#This Row],[Quantidade]]*Tabela_vendas[[#This Row],[Preço(R$)]]</f>
        <v>1146.5999999999999</v>
      </c>
      <c r="I18" t="s">
        <v>42</v>
      </c>
      <c r="J18" t="s">
        <v>82</v>
      </c>
      <c r="K18" t="s">
        <v>56</v>
      </c>
      <c r="L18" s="28">
        <v>45687</v>
      </c>
      <c r="M18" t="s">
        <v>91</v>
      </c>
      <c r="O18" t="s">
        <v>53</v>
      </c>
    </row>
    <row r="19" spans="1:15">
      <c r="A19">
        <v>35676</v>
      </c>
      <c r="B19" t="s">
        <v>58</v>
      </c>
      <c r="C19" t="s">
        <v>40</v>
      </c>
      <c r="D19" t="s">
        <v>60</v>
      </c>
      <c r="E19" s="30">
        <v>621.38</v>
      </c>
      <c r="F19">
        <v>20</v>
      </c>
      <c r="G19" s="32">
        <v>2</v>
      </c>
      <c r="H19" s="21">
        <f>Tabela_vendas[[#This Row],[Quantidade]]*Tabela_vendas[[#This Row],[Preço(R$)]]</f>
        <v>1242.76</v>
      </c>
      <c r="I19" t="s">
        <v>49</v>
      </c>
      <c r="J19" t="s">
        <v>43</v>
      </c>
      <c r="K19" t="s">
        <v>44</v>
      </c>
      <c r="L19" s="28">
        <v>45695</v>
      </c>
      <c r="M19" t="s">
        <v>92</v>
      </c>
      <c r="N19">
        <v>4</v>
      </c>
      <c r="O19" t="s">
        <v>69</v>
      </c>
    </row>
    <row r="20" spans="1:15">
      <c r="A20">
        <v>42728</v>
      </c>
      <c r="B20" t="s">
        <v>46</v>
      </c>
      <c r="C20" t="s">
        <v>62</v>
      </c>
      <c r="D20" t="s">
        <v>41</v>
      </c>
      <c r="E20" s="30">
        <v>520.42999999999995</v>
      </c>
      <c r="F20">
        <v>20</v>
      </c>
      <c r="G20" s="32">
        <v>2</v>
      </c>
      <c r="H20" s="21">
        <f>Tabela_vendas[[#This Row],[Quantidade]]*Tabela_vendas[[#This Row],[Preço(R$)]]</f>
        <v>1040.8599999999999</v>
      </c>
      <c r="I20" t="s">
        <v>55</v>
      </c>
      <c r="J20" t="s">
        <v>82</v>
      </c>
      <c r="K20" t="s">
        <v>73</v>
      </c>
      <c r="L20" s="28">
        <v>45707</v>
      </c>
      <c r="M20" t="s">
        <v>93</v>
      </c>
      <c r="N20">
        <v>5</v>
      </c>
      <c r="O20" t="s">
        <v>80</v>
      </c>
    </row>
    <row r="21" spans="1:15">
      <c r="A21">
        <v>10742</v>
      </c>
      <c r="B21" t="s">
        <v>70</v>
      </c>
      <c r="C21" t="s">
        <v>66</v>
      </c>
      <c r="D21" t="s">
        <v>81</v>
      </c>
      <c r="E21" s="30">
        <v>419.65</v>
      </c>
      <c r="F21">
        <v>10</v>
      </c>
      <c r="G21" s="32">
        <v>3</v>
      </c>
      <c r="H21" s="21">
        <f>Tabela_vendas[[#This Row],[Quantidade]]*Tabela_vendas[[#This Row],[Preço(R$)]]</f>
        <v>1258.9499999999998</v>
      </c>
      <c r="I21" t="s">
        <v>55</v>
      </c>
      <c r="J21" t="s">
        <v>50</v>
      </c>
      <c r="K21" t="s">
        <v>56</v>
      </c>
      <c r="L21" s="28">
        <v>45683</v>
      </c>
      <c r="M21" t="s">
        <v>94</v>
      </c>
      <c r="N21">
        <v>3</v>
      </c>
      <c r="O21" t="s">
        <v>69</v>
      </c>
    </row>
    <row r="22" spans="1:15">
      <c r="A22">
        <v>68892</v>
      </c>
      <c r="B22" t="s">
        <v>70</v>
      </c>
      <c r="C22" t="s">
        <v>62</v>
      </c>
      <c r="D22" t="s">
        <v>81</v>
      </c>
      <c r="E22" s="30">
        <v>1120.06</v>
      </c>
      <c r="F22">
        <v>20</v>
      </c>
      <c r="G22" s="32">
        <v>3</v>
      </c>
      <c r="H22" s="21">
        <f>Tabela_vendas[[#This Row],[Quantidade]]*Tabela_vendas[[#This Row],[Preço(R$)]]</f>
        <v>3360.18</v>
      </c>
      <c r="I22" t="s">
        <v>72</v>
      </c>
      <c r="J22" t="s">
        <v>82</v>
      </c>
      <c r="K22" t="s">
        <v>73</v>
      </c>
      <c r="L22" s="28">
        <v>45687</v>
      </c>
      <c r="M22" t="s">
        <v>95</v>
      </c>
      <c r="N22">
        <v>4</v>
      </c>
      <c r="O22" t="s">
        <v>53</v>
      </c>
    </row>
    <row r="23" spans="1:15">
      <c r="A23">
        <v>88613</v>
      </c>
      <c r="B23" t="s">
        <v>46</v>
      </c>
      <c r="C23" t="s">
        <v>40</v>
      </c>
      <c r="D23" t="s">
        <v>64</v>
      </c>
      <c r="E23" s="30">
        <v>1246.1400000000001</v>
      </c>
      <c r="F23">
        <v>10</v>
      </c>
      <c r="G23" s="32">
        <v>2</v>
      </c>
      <c r="H23" s="21">
        <f>Tabela_vendas[[#This Row],[Quantidade]]*Tabela_vendas[[#This Row],[Preço(R$)]]</f>
        <v>2492.2800000000002</v>
      </c>
      <c r="I23" t="s">
        <v>72</v>
      </c>
      <c r="J23" t="s">
        <v>50</v>
      </c>
      <c r="K23" t="s">
        <v>56</v>
      </c>
      <c r="L23" s="28">
        <v>45690</v>
      </c>
      <c r="M23" t="s">
        <v>96</v>
      </c>
      <c r="N23">
        <v>4</v>
      </c>
      <c r="O23" t="s">
        <v>80</v>
      </c>
    </row>
    <row r="24" spans="1:15">
      <c r="A24">
        <v>85718</v>
      </c>
      <c r="B24" t="s">
        <v>89</v>
      </c>
      <c r="C24" t="s">
        <v>59</v>
      </c>
      <c r="D24" t="s">
        <v>81</v>
      </c>
      <c r="E24" s="30">
        <v>831.86</v>
      </c>
      <c r="F24">
        <v>5</v>
      </c>
      <c r="G24" s="32">
        <v>2</v>
      </c>
      <c r="H24" s="21">
        <f>Tabela_vendas[[#This Row],[Quantidade]]*Tabela_vendas[[#This Row],[Preço(R$)]]</f>
        <v>1663.72</v>
      </c>
      <c r="I24" t="s">
        <v>67</v>
      </c>
      <c r="J24" t="s">
        <v>43</v>
      </c>
      <c r="K24" t="s">
        <v>73</v>
      </c>
      <c r="L24" s="28">
        <v>45708</v>
      </c>
      <c r="M24" t="s">
        <v>97</v>
      </c>
      <c r="N24">
        <v>3</v>
      </c>
      <c r="O24" t="s">
        <v>80</v>
      </c>
    </row>
    <row r="25" spans="1:15">
      <c r="A25">
        <v>97142</v>
      </c>
      <c r="B25" t="s">
        <v>39</v>
      </c>
      <c r="C25" t="s">
        <v>85</v>
      </c>
      <c r="D25" t="s">
        <v>81</v>
      </c>
      <c r="E25" s="30">
        <v>1420.98</v>
      </c>
      <c r="F25">
        <v>15</v>
      </c>
      <c r="G25" s="32">
        <v>3</v>
      </c>
      <c r="H25" s="21">
        <f>Tabela_vendas[[#This Row],[Quantidade]]*Tabela_vendas[[#This Row],[Preço(R$)]]</f>
        <v>4262.9400000000005</v>
      </c>
      <c r="I25" t="s">
        <v>67</v>
      </c>
      <c r="J25" t="s">
        <v>50</v>
      </c>
      <c r="K25" t="s">
        <v>73</v>
      </c>
      <c r="L25" s="28">
        <v>45700</v>
      </c>
      <c r="M25" t="s">
        <v>98</v>
      </c>
      <c r="O25" t="s">
        <v>69</v>
      </c>
    </row>
    <row r="26" spans="1:15">
      <c r="A26">
        <v>41799</v>
      </c>
      <c r="B26" t="s">
        <v>99</v>
      </c>
      <c r="C26" t="s">
        <v>100</v>
      </c>
      <c r="D26" t="s">
        <v>60</v>
      </c>
      <c r="E26" s="30">
        <v>694.58</v>
      </c>
      <c r="F26">
        <v>10</v>
      </c>
      <c r="G26" s="32">
        <v>2</v>
      </c>
      <c r="H26" s="21">
        <f>Tabela_vendas[[#This Row],[Quantidade]]*Tabela_vendas[[#This Row],[Preço(R$)]]</f>
        <v>1389.16</v>
      </c>
      <c r="I26" t="s">
        <v>42</v>
      </c>
      <c r="J26" t="s">
        <v>50</v>
      </c>
      <c r="K26" t="s">
        <v>56</v>
      </c>
      <c r="L26" s="28">
        <v>45692</v>
      </c>
      <c r="M26" t="s">
        <v>101</v>
      </c>
      <c r="N26">
        <v>3</v>
      </c>
    </row>
    <row r="27" spans="1:15">
      <c r="A27">
        <v>54538</v>
      </c>
      <c r="B27" t="s">
        <v>99</v>
      </c>
      <c r="C27" t="s">
        <v>59</v>
      </c>
      <c r="D27" t="s">
        <v>81</v>
      </c>
      <c r="E27" s="30">
        <v>1426.01</v>
      </c>
      <c r="F27">
        <v>0</v>
      </c>
      <c r="G27" s="32">
        <v>3</v>
      </c>
      <c r="H27" s="21">
        <f>Tabela_vendas[[#This Row],[Quantidade]]*Tabela_vendas[[#This Row],[Preço(R$)]]</f>
        <v>4278.03</v>
      </c>
      <c r="I27" t="s">
        <v>67</v>
      </c>
      <c r="J27" t="s">
        <v>75</v>
      </c>
      <c r="K27" t="s">
        <v>56</v>
      </c>
      <c r="L27" s="28">
        <v>45684</v>
      </c>
      <c r="M27" t="s">
        <v>102</v>
      </c>
      <c r="N27">
        <v>5</v>
      </c>
      <c r="O27" t="s">
        <v>53</v>
      </c>
    </row>
    <row r="28" spans="1:15">
      <c r="A28">
        <v>40621</v>
      </c>
      <c r="B28" t="s">
        <v>99</v>
      </c>
      <c r="C28" t="s">
        <v>100</v>
      </c>
      <c r="D28" t="s">
        <v>78</v>
      </c>
      <c r="E28" s="30">
        <v>351.7</v>
      </c>
      <c r="F28">
        <v>0</v>
      </c>
      <c r="G28" s="32">
        <v>1</v>
      </c>
      <c r="H28" s="21">
        <f>Tabela_vendas[[#This Row],[Quantidade]]*Tabela_vendas[[#This Row],[Preço(R$)]]</f>
        <v>351.7</v>
      </c>
      <c r="I28" t="s">
        <v>67</v>
      </c>
      <c r="J28" t="s">
        <v>43</v>
      </c>
      <c r="K28" t="s">
        <v>51</v>
      </c>
      <c r="L28" s="28">
        <v>45685</v>
      </c>
      <c r="M28" t="s">
        <v>103</v>
      </c>
      <c r="O28" t="s">
        <v>53</v>
      </c>
    </row>
    <row r="29" spans="1:15">
      <c r="A29">
        <v>96790</v>
      </c>
      <c r="B29" t="s">
        <v>89</v>
      </c>
      <c r="C29" t="s">
        <v>54</v>
      </c>
      <c r="D29" t="s">
        <v>64</v>
      </c>
      <c r="E29" s="30">
        <v>1117.44</v>
      </c>
      <c r="F29">
        <v>0</v>
      </c>
      <c r="G29" s="32">
        <v>3</v>
      </c>
      <c r="H29" s="21">
        <f>Tabela_vendas[[#This Row],[Quantidade]]*Tabela_vendas[[#This Row],[Preço(R$)]]</f>
        <v>3352.32</v>
      </c>
      <c r="I29" t="s">
        <v>67</v>
      </c>
      <c r="J29" t="s">
        <v>50</v>
      </c>
      <c r="K29" t="s">
        <v>73</v>
      </c>
      <c r="L29" s="28">
        <v>45703</v>
      </c>
      <c r="M29" t="s">
        <v>104</v>
      </c>
      <c r="N29">
        <v>5</v>
      </c>
      <c r="O29" t="s">
        <v>53</v>
      </c>
    </row>
    <row r="30" spans="1:15">
      <c r="A30">
        <v>43900</v>
      </c>
      <c r="B30" t="s">
        <v>46</v>
      </c>
      <c r="C30" t="s">
        <v>54</v>
      </c>
      <c r="D30" t="s">
        <v>60</v>
      </c>
      <c r="E30" s="30">
        <v>1169.4100000000001</v>
      </c>
      <c r="F30">
        <v>0</v>
      </c>
      <c r="G30" s="32">
        <v>1</v>
      </c>
      <c r="H30" s="21">
        <f>Tabela_vendas[[#This Row],[Quantidade]]*Tabela_vendas[[#This Row],[Preço(R$)]]</f>
        <v>1169.4100000000001</v>
      </c>
      <c r="I30" t="s">
        <v>55</v>
      </c>
      <c r="J30" t="s">
        <v>43</v>
      </c>
      <c r="K30" t="s">
        <v>44</v>
      </c>
      <c r="L30" s="28">
        <v>45686</v>
      </c>
      <c r="M30" t="s">
        <v>105</v>
      </c>
      <c r="N30">
        <v>5</v>
      </c>
      <c r="O30" t="s">
        <v>53</v>
      </c>
    </row>
    <row r="31" spans="1:15">
      <c r="A31">
        <v>41704</v>
      </c>
      <c r="B31" t="s">
        <v>58</v>
      </c>
      <c r="C31" t="s">
        <v>66</v>
      </c>
      <c r="D31" t="s">
        <v>41</v>
      </c>
      <c r="E31" s="30">
        <v>1278.48</v>
      </c>
      <c r="F31">
        <v>0</v>
      </c>
      <c r="G31" s="32">
        <v>2</v>
      </c>
      <c r="H31" s="21">
        <f>Tabela_vendas[[#This Row],[Quantidade]]*Tabela_vendas[[#This Row],[Preço(R$)]]</f>
        <v>2556.96</v>
      </c>
      <c r="I31" t="s">
        <v>72</v>
      </c>
      <c r="J31" t="s">
        <v>75</v>
      </c>
      <c r="K31" t="s">
        <v>73</v>
      </c>
      <c r="L31" s="28">
        <v>45698</v>
      </c>
      <c r="M31" t="s">
        <v>106</v>
      </c>
      <c r="N31">
        <v>3</v>
      </c>
      <c r="O31" t="s">
        <v>80</v>
      </c>
    </row>
    <row r="32" spans="1:15">
      <c r="A32">
        <v>75935</v>
      </c>
      <c r="B32" t="s">
        <v>77</v>
      </c>
      <c r="C32" t="s">
        <v>40</v>
      </c>
      <c r="D32" t="s">
        <v>48</v>
      </c>
      <c r="E32" s="30">
        <v>262.04000000000002</v>
      </c>
      <c r="F32">
        <v>20</v>
      </c>
      <c r="G32" s="32">
        <v>3</v>
      </c>
      <c r="H32" s="21">
        <f>Tabela_vendas[[#This Row],[Quantidade]]*Tabela_vendas[[#This Row],[Preço(R$)]]</f>
        <v>786.12000000000012</v>
      </c>
      <c r="I32" t="s">
        <v>67</v>
      </c>
      <c r="J32" t="s">
        <v>82</v>
      </c>
      <c r="K32" t="s">
        <v>73</v>
      </c>
      <c r="L32" s="28">
        <v>45706</v>
      </c>
      <c r="M32" t="s">
        <v>107</v>
      </c>
      <c r="N32">
        <v>5</v>
      </c>
      <c r="O32" t="s">
        <v>69</v>
      </c>
    </row>
    <row r="33" spans="1:15">
      <c r="A33">
        <v>15437</v>
      </c>
      <c r="B33" t="s">
        <v>99</v>
      </c>
      <c r="C33" t="s">
        <v>62</v>
      </c>
      <c r="D33" t="s">
        <v>81</v>
      </c>
      <c r="E33" s="30">
        <v>178.29</v>
      </c>
      <c r="F33">
        <v>0</v>
      </c>
      <c r="G33" s="32">
        <v>3</v>
      </c>
      <c r="H33" s="21">
        <f>Tabela_vendas[[#This Row],[Quantidade]]*Tabela_vendas[[#This Row],[Preço(R$)]]</f>
        <v>534.87</v>
      </c>
      <c r="I33" t="s">
        <v>108</v>
      </c>
      <c r="J33" t="s">
        <v>82</v>
      </c>
      <c r="K33" t="s">
        <v>51</v>
      </c>
      <c r="L33" s="28">
        <v>45682</v>
      </c>
      <c r="M33" t="s">
        <v>109</v>
      </c>
      <c r="N33">
        <v>5</v>
      </c>
      <c r="O33" t="s">
        <v>53</v>
      </c>
    </row>
    <row r="34" spans="1:15">
      <c r="A34">
        <v>25445</v>
      </c>
      <c r="B34" t="s">
        <v>39</v>
      </c>
      <c r="C34" t="s">
        <v>66</v>
      </c>
      <c r="D34" t="s">
        <v>48</v>
      </c>
      <c r="E34" s="30">
        <v>961.47</v>
      </c>
      <c r="F34">
        <v>10</v>
      </c>
      <c r="G34" s="32">
        <v>1</v>
      </c>
      <c r="H34" s="21">
        <f>Tabela_vendas[[#This Row],[Quantidade]]*Tabela_vendas[[#This Row],[Preço(R$)]]</f>
        <v>961.47</v>
      </c>
      <c r="I34" t="s">
        <v>110</v>
      </c>
      <c r="J34" t="s">
        <v>82</v>
      </c>
      <c r="K34" t="s">
        <v>51</v>
      </c>
      <c r="L34" s="28">
        <v>45703</v>
      </c>
      <c r="M34" t="s">
        <v>111</v>
      </c>
      <c r="N34">
        <v>5</v>
      </c>
      <c r="O34" t="s">
        <v>80</v>
      </c>
    </row>
    <row r="35" spans="1:15">
      <c r="A35">
        <v>37064</v>
      </c>
      <c r="B35" t="s">
        <v>39</v>
      </c>
      <c r="C35" t="s">
        <v>40</v>
      </c>
      <c r="D35" t="s">
        <v>48</v>
      </c>
      <c r="E35" s="30">
        <v>1159.9100000000001</v>
      </c>
      <c r="F35">
        <v>10</v>
      </c>
      <c r="G35" s="32">
        <v>1</v>
      </c>
      <c r="H35" s="21">
        <f>Tabela_vendas[[#This Row],[Quantidade]]*Tabela_vendas[[#This Row],[Preço(R$)]]</f>
        <v>1159.9100000000001</v>
      </c>
      <c r="I35" t="s">
        <v>49</v>
      </c>
      <c r="J35" t="s">
        <v>75</v>
      </c>
      <c r="K35" t="s">
        <v>44</v>
      </c>
      <c r="L35" s="28">
        <v>45692</v>
      </c>
      <c r="M35" t="s">
        <v>112</v>
      </c>
      <c r="N35">
        <v>4</v>
      </c>
      <c r="O35" t="s">
        <v>53</v>
      </c>
    </row>
    <row r="36" spans="1:15">
      <c r="A36">
        <v>14319</v>
      </c>
      <c r="B36" t="s">
        <v>39</v>
      </c>
      <c r="C36" t="s">
        <v>62</v>
      </c>
      <c r="D36" t="s">
        <v>71</v>
      </c>
      <c r="E36" s="30">
        <v>1407.08</v>
      </c>
      <c r="F36">
        <v>10</v>
      </c>
      <c r="G36" s="32">
        <v>2</v>
      </c>
      <c r="H36" s="21">
        <f>Tabela_vendas[[#This Row],[Quantidade]]*Tabela_vendas[[#This Row],[Preço(R$)]]</f>
        <v>2814.16</v>
      </c>
      <c r="I36" t="s">
        <v>49</v>
      </c>
      <c r="J36" t="s">
        <v>75</v>
      </c>
      <c r="K36" t="s">
        <v>73</v>
      </c>
      <c r="L36" s="28">
        <v>45701</v>
      </c>
      <c r="M36" t="s">
        <v>113</v>
      </c>
      <c r="N36">
        <v>3</v>
      </c>
    </row>
    <row r="37" spans="1:15">
      <c r="A37">
        <v>57613</v>
      </c>
      <c r="B37" t="s">
        <v>89</v>
      </c>
      <c r="C37" t="s">
        <v>100</v>
      </c>
      <c r="D37" t="s">
        <v>71</v>
      </c>
      <c r="E37" s="30">
        <v>317.3</v>
      </c>
      <c r="F37">
        <v>15</v>
      </c>
      <c r="G37" s="32">
        <v>3</v>
      </c>
      <c r="H37" s="21">
        <f>Tabela_vendas[[#This Row],[Quantidade]]*Tabela_vendas[[#This Row],[Preço(R$)]]</f>
        <v>951.90000000000009</v>
      </c>
      <c r="I37" t="s">
        <v>49</v>
      </c>
      <c r="J37" t="s">
        <v>82</v>
      </c>
      <c r="K37" t="s">
        <v>51</v>
      </c>
      <c r="L37" s="28">
        <v>45682</v>
      </c>
      <c r="M37" t="s">
        <v>114</v>
      </c>
      <c r="N37">
        <v>4</v>
      </c>
      <c r="O37" t="s">
        <v>80</v>
      </c>
    </row>
    <row r="38" spans="1:15">
      <c r="A38">
        <v>26090</v>
      </c>
      <c r="B38" t="s">
        <v>58</v>
      </c>
      <c r="C38" t="s">
        <v>40</v>
      </c>
      <c r="D38" t="s">
        <v>115</v>
      </c>
      <c r="E38" s="30">
        <v>200.67</v>
      </c>
      <c r="F38">
        <v>10</v>
      </c>
      <c r="G38" s="32">
        <v>3</v>
      </c>
      <c r="H38" s="21">
        <f>Tabela_vendas[[#This Row],[Quantidade]]*Tabela_vendas[[#This Row],[Preço(R$)]]</f>
        <v>602.01</v>
      </c>
      <c r="I38" t="s">
        <v>42</v>
      </c>
      <c r="J38" t="s">
        <v>50</v>
      </c>
      <c r="K38" t="s">
        <v>51</v>
      </c>
      <c r="L38" s="28">
        <v>45689</v>
      </c>
      <c r="M38" t="s">
        <v>116</v>
      </c>
      <c r="N38">
        <v>4</v>
      </c>
      <c r="O38" t="s">
        <v>80</v>
      </c>
    </row>
    <row r="39" spans="1:15">
      <c r="A39">
        <v>97846</v>
      </c>
      <c r="B39" t="s">
        <v>70</v>
      </c>
      <c r="C39" t="s">
        <v>47</v>
      </c>
      <c r="D39" t="s">
        <v>64</v>
      </c>
      <c r="E39" s="30">
        <v>399.9</v>
      </c>
      <c r="F39">
        <v>20</v>
      </c>
      <c r="G39" s="32">
        <v>2</v>
      </c>
      <c r="H39" s="21">
        <f>Tabela_vendas[[#This Row],[Quantidade]]*Tabela_vendas[[#This Row],[Preço(R$)]]</f>
        <v>799.8</v>
      </c>
      <c r="I39" t="s">
        <v>108</v>
      </c>
      <c r="J39" t="s">
        <v>75</v>
      </c>
      <c r="K39" t="s">
        <v>56</v>
      </c>
      <c r="L39" s="28">
        <v>45687</v>
      </c>
      <c r="M39" t="s">
        <v>117</v>
      </c>
      <c r="N39">
        <v>4</v>
      </c>
      <c r="O39" t="s">
        <v>80</v>
      </c>
    </row>
    <row r="40" spans="1:15">
      <c r="A40">
        <v>51138</v>
      </c>
      <c r="B40" t="s">
        <v>46</v>
      </c>
      <c r="C40" t="s">
        <v>62</v>
      </c>
      <c r="D40" t="s">
        <v>60</v>
      </c>
      <c r="E40" s="30">
        <v>1294.6099999999999</v>
      </c>
      <c r="F40">
        <v>10</v>
      </c>
      <c r="G40" s="32">
        <v>3</v>
      </c>
      <c r="H40" s="21">
        <f>Tabela_vendas[[#This Row],[Quantidade]]*Tabela_vendas[[#This Row],[Preço(R$)]]</f>
        <v>3883.83</v>
      </c>
      <c r="I40" t="s">
        <v>49</v>
      </c>
      <c r="J40" t="s">
        <v>50</v>
      </c>
      <c r="K40" t="s">
        <v>44</v>
      </c>
      <c r="L40" s="28">
        <v>45710</v>
      </c>
      <c r="M40" t="s">
        <v>118</v>
      </c>
      <c r="N40">
        <v>5</v>
      </c>
    </row>
    <row r="41" spans="1:15">
      <c r="A41">
        <v>36702</v>
      </c>
      <c r="B41" t="s">
        <v>119</v>
      </c>
      <c r="C41" t="s">
        <v>85</v>
      </c>
      <c r="D41" t="s">
        <v>41</v>
      </c>
      <c r="E41" s="30">
        <v>484.45</v>
      </c>
      <c r="F41">
        <v>0</v>
      </c>
      <c r="G41" s="32">
        <v>3</v>
      </c>
      <c r="H41" s="21">
        <f>Tabela_vendas[[#This Row],[Quantidade]]*Tabela_vendas[[#This Row],[Preço(R$)]]</f>
        <v>1453.35</v>
      </c>
      <c r="I41" t="s">
        <v>49</v>
      </c>
      <c r="J41" t="s">
        <v>50</v>
      </c>
      <c r="K41" t="s">
        <v>51</v>
      </c>
      <c r="L41" s="28">
        <v>45687</v>
      </c>
      <c r="M41" t="s">
        <v>120</v>
      </c>
      <c r="N41">
        <v>5</v>
      </c>
      <c r="O41" t="s">
        <v>69</v>
      </c>
    </row>
    <row r="42" spans="1:15">
      <c r="A42">
        <v>91113</v>
      </c>
      <c r="B42" t="s">
        <v>70</v>
      </c>
      <c r="C42" t="s">
        <v>62</v>
      </c>
      <c r="D42" t="s">
        <v>60</v>
      </c>
      <c r="E42" s="30">
        <v>507.15</v>
      </c>
      <c r="F42">
        <v>15</v>
      </c>
      <c r="G42" s="32">
        <v>1</v>
      </c>
      <c r="H42" s="21">
        <f>Tabela_vendas[[#This Row],[Quantidade]]*Tabela_vendas[[#This Row],[Preço(R$)]]</f>
        <v>507.15</v>
      </c>
      <c r="I42" t="s">
        <v>55</v>
      </c>
      <c r="J42" t="s">
        <v>43</v>
      </c>
      <c r="K42" t="s">
        <v>56</v>
      </c>
      <c r="L42" s="28">
        <v>45693</v>
      </c>
      <c r="M42" t="s">
        <v>121</v>
      </c>
      <c r="N42">
        <v>4</v>
      </c>
      <c r="O42" t="s">
        <v>69</v>
      </c>
    </row>
    <row r="43" spans="1:15">
      <c r="A43">
        <v>66277</v>
      </c>
      <c r="B43" t="s">
        <v>39</v>
      </c>
      <c r="C43" t="s">
        <v>66</v>
      </c>
      <c r="D43" t="s">
        <v>41</v>
      </c>
      <c r="E43" s="30">
        <v>1303.74</v>
      </c>
      <c r="F43">
        <v>15</v>
      </c>
      <c r="G43" s="32">
        <v>3</v>
      </c>
      <c r="H43" s="21">
        <f>Tabela_vendas[[#This Row],[Quantidade]]*Tabela_vendas[[#This Row],[Preço(R$)]]</f>
        <v>3911.2200000000003</v>
      </c>
      <c r="I43" t="s">
        <v>110</v>
      </c>
      <c r="J43" t="s">
        <v>75</v>
      </c>
      <c r="K43" t="s">
        <v>44</v>
      </c>
      <c r="L43" s="28">
        <v>45696</v>
      </c>
      <c r="M43" t="s">
        <v>122</v>
      </c>
      <c r="N43">
        <v>5</v>
      </c>
    </row>
    <row r="44" spans="1:15">
      <c r="A44">
        <v>92774</v>
      </c>
      <c r="B44" t="s">
        <v>119</v>
      </c>
      <c r="C44" t="s">
        <v>54</v>
      </c>
      <c r="D44" t="s">
        <v>48</v>
      </c>
      <c r="E44" s="30">
        <v>1298.5</v>
      </c>
      <c r="F44">
        <v>15</v>
      </c>
      <c r="G44" s="32">
        <v>3</v>
      </c>
      <c r="H44" s="21">
        <f>Tabela_vendas[[#This Row],[Quantidade]]*Tabela_vendas[[#This Row],[Preço(R$)]]</f>
        <v>3895.5</v>
      </c>
      <c r="I44" t="s">
        <v>42</v>
      </c>
      <c r="J44" t="s">
        <v>43</v>
      </c>
      <c r="K44" t="s">
        <v>73</v>
      </c>
      <c r="L44" s="28">
        <v>45688</v>
      </c>
      <c r="M44" t="s">
        <v>123</v>
      </c>
      <c r="N44">
        <v>5</v>
      </c>
    </row>
    <row r="45" spans="1:15">
      <c r="A45">
        <v>12117</v>
      </c>
      <c r="B45" t="s">
        <v>39</v>
      </c>
      <c r="C45" t="s">
        <v>66</v>
      </c>
      <c r="D45" t="s">
        <v>60</v>
      </c>
      <c r="E45" s="30">
        <v>980.09</v>
      </c>
      <c r="F45">
        <v>10</v>
      </c>
      <c r="G45" s="32">
        <v>1</v>
      </c>
      <c r="H45" s="21">
        <f>Tabela_vendas[[#This Row],[Quantidade]]*Tabela_vendas[[#This Row],[Preço(R$)]]</f>
        <v>980.09</v>
      </c>
      <c r="I45" t="s">
        <v>67</v>
      </c>
      <c r="J45" t="s">
        <v>82</v>
      </c>
      <c r="K45" t="s">
        <v>44</v>
      </c>
      <c r="L45" s="28">
        <v>45688</v>
      </c>
      <c r="M45" t="s">
        <v>124</v>
      </c>
      <c r="N45">
        <v>5</v>
      </c>
      <c r="O45" t="s">
        <v>53</v>
      </c>
    </row>
    <row r="46" spans="1:15">
      <c r="A46">
        <v>89376</v>
      </c>
      <c r="B46" t="s">
        <v>89</v>
      </c>
      <c r="C46" t="s">
        <v>47</v>
      </c>
      <c r="D46" t="s">
        <v>64</v>
      </c>
      <c r="E46" s="30">
        <v>1233</v>
      </c>
      <c r="F46">
        <v>20</v>
      </c>
      <c r="G46" s="32">
        <v>1</v>
      </c>
      <c r="H46" s="21">
        <f>Tabela_vendas[[#This Row],[Quantidade]]*Tabela_vendas[[#This Row],[Preço(R$)]]</f>
        <v>1233</v>
      </c>
      <c r="I46" t="s">
        <v>67</v>
      </c>
      <c r="J46" t="s">
        <v>75</v>
      </c>
      <c r="K46" t="s">
        <v>73</v>
      </c>
      <c r="L46" s="28">
        <v>45710</v>
      </c>
      <c r="M46" t="s">
        <v>125</v>
      </c>
      <c r="N46">
        <v>3</v>
      </c>
      <c r="O46" t="s">
        <v>53</v>
      </c>
    </row>
    <row r="47" spans="1:15">
      <c r="A47">
        <v>76731</v>
      </c>
      <c r="B47" t="s">
        <v>119</v>
      </c>
      <c r="C47" t="s">
        <v>54</v>
      </c>
      <c r="D47" t="s">
        <v>115</v>
      </c>
      <c r="E47" s="30">
        <v>302.67</v>
      </c>
      <c r="F47">
        <v>15</v>
      </c>
      <c r="G47" s="32">
        <v>3</v>
      </c>
      <c r="H47" s="21">
        <f>Tabela_vendas[[#This Row],[Quantidade]]*Tabela_vendas[[#This Row],[Preço(R$)]]</f>
        <v>908.01</v>
      </c>
      <c r="I47" t="s">
        <v>108</v>
      </c>
      <c r="J47" t="s">
        <v>75</v>
      </c>
      <c r="K47" t="s">
        <v>51</v>
      </c>
      <c r="L47" s="28">
        <v>45684</v>
      </c>
      <c r="M47" t="s">
        <v>126</v>
      </c>
      <c r="N47">
        <v>4</v>
      </c>
    </row>
    <row r="48" spans="1:15">
      <c r="A48">
        <v>65698</v>
      </c>
      <c r="B48" t="s">
        <v>58</v>
      </c>
      <c r="C48" t="s">
        <v>47</v>
      </c>
      <c r="D48" t="s">
        <v>78</v>
      </c>
      <c r="E48" s="30">
        <v>1429.05</v>
      </c>
      <c r="F48">
        <v>20</v>
      </c>
      <c r="G48" s="32">
        <v>1</v>
      </c>
      <c r="H48" s="21">
        <f>Tabela_vendas[[#This Row],[Quantidade]]*Tabela_vendas[[#This Row],[Preço(R$)]]</f>
        <v>1429.05</v>
      </c>
      <c r="I48" t="s">
        <v>72</v>
      </c>
      <c r="J48" t="s">
        <v>75</v>
      </c>
      <c r="K48" t="s">
        <v>44</v>
      </c>
      <c r="L48" s="28">
        <v>45686</v>
      </c>
      <c r="M48" t="s">
        <v>127</v>
      </c>
      <c r="N48">
        <v>3</v>
      </c>
    </row>
    <row r="49" spans="1:15">
      <c r="A49">
        <v>14939</v>
      </c>
      <c r="B49" t="s">
        <v>70</v>
      </c>
      <c r="C49" t="s">
        <v>62</v>
      </c>
      <c r="D49" t="s">
        <v>115</v>
      </c>
      <c r="E49" s="30">
        <v>1414.64</v>
      </c>
      <c r="F49">
        <v>0</v>
      </c>
      <c r="G49" s="32">
        <v>2</v>
      </c>
      <c r="H49" s="21">
        <f>Tabela_vendas[[#This Row],[Quantidade]]*Tabela_vendas[[#This Row],[Preço(R$)]]</f>
        <v>2829.28</v>
      </c>
      <c r="I49" t="s">
        <v>108</v>
      </c>
      <c r="J49" t="s">
        <v>82</v>
      </c>
      <c r="K49" t="s">
        <v>56</v>
      </c>
      <c r="L49" s="28">
        <v>45686</v>
      </c>
      <c r="M49" t="s">
        <v>128</v>
      </c>
      <c r="N49">
        <v>5</v>
      </c>
    </row>
    <row r="50" spans="1:15">
      <c r="A50">
        <v>53294</v>
      </c>
      <c r="B50" t="s">
        <v>77</v>
      </c>
      <c r="C50" t="s">
        <v>59</v>
      </c>
      <c r="D50" t="s">
        <v>48</v>
      </c>
      <c r="E50" s="30">
        <v>984.19</v>
      </c>
      <c r="F50">
        <v>5</v>
      </c>
      <c r="G50" s="32">
        <v>2</v>
      </c>
      <c r="H50" s="21">
        <f>Tabela_vendas[[#This Row],[Quantidade]]*Tabela_vendas[[#This Row],[Preço(R$)]]</f>
        <v>1968.38</v>
      </c>
      <c r="I50" t="s">
        <v>110</v>
      </c>
      <c r="J50" t="s">
        <v>75</v>
      </c>
      <c r="K50" t="s">
        <v>73</v>
      </c>
      <c r="L50" s="28">
        <v>45705</v>
      </c>
      <c r="M50" t="s">
        <v>129</v>
      </c>
      <c r="N50">
        <v>5</v>
      </c>
      <c r="O50" t="s">
        <v>80</v>
      </c>
    </row>
    <row r="51" spans="1:15">
      <c r="A51">
        <v>99339</v>
      </c>
      <c r="B51" t="s">
        <v>77</v>
      </c>
      <c r="C51" t="s">
        <v>62</v>
      </c>
      <c r="D51" t="s">
        <v>41</v>
      </c>
      <c r="E51" s="30">
        <v>479.86</v>
      </c>
      <c r="F51">
        <v>5</v>
      </c>
      <c r="G51" s="32">
        <v>3</v>
      </c>
      <c r="H51" s="21">
        <f>Tabela_vendas[[#This Row],[Quantidade]]*Tabela_vendas[[#This Row],[Preço(R$)]]</f>
        <v>1439.58</v>
      </c>
      <c r="I51" t="s">
        <v>110</v>
      </c>
      <c r="J51" t="s">
        <v>82</v>
      </c>
      <c r="K51" t="s">
        <v>73</v>
      </c>
      <c r="L51" s="28">
        <v>45683</v>
      </c>
      <c r="M51" t="s">
        <v>130</v>
      </c>
      <c r="N51">
        <v>4</v>
      </c>
    </row>
    <row r="52" spans="1:15">
      <c r="A52">
        <v>19206</v>
      </c>
      <c r="B52" t="s">
        <v>99</v>
      </c>
      <c r="C52" t="s">
        <v>40</v>
      </c>
      <c r="D52" t="s">
        <v>41</v>
      </c>
      <c r="E52" s="30">
        <v>1068.32</v>
      </c>
      <c r="F52">
        <v>20</v>
      </c>
      <c r="G52" s="32">
        <v>3</v>
      </c>
      <c r="H52" s="21">
        <f>Tabela_vendas[[#This Row],[Quantidade]]*Tabela_vendas[[#This Row],[Preço(R$)]]</f>
        <v>3204.96</v>
      </c>
      <c r="I52" t="s">
        <v>42</v>
      </c>
      <c r="J52" t="s">
        <v>75</v>
      </c>
      <c r="K52" t="s">
        <v>51</v>
      </c>
      <c r="L52" s="28">
        <v>45701</v>
      </c>
      <c r="M52" t="s">
        <v>131</v>
      </c>
      <c r="N52">
        <v>3</v>
      </c>
    </row>
    <row r="53" spans="1:15">
      <c r="A53">
        <v>54778</v>
      </c>
      <c r="B53" t="s">
        <v>39</v>
      </c>
      <c r="C53" t="s">
        <v>66</v>
      </c>
      <c r="D53" t="s">
        <v>115</v>
      </c>
      <c r="E53" s="30">
        <v>1336.45</v>
      </c>
      <c r="F53">
        <v>0</v>
      </c>
      <c r="G53" s="32">
        <v>2</v>
      </c>
      <c r="H53" s="21">
        <f>Tabela_vendas[[#This Row],[Quantidade]]*Tabela_vendas[[#This Row],[Preço(R$)]]</f>
        <v>2672.9</v>
      </c>
      <c r="I53" t="s">
        <v>72</v>
      </c>
      <c r="J53" t="s">
        <v>43</v>
      </c>
      <c r="K53" t="s">
        <v>56</v>
      </c>
      <c r="L53" s="28">
        <v>45690</v>
      </c>
      <c r="M53" t="s">
        <v>132</v>
      </c>
      <c r="O53" t="s">
        <v>80</v>
      </c>
    </row>
    <row r="54" spans="1:15">
      <c r="A54">
        <v>23164</v>
      </c>
      <c r="B54" t="s">
        <v>77</v>
      </c>
      <c r="C54" t="s">
        <v>40</v>
      </c>
      <c r="D54" t="s">
        <v>41</v>
      </c>
      <c r="E54" s="30">
        <v>261.07</v>
      </c>
      <c r="F54">
        <v>15</v>
      </c>
      <c r="G54" s="32">
        <v>1</v>
      </c>
      <c r="H54" s="21">
        <f>Tabela_vendas[[#This Row],[Quantidade]]*Tabela_vendas[[#This Row],[Preço(R$)]]</f>
        <v>261.07</v>
      </c>
      <c r="I54" t="s">
        <v>72</v>
      </c>
      <c r="J54" t="s">
        <v>43</v>
      </c>
      <c r="K54" t="s">
        <v>56</v>
      </c>
      <c r="L54" s="28">
        <v>45697</v>
      </c>
      <c r="M54" t="s">
        <v>133</v>
      </c>
      <c r="N54">
        <v>3</v>
      </c>
    </row>
    <row r="55" spans="1:15">
      <c r="A55">
        <v>19411</v>
      </c>
      <c r="B55" t="s">
        <v>89</v>
      </c>
      <c r="C55" t="s">
        <v>40</v>
      </c>
      <c r="D55" t="s">
        <v>78</v>
      </c>
      <c r="E55" s="30">
        <v>330.85</v>
      </c>
      <c r="F55">
        <v>0</v>
      </c>
      <c r="G55" s="32">
        <v>1</v>
      </c>
      <c r="H55" s="21">
        <f>Tabela_vendas[[#This Row],[Quantidade]]*Tabela_vendas[[#This Row],[Preço(R$)]]</f>
        <v>330.85</v>
      </c>
      <c r="I55" t="s">
        <v>134</v>
      </c>
      <c r="J55" t="s">
        <v>50</v>
      </c>
      <c r="K55" t="s">
        <v>73</v>
      </c>
      <c r="L55" s="28">
        <v>45694</v>
      </c>
      <c r="M55" t="s">
        <v>135</v>
      </c>
      <c r="O55" t="s">
        <v>80</v>
      </c>
    </row>
    <row r="56" spans="1:15">
      <c r="A56">
        <v>74247</v>
      </c>
      <c r="B56" t="s">
        <v>46</v>
      </c>
      <c r="C56" t="s">
        <v>100</v>
      </c>
      <c r="D56" t="s">
        <v>136</v>
      </c>
      <c r="E56" s="30">
        <v>434.51</v>
      </c>
      <c r="F56">
        <v>5</v>
      </c>
      <c r="G56" s="32">
        <v>1</v>
      </c>
      <c r="H56" s="21">
        <f>Tabela_vendas[[#This Row],[Quantidade]]*Tabela_vendas[[#This Row],[Preço(R$)]]</f>
        <v>434.51</v>
      </c>
      <c r="I56" t="s">
        <v>49</v>
      </c>
      <c r="J56" t="s">
        <v>50</v>
      </c>
      <c r="K56" t="s">
        <v>73</v>
      </c>
      <c r="L56" s="28">
        <v>45686</v>
      </c>
      <c r="M56" t="s">
        <v>137</v>
      </c>
      <c r="N56">
        <v>5</v>
      </c>
    </row>
    <row r="57" spans="1:15">
      <c r="A57">
        <v>60845</v>
      </c>
      <c r="B57" t="s">
        <v>77</v>
      </c>
      <c r="C57" t="s">
        <v>40</v>
      </c>
      <c r="D57" t="s">
        <v>60</v>
      </c>
      <c r="E57" s="30">
        <v>720.82</v>
      </c>
      <c r="F57">
        <v>20</v>
      </c>
      <c r="G57" s="32">
        <v>2</v>
      </c>
      <c r="H57" s="21">
        <f>Tabela_vendas[[#This Row],[Quantidade]]*Tabela_vendas[[#This Row],[Preço(R$)]]</f>
        <v>1441.64</v>
      </c>
      <c r="I57" t="s">
        <v>134</v>
      </c>
      <c r="J57" t="s">
        <v>82</v>
      </c>
      <c r="K57" t="s">
        <v>51</v>
      </c>
      <c r="L57" s="28">
        <v>45701</v>
      </c>
      <c r="M57" t="s">
        <v>138</v>
      </c>
      <c r="N57">
        <v>3</v>
      </c>
      <c r="O57" t="s">
        <v>139</v>
      </c>
    </row>
    <row r="58" spans="1:15">
      <c r="A58">
        <v>55448</v>
      </c>
      <c r="B58" t="s">
        <v>89</v>
      </c>
      <c r="C58" t="s">
        <v>54</v>
      </c>
      <c r="D58" t="s">
        <v>71</v>
      </c>
      <c r="E58" s="30">
        <v>379.85</v>
      </c>
      <c r="F58">
        <v>0</v>
      </c>
      <c r="G58" s="32">
        <v>1</v>
      </c>
      <c r="H58" s="21">
        <f>Tabela_vendas[[#This Row],[Quantidade]]*Tabela_vendas[[#This Row],[Preço(R$)]]</f>
        <v>379.85</v>
      </c>
      <c r="I58" t="s">
        <v>55</v>
      </c>
      <c r="J58" t="s">
        <v>82</v>
      </c>
      <c r="K58" t="s">
        <v>51</v>
      </c>
      <c r="L58" s="28">
        <v>45703</v>
      </c>
      <c r="M58" t="s">
        <v>140</v>
      </c>
      <c r="N58">
        <v>3</v>
      </c>
      <c r="O58" t="s">
        <v>139</v>
      </c>
    </row>
    <row r="59" spans="1:15">
      <c r="A59">
        <v>85587</v>
      </c>
      <c r="B59" t="s">
        <v>70</v>
      </c>
      <c r="C59" t="s">
        <v>85</v>
      </c>
      <c r="D59" t="s">
        <v>141</v>
      </c>
      <c r="E59" s="30">
        <v>344.51</v>
      </c>
      <c r="F59">
        <v>20</v>
      </c>
      <c r="G59" s="32">
        <v>3</v>
      </c>
      <c r="H59" s="21">
        <f>Tabela_vendas[[#This Row],[Quantidade]]*Tabela_vendas[[#This Row],[Preço(R$)]]</f>
        <v>1033.53</v>
      </c>
      <c r="I59" t="s">
        <v>55</v>
      </c>
      <c r="J59" t="s">
        <v>43</v>
      </c>
      <c r="K59" t="s">
        <v>56</v>
      </c>
      <c r="L59" s="28">
        <v>45705</v>
      </c>
      <c r="M59" t="s">
        <v>142</v>
      </c>
      <c r="O59" t="s">
        <v>69</v>
      </c>
    </row>
    <row r="60" spans="1:15">
      <c r="A60">
        <v>80040</v>
      </c>
      <c r="B60" t="s">
        <v>77</v>
      </c>
      <c r="C60" t="s">
        <v>40</v>
      </c>
      <c r="D60" t="s">
        <v>41</v>
      </c>
      <c r="E60" s="30">
        <v>1363.71</v>
      </c>
      <c r="F60">
        <v>15</v>
      </c>
      <c r="G60" s="32">
        <v>1</v>
      </c>
      <c r="H60" s="21">
        <f>Tabela_vendas[[#This Row],[Quantidade]]*Tabela_vendas[[#This Row],[Preço(R$)]]</f>
        <v>1363.71</v>
      </c>
      <c r="I60" t="s">
        <v>67</v>
      </c>
      <c r="J60" t="s">
        <v>75</v>
      </c>
      <c r="K60" t="s">
        <v>73</v>
      </c>
      <c r="L60" s="28">
        <v>45693</v>
      </c>
      <c r="M60" t="s">
        <v>143</v>
      </c>
      <c r="N60">
        <v>4</v>
      </c>
    </row>
    <row r="61" spans="1:15">
      <c r="A61">
        <v>90622</v>
      </c>
      <c r="B61" t="s">
        <v>70</v>
      </c>
      <c r="C61" t="s">
        <v>59</v>
      </c>
      <c r="D61" t="s">
        <v>136</v>
      </c>
      <c r="E61" s="30">
        <v>1252.06</v>
      </c>
      <c r="F61">
        <v>15</v>
      </c>
      <c r="G61" s="32">
        <v>1</v>
      </c>
      <c r="H61" s="21">
        <f>Tabela_vendas[[#This Row],[Quantidade]]*Tabela_vendas[[#This Row],[Preço(R$)]]</f>
        <v>1252.06</v>
      </c>
      <c r="I61" t="s">
        <v>49</v>
      </c>
      <c r="J61" t="s">
        <v>82</v>
      </c>
      <c r="K61" t="s">
        <v>56</v>
      </c>
      <c r="L61" s="28">
        <v>45683</v>
      </c>
      <c r="M61" t="s">
        <v>144</v>
      </c>
      <c r="N61">
        <v>5</v>
      </c>
      <c r="O61" t="s">
        <v>80</v>
      </c>
    </row>
    <row r="62" spans="1:15">
      <c r="A62">
        <v>72913</v>
      </c>
      <c r="B62" t="s">
        <v>77</v>
      </c>
      <c r="C62" t="s">
        <v>59</v>
      </c>
      <c r="D62" t="s">
        <v>136</v>
      </c>
      <c r="E62" s="30">
        <v>729.77</v>
      </c>
      <c r="F62">
        <v>10</v>
      </c>
      <c r="G62" s="32">
        <v>3</v>
      </c>
      <c r="H62" s="21">
        <f>Tabela_vendas[[#This Row],[Quantidade]]*Tabela_vendas[[#This Row],[Preço(R$)]]</f>
        <v>2189.31</v>
      </c>
      <c r="I62" t="s">
        <v>110</v>
      </c>
      <c r="J62" t="s">
        <v>50</v>
      </c>
      <c r="K62" t="s">
        <v>56</v>
      </c>
      <c r="L62" s="28">
        <v>45692</v>
      </c>
      <c r="M62" t="s">
        <v>145</v>
      </c>
    </row>
    <row r="63" spans="1:15">
      <c r="A63">
        <v>52575</v>
      </c>
      <c r="B63" t="s">
        <v>99</v>
      </c>
      <c r="C63" t="s">
        <v>47</v>
      </c>
      <c r="D63" t="s">
        <v>64</v>
      </c>
      <c r="E63" s="30">
        <v>1251.5899999999999</v>
      </c>
      <c r="F63">
        <v>5</v>
      </c>
      <c r="G63" s="32">
        <v>2</v>
      </c>
      <c r="H63" s="21">
        <f>Tabela_vendas[[#This Row],[Quantidade]]*Tabela_vendas[[#This Row],[Preço(R$)]]</f>
        <v>2503.1799999999998</v>
      </c>
      <c r="I63" t="s">
        <v>67</v>
      </c>
      <c r="J63" t="s">
        <v>43</v>
      </c>
      <c r="K63" t="s">
        <v>44</v>
      </c>
      <c r="L63" s="28">
        <v>45702</v>
      </c>
      <c r="M63" t="s">
        <v>146</v>
      </c>
      <c r="O63" t="s">
        <v>80</v>
      </c>
    </row>
    <row r="64" spans="1:15">
      <c r="A64">
        <v>66234</v>
      </c>
      <c r="B64" t="s">
        <v>119</v>
      </c>
      <c r="C64" t="s">
        <v>54</v>
      </c>
      <c r="D64" t="s">
        <v>41</v>
      </c>
      <c r="E64" s="30">
        <v>956.64</v>
      </c>
      <c r="F64">
        <v>10</v>
      </c>
      <c r="G64" s="32">
        <v>3</v>
      </c>
      <c r="H64" s="21">
        <f>Tabela_vendas[[#This Row],[Quantidade]]*Tabela_vendas[[#This Row],[Preço(R$)]]</f>
        <v>2869.92</v>
      </c>
      <c r="I64" t="s">
        <v>67</v>
      </c>
      <c r="J64" t="s">
        <v>75</v>
      </c>
      <c r="K64" t="s">
        <v>44</v>
      </c>
      <c r="L64" s="28">
        <v>45700</v>
      </c>
      <c r="M64" t="s">
        <v>147</v>
      </c>
      <c r="N64">
        <v>4</v>
      </c>
      <c r="O64" t="s">
        <v>80</v>
      </c>
    </row>
    <row r="65" spans="1:15">
      <c r="A65">
        <v>86856</v>
      </c>
      <c r="B65" t="s">
        <v>39</v>
      </c>
      <c r="C65" t="s">
        <v>85</v>
      </c>
      <c r="D65" t="s">
        <v>71</v>
      </c>
      <c r="E65" s="30">
        <v>1309.3399999999999</v>
      </c>
      <c r="F65">
        <v>0</v>
      </c>
      <c r="G65" s="32">
        <v>2</v>
      </c>
      <c r="H65" s="21">
        <f>Tabela_vendas[[#This Row],[Quantidade]]*Tabela_vendas[[#This Row],[Preço(R$)]]</f>
        <v>2618.6799999999998</v>
      </c>
      <c r="I65" t="s">
        <v>108</v>
      </c>
      <c r="J65" t="s">
        <v>75</v>
      </c>
      <c r="K65" t="s">
        <v>56</v>
      </c>
      <c r="L65" s="28">
        <v>45698</v>
      </c>
      <c r="M65" t="s">
        <v>148</v>
      </c>
      <c r="N65">
        <v>3</v>
      </c>
      <c r="O65" t="s">
        <v>80</v>
      </c>
    </row>
    <row r="66" spans="1:15">
      <c r="A66">
        <v>35751</v>
      </c>
      <c r="B66" t="s">
        <v>99</v>
      </c>
      <c r="C66" t="s">
        <v>54</v>
      </c>
      <c r="D66" t="s">
        <v>78</v>
      </c>
      <c r="E66" s="30">
        <v>1147.93</v>
      </c>
      <c r="F66">
        <v>15</v>
      </c>
      <c r="G66" s="32">
        <v>3</v>
      </c>
      <c r="H66" s="21">
        <f>Tabela_vendas[[#This Row],[Quantidade]]*Tabela_vendas[[#This Row],[Preço(R$)]]</f>
        <v>3443.79</v>
      </c>
      <c r="I66" t="s">
        <v>49</v>
      </c>
      <c r="J66" t="s">
        <v>50</v>
      </c>
      <c r="K66" t="s">
        <v>51</v>
      </c>
      <c r="L66" s="28">
        <v>45692</v>
      </c>
      <c r="M66" t="s">
        <v>149</v>
      </c>
      <c r="N66">
        <v>5</v>
      </c>
      <c r="O66" t="s">
        <v>80</v>
      </c>
    </row>
    <row r="67" spans="1:15">
      <c r="A67">
        <v>45746</v>
      </c>
      <c r="B67" t="s">
        <v>58</v>
      </c>
      <c r="C67" t="s">
        <v>62</v>
      </c>
      <c r="D67" t="s">
        <v>41</v>
      </c>
      <c r="E67" s="30">
        <v>908.62</v>
      </c>
      <c r="F67">
        <v>10</v>
      </c>
      <c r="G67" s="32">
        <v>1</v>
      </c>
      <c r="H67" s="21">
        <f>Tabela_vendas[[#This Row],[Quantidade]]*Tabela_vendas[[#This Row],[Preço(R$)]]</f>
        <v>908.62</v>
      </c>
      <c r="I67" t="s">
        <v>72</v>
      </c>
      <c r="J67" t="s">
        <v>82</v>
      </c>
      <c r="K67" t="s">
        <v>73</v>
      </c>
      <c r="L67" s="28">
        <v>45703</v>
      </c>
      <c r="M67" t="s">
        <v>150</v>
      </c>
    </row>
    <row r="68" spans="1:15">
      <c r="A68">
        <v>38871</v>
      </c>
      <c r="B68" t="s">
        <v>70</v>
      </c>
      <c r="C68" t="s">
        <v>59</v>
      </c>
      <c r="D68" t="s">
        <v>81</v>
      </c>
      <c r="E68" s="30">
        <v>1166.05</v>
      </c>
      <c r="F68">
        <v>20</v>
      </c>
      <c r="G68" s="32">
        <v>2</v>
      </c>
      <c r="H68" s="21">
        <f>Tabela_vendas[[#This Row],[Quantidade]]*Tabela_vendas[[#This Row],[Preço(R$)]]</f>
        <v>2332.1</v>
      </c>
      <c r="I68" t="s">
        <v>55</v>
      </c>
      <c r="J68" t="s">
        <v>50</v>
      </c>
      <c r="K68" t="s">
        <v>73</v>
      </c>
      <c r="L68" s="28">
        <v>45708</v>
      </c>
      <c r="M68" t="s">
        <v>151</v>
      </c>
      <c r="O68" t="s">
        <v>69</v>
      </c>
    </row>
    <row r="69" spans="1:15">
      <c r="A69">
        <v>65115</v>
      </c>
      <c r="B69" t="s">
        <v>152</v>
      </c>
      <c r="C69" t="s">
        <v>100</v>
      </c>
      <c r="D69" t="s">
        <v>71</v>
      </c>
      <c r="E69" s="30">
        <v>569.41</v>
      </c>
      <c r="F69">
        <v>0</v>
      </c>
      <c r="G69" s="32">
        <v>1</v>
      </c>
      <c r="H69" s="21">
        <f>Tabela_vendas[[#This Row],[Quantidade]]*Tabela_vendas[[#This Row],[Preço(R$)]]</f>
        <v>569.41</v>
      </c>
      <c r="I69" t="s">
        <v>55</v>
      </c>
      <c r="J69" t="s">
        <v>50</v>
      </c>
      <c r="K69" t="s">
        <v>51</v>
      </c>
      <c r="L69" s="28">
        <v>45697</v>
      </c>
      <c r="M69" t="s">
        <v>153</v>
      </c>
      <c r="N69">
        <v>4</v>
      </c>
    </row>
    <row r="70" spans="1:15">
      <c r="A70">
        <v>10136</v>
      </c>
      <c r="B70" t="s">
        <v>77</v>
      </c>
      <c r="C70" t="s">
        <v>40</v>
      </c>
      <c r="D70" t="s">
        <v>115</v>
      </c>
      <c r="E70" s="30">
        <v>1444.61</v>
      </c>
      <c r="F70">
        <v>15</v>
      </c>
      <c r="G70" s="32">
        <v>3</v>
      </c>
      <c r="H70" s="21">
        <f>Tabela_vendas[[#This Row],[Quantidade]]*Tabela_vendas[[#This Row],[Preço(R$)]]</f>
        <v>4333.83</v>
      </c>
      <c r="I70" t="s">
        <v>134</v>
      </c>
      <c r="J70" t="s">
        <v>75</v>
      </c>
      <c r="K70" t="s">
        <v>73</v>
      </c>
      <c r="L70" s="28">
        <v>45685</v>
      </c>
      <c r="M70" t="s">
        <v>154</v>
      </c>
      <c r="N70">
        <v>3</v>
      </c>
      <c r="O70" t="s">
        <v>139</v>
      </c>
    </row>
    <row r="71" spans="1:15">
      <c r="A71">
        <v>95569</v>
      </c>
      <c r="B71" t="s">
        <v>39</v>
      </c>
      <c r="C71" t="s">
        <v>155</v>
      </c>
      <c r="D71" t="s">
        <v>60</v>
      </c>
      <c r="E71" s="30">
        <v>376</v>
      </c>
      <c r="F71">
        <v>20</v>
      </c>
      <c r="G71" s="32">
        <v>1</v>
      </c>
      <c r="H71" s="21">
        <f>Tabela_vendas[[#This Row],[Quantidade]]*Tabela_vendas[[#This Row],[Preço(R$)]]</f>
        <v>376</v>
      </c>
      <c r="I71" t="s">
        <v>110</v>
      </c>
      <c r="J71" t="s">
        <v>82</v>
      </c>
      <c r="K71" t="s">
        <v>51</v>
      </c>
      <c r="L71" s="28">
        <v>45704</v>
      </c>
      <c r="M71" t="s">
        <v>156</v>
      </c>
      <c r="N71">
        <v>5</v>
      </c>
      <c r="O71" t="s">
        <v>69</v>
      </c>
    </row>
    <row r="72" spans="1:15">
      <c r="A72">
        <v>51830</v>
      </c>
      <c r="B72" t="s">
        <v>77</v>
      </c>
      <c r="C72" t="s">
        <v>85</v>
      </c>
      <c r="D72" t="s">
        <v>48</v>
      </c>
      <c r="E72" s="30">
        <v>927.65</v>
      </c>
      <c r="F72">
        <v>20</v>
      </c>
      <c r="G72" s="32">
        <v>3</v>
      </c>
      <c r="H72" s="21">
        <f>Tabela_vendas[[#This Row],[Quantidade]]*Tabela_vendas[[#This Row],[Preço(R$)]]</f>
        <v>2782.95</v>
      </c>
      <c r="I72" t="s">
        <v>42</v>
      </c>
      <c r="J72" t="s">
        <v>75</v>
      </c>
      <c r="K72" t="s">
        <v>56</v>
      </c>
      <c r="L72" s="28">
        <v>45693</v>
      </c>
      <c r="M72" t="s">
        <v>157</v>
      </c>
      <c r="N72">
        <v>3</v>
      </c>
      <c r="O72" t="s">
        <v>53</v>
      </c>
    </row>
    <row r="73" spans="1:15">
      <c r="A73">
        <v>77167</v>
      </c>
      <c r="B73" t="s">
        <v>77</v>
      </c>
      <c r="C73" t="s">
        <v>100</v>
      </c>
      <c r="D73" t="s">
        <v>115</v>
      </c>
      <c r="E73" s="30">
        <v>590.53</v>
      </c>
      <c r="F73">
        <v>15</v>
      </c>
      <c r="G73" s="32">
        <v>2</v>
      </c>
      <c r="H73" s="21">
        <f>Tabela_vendas[[#This Row],[Quantidade]]*Tabela_vendas[[#This Row],[Preço(R$)]]</f>
        <v>1181.06</v>
      </c>
      <c r="I73" t="s">
        <v>42</v>
      </c>
      <c r="J73" t="s">
        <v>50</v>
      </c>
      <c r="K73" t="s">
        <v>56</v>
      </c>
      <c r="L73" s="28">
        <v>45707</v>
      </c>
      <c r="M73" t="s">
        <v>158</v>
      </c>
      <c r="N73">
        <v>4</v>
      </c>
      <c r="O73" t="s">
        <v>80</v>
      </c>
    </row>
    <row r="74" spans="1:15">
      <c r="A74">
        <v>96821</v>
      </c>
      <c r="B74" t="s">
        <v>89</v>
      </c>
      <c r="C74" t="s">
        <v>66</v>
      </c>
      <c r="D74" t="s">
        <v>64</v>
      </c>
      <c r="E74" s="30">
        <v>675.62</v>
      </c>
      <c r="F74">
        <v>15</v>
      </c>
      <c r="G74" s="32">
        <v>2</v>
      </c>
      <c r="H74" s="21">
        <f>Tabela_vendas[[#This Row],[Quantidade]]*Tabela_vendas[[#This Row],[Preço(R$)]]</f>
        <v>1351.24</v>
      </c>
      <c r="I74" t="s">
        <v>110</v>
      </c>
      <c r="J74" t="s">
        <v>82</v>
      </c>
      <c r="K74" t="s">
        <v>44</v>
      </c>
      <c r="L74" s="28">
        <v>45707</v>
      </c>
      <c r="M74" t="s">
        <v>159</v>
      </c>
      <c r="N74">
        <v>3</v>
      </c>
      <c r="O74" t="s">
        <v>139</v>
      </c>
    </row>
    <row r="75" spans="1:15">
      <c r="A75">
        <v>65680</v>
      </c>
      <c r="B75" t="s">
        <v>119</v>
      </c>
      <c r="C75" t="s">
        <v>160</v>
      </c>
      <c r="D75" t="s">
        <v>60</v>
      </c>
      <c r="E75" s="30">
        <v>537.33000000000004</v>
      </c>
      <c r="F75">
        <v>10</v>
      </c>
      <c r="G75" s="32">
        <v>2</v>
      </c>
      <c r="H75" s="21">
        <f>Tabela_vendas[[#This Row],[Quantidade]]*Tabela_vendas[[#This Row],[Preço(R$)]]</f>
        <v>1074.6600000000001</v>
      </c>
      <c r="I75" t="s">
        <v>110</v>
      </c>
      <c r="J75" t="s">
        <v>50</v>
      </c>
      <c r="K75" t="s">
        <v>44</v>
      </c>
      <c r="L75" s="28">
        <v>45698</v>
      </c>
      <c r="M75" t="s">
        <v>161</v>
      </c>
    </row>
    <row r="76" spans="1:15">
      <c r="A76">
        <v>99884</v>
      </c>
      <c r="B76" t="s">
        <v>152</v>
      </c>
      <c r="C76" t="s">
        <v>160</v>
      </c>
      <c r="D76" t="s">
        <v>78</v>
      </c>
      <c r="E76" s="30">
        <v>359.8</v>
      </c>
      <c r="F76">
        <v>0</v>
      </c>
      <c r="G76" s="32">
        <v>1</v>
      </c>
      <c r="H76" s="21">
        <f>Tabela_vendas[[#This Row],[Quantidade]]*Tabela_vendas[[#This Row],[Preço(R$)]]</f>
        <v>359.8</v>
      </c>
      <c r="I76" t="s">
        <v>55</v>
      </c>
      <c r="J76" t="s">
        <v>75</v>
      </c>
      <c r="K76" t="s">
        <v>56</v>
      </c>
      <c r="L76" s="28">
        <v>45708</v>
      </c>
      <c r="M76" t="s">
        <v>162</v>
      </c>
      <c r="O76" t="s">
        <v>80</v>
      </c>
    </row>
    <row r="77" spans="1:15">
      <c r="A77">
        <v>84972</v>
      </c>
      <c r="B77" t="s">
        <v>39</v>
      </c>
      <c r="C77" t="s">
        <v>47</v>
      </c>
      <c r="D77" t="s">
        <v>115</v>
      </c>
      <c r="E77" s="30">
        <v>147.33000000000001</v>
      </c>
      <c r="F77">
        <v>0</v>
      </c>
      <c r="G77" s="32">
        <v>3</v>
      </c>
      <c r="H77" s="21">
        <f>Tabela_vendas[[#This Row],[Quantidade]]*Tabela_vendas[[#This Row],[Preço(R$)]]</f>
        <v>441.99</v>
      </c>
      <c r="I77" t="s">
        <v>67</v>
      </c>
      <c r="J77" t="s">
        <v>75</v>
      </c>
      <c r="K77" t="s">
        <v>56</v>
      </c>
      <c r="L77" s="28">
        <v>45691</v>
      </c>
      <c r="M77" t="s">
        <v>163</v>
      </c>
      <c r="O77" t="s">
        <v>80</v>
      </c>
    </row>
    <row r="78" spans="1:15">
      <c r="A78">
        <v>98704</v>
      </c>
      <c r="B78" t="s">
        <v>70</v>
      </c>
      <c r="C78" t="s">
        <v>100</v>
      </c>
      <c r="D78" t="s">
        <v>64</v>
      </c>
      <c r="E78" s="30">
        <v>835.06</v>
      </c>
      <c r="F78">
        <v>20</v>
      </c>
      <c r="G78" s="32">
        <v>2</v>
      </c>
      <c r="H78" s="21">
        <f>Tabela_vendas[[#This Row],[Quantidade]]*Tabela_vendas[[#This Row],[Preço(R$)]]</f>
        <v>1670.12</v>
      </c>
      <c r="I78" t="s">
        <v>72</v>
      </c>
      <c r="J78" t="s">
        <v>82</v>
      </c>
      <c r="K78" t="s">
        <v>73</v>
      </c>
      <c r="L78" s="28">
        <v>45689</v>
      </c>
      <c r="M78" t="s">
        <v>164</v>
      </c>
      <c r="N78">
        <v>3</v>
      </c>
      <c r="O78" t="s">
        <v>69</v>
      </c>
    </row>
    <row r="79" spans="1:15">
      <c r="A79">
        <v>27093</v>
      </c>
      <c r="B79" t="s">
        <v>77</v>
      </c>
      <c r="C79" t="s">
        <v>62</v>
      </c>
      <c r="D79" t="s">
        <v>71</v>
      </c>
      <c r="E79" s="30">
        <v>154.53</v>
      </c>
      <c r="F79">
        <v>10</v>
      </c>
      <c r="G79" s="32">
        <v>1</v>
      </c>
      <c r="H79" s="21">
        <f>Tabela_vendas[[#This Row],[Quantidade]]*Tabela_vendas[[#This Row],[Preço(R$)]]</f>
        <v>154.53</v>
      </c>
      <c r="I79" t="s">
        <v>55</v>
      </c>
      <c r="J79" t="s">
        <v>43</v>
      </c>
      <c r="K79" t="s">
        <v>73</v>
      </c>
      <c r="L79" s="28">
        <v>45691</v>
      </c>
      <c r="M79" t="s">
        <v>165</v>
      </c>
      <c r="N79">
        <v>4</v>
      </c>
      <c r="O79" t="s">
        <v>139</v>
      </c>
    </row>
    <row r="80" spans="1:15">
      <c r="A80">
        <v>12713</v>
      </c>
      <c r="B80" t="s">
        <v>89</v>
      </c>
      <c r="C80" t="s">
        <v>85</v>
      </c>
      <c r="D80" t="s">
        <v>60</v>
      </c>
      <c r="E80" s="30">
        <v>402.24</v>
      </c>
      <c r="F80">
        <v>10</v>
      </c>
      <c r="G80" s="32">
        <v>3</v>
      </c>
      <c r="H80" s="21">
        <f>Tabela_vendas[[#This Row],[Quantidade]]*Tabela_vendas[[#This Row],[Preço(R$)]]</f>
        <v>1206.72</v>
      </c>
      <c r="I80" t="s">
        <v>108</v>
      </c>
      <c r="J80" t="s">
        <v>82</v>
      </c>
      <c r="K80" t="s">
        <v>44</v>
      </c>
      <c r="L80" s="28">
        <v>45687</v>
      </c>
      <c r="M80" t="s">
        <v>166</v>
      </c>
      <c r="N80">
        <v>4</v>
      </c>
    </row>
    <row r="81" spans="1:15">
      <c r="A81">
        <v>40908</v>
      </c>
      <c r="B81" t="s">
        <v>152</v>
      </c>
      <c r="C81" t="s">
        <v>62</v>
      </c>
      <c r="D81" t="s">
        <v>48</v>
      </c>
      <c r="E81" s="30">
        <v>702.45</v>
      </c>
      <c r="F81">
        <v>20</v>
      </c>
      <c r="G81" s="32">
        <v>3</v>
      </c>
      <c r="H81" s="21">
        <f>Tabela_vendas[[#This Row],[Quantidade]]*Tabela_vendas[[#This Row],[Preço(R$)]]</f>
        <v>2107.3500000000004</v>
      </c>
      <c r="I81" t="s">
        <v>108</v>
      </c>
      <c r="J81" t="s">
        <v>43</v>
      </c>
      <c r="K81" t="s">
        <v>44</v>
      </c>
      <c r="L81" s="28">
        <v>45683</v>
      </c>
      <c r="M81" t="s">
        <v>167</v>
      </c>
      <c r="O81" t="s">
        <v>69</v>
      </c>
    </row>
    <row r="82" spans="1:15">
      <c r="A82">
        <v>41085</v>
      </c>
      <c r="B82" t="s">
        <v>39</v>
      </c>
      <c r="C82" t="s">
        <v>155</v>
      </c>
      <c r="D82" t="s">
        <v>115</v>
      </c>
      <c r="E82" s="30">
        <v>585.53</v>
      </c>
      <c r="F82">
        <v>5</v>
      </c>
      <c r="G82" s="32">
        <v>3</v>
      </c>
      <c r="H82" s="21">
        <f>Tabela_vendas[[#This Row],[Quantidade]]*Tabela_vendas[[#This Row],[Preço(R$)]]</f>
        <v>1756.59</v>
      </c>
      <c r="I82" t="s">
        <v>55</v>
      </c>
      <c r="J82" t="s">
        <v>75</v>
      </c>
      <c r="K82" t="s">
        <v>44</v>
      </c>
      <c r="L82" s="28">
        <v>45690</v>
      </c>
      <c r="M82" t="s">
        <v>168</v>
      </c>
      <c r="N82">
        <v>5</v>
      </c>
      <c r="O82" t="s">
        <v>139</v>
      </c>
    </row>
    <row r="83" spans="1:15">
      <c r="A83">
        <v>59762</v>
      </c>
      <c r="B83" t="s">
        <v>70</v>
      </c>
      <c r="C83" t="s">
        <v>62</v>
      </c>
      <c r="D83" t="s">
        <v>136</v>
      </c>
      <c r="E83" s="30">
        <v>394.69</v>
      </c>
      <c r="F83">
        <v>15</v>
      </c>
      <c r="G83" s="32">
        <v>3</v>
      </c>
      <c r="H83" s="21">
        <f>Tabela_vendas[[#This Row],[Quantidade]]*Tabela_vendas[[#This Row],[Preço(R$)]]</f>
        <v>1184.07</v>
      </c>
      <c r="I83" t="s">
        <v>49</v>
      </c>
      <c r="J83" t="s">
        <v>82</v>
      </c>
      <c r="K83" t="s">
        <v>44</v>
      </c>
      <c r="L83" s="28">
        <v>45703</v>
      </c>
      <c r="M83" t="s">
        <v>169</v>
      </c>
      <c r="N83">
        <v>5</v>
      </c>
      <c r="O83" t="s">
        <v>139</v>
      </c>
    </row>
    <row r="84" spans="1:15">
      <c r="A84">
        <v>35450</v>
      </c>
      <c r="B84" t="s">
        <v>58</v>
      </c>
      <c r="C84" t="s">
        <v>54</v>
      </c>
      <c r="D84" t="s">
        <v>115</v>
      </c>
      <c r="E84" s="30">
        <v>509.54</v>
      </c>
      <c r="F84">
        <v>5</v>
      </c>
      <c r="G84" s="32">
        <v>2</v>
      </c>
      <c r="H84" s="21">
        <f>Tabela_vendas[[#This Row],[Quantidade]]*Tabela_vendas[[#This Row],[Preço(R$)]]</f>
        <v>1019.08</v>
      </c>
      <c r="I84" t="s">
        <v>67</v>
      </c>
      <c r="J84" t="s">
        <v>75</v>
      </c>
      <c r="K84" t="s">
        <v>73</v>
      </c>
      <c r="L84" s="28">
        <v>45691</v>
      </c>
      <c r="M84" t="s">
        <v>170</v>
      </c>
    </row>
    <row r="85" spans="1:15">
      <c r="A85">
        <v>59990</v>
      </c>
      <c r="B85" t="s">
        <v>58</v>
      </c>
      <c r="C85" t="s">
        <v>66</v>
      </c>
      <c r="D85" t="s">
        <v>60</v>
      </c>
      <c r="E85" s="30">
        <v>1244</v>
      </c>
      <c r="F85">
        <v>20</v>
      </c>
      <c r="G85" s="32">
        <v>1</v>
      </c>
      <c r="H85" s="21">
        <f>Tabela_vendas[[#This Row],[Quantidade]]*Tabela_vendas[[#This Row],[Preço(R$)]]</f>
        <v>1244</v>
      </c>
      <c r="I85" t="s">
        <v>108</v>
      </c>
      <c r="J85" t="s">
        <v>50</v>
      </c>
      <c r="K85" t="s">
        <v>56</v>
      </c>
      <c r="L85" s="28">
        <v>45685</v>
      </c>
      <c r="M85" t="s">
        <v>171</v>
      </c>
      <c r="N85">
        <v>5</v>
      </c>
      <c r="O85" t="s">
        <v>80</v>
      </c>
    </row>
    <row r="86" spans="1:15">
      <c r="A86">
        <v>68528</v>
      </c>
      <c r="B86" t="s">
        <v>58</v>
      </c>
      <c r="C86" t="s">
        <v>40</v>
      </c>
      <c r="D86" t="s">
        <v>115</v>
      </c>
      <c r="E86" s="30">
        <v>1301.6600000000001</v>
      </c>
      <c r="F86">
        <v>15</v>
      </c>
      <c r="G86" s="32">
        <v>3</v>
      </c>
      <c r="H86" s="21">
        <f>Tabela_vendas[[#This Row],[Quantidade]]*Tabela_vendas[[#This Row],[Preço(R$)]]</f>
        <v>3904.9800000000005</v>
      </c>
      <c r="I86" t="s">
        <v>72</v>
      </c>
      <c r="J86" t="s">
        <v>43</v>
      </c>
      <c r="K86" t="s">
        <v>51</v>
      </c>
      <c r="L86" s="28">
        <v>45693</v>
      </c>
      <c r="M86" t="s">
        <v>172</v>
      </c>
    </row>
    <row r="87" spans="1:15">
      <c r="A87">
        <v>82511</v>
      </c>
      <c r="B87" t="s">
        <v>173</v>
      </c>
      <c r="C87" t="s">
        <v>59</v>
      </c>
      <c r="D87" t="s">
        <v>141</v>
      </c>
      <c r="E87" s="30">
        <v>1223.44</v>
      </c>
      <c r="F87">
        <v>15</v>
      </c>
      <c r="G87" s="32">
        <v>2</v>
      </c>
      <c r="H87" s="21">
        <f>Tabela_vendas[[#This Row],[Quantidade]]*Tabela_vendas[[#This Row],[Preço(R$)]]</f>
        <v>2446.88</v>
      </c>
      <c r="I87" t="s">
        <v>67</v>
      </c>
      <c r="J87" t="s">
        <v>82</v>
      </c>
      <c r="K87" t="s">
        <v>73</v>
      </c>
      <c r="L87" s="28">
        <v>45693</v>
      </c>
      <c r="M87" t="s">
        <v>174</v>
      </c>
      <c r="N87">
        <v>4</v>
      </c>
      <c r="O87" t="s">
        <v>69</v>
      </c>
    </row>
    <row r="88" spans="1:15">
      <c r="A88">
        <v>61497</v>
      </c>
      <c r="B88" t="s">
        <v>77</v>
      </c>
      <c r="C88" t="s">
        <v>66</v>
      </c>
      <c r="D88" t="s">
        <v>60</v>
      </c>
      <c r="E88" s="30">
        <v>1224.3699999999999</v>
      </c>
      <c r="F88">
        <v>20</v>
      </c>
      <c r="G88" s="32">
        <v>1</v>
      </c>
      <c r="H88" s="21">
        <f>Tabela_vendas[[#This Row],[Quantidade]]*Tabela_vendas[[#This Row],[Preço(R$)]]</f>
        <v>1224.3699999999999</v>
      </c>
      <c r="I88" t="s">
        <v>72</v>
      </c>
      <c r="J88" t="s">
        <v>50</v>
      </c>
      <c r="K88" t="s">
        <v>56</v>
      </c>
      <c r="L88" s="28">
        <v>45686</v>
      </c>
      <c r="M88" t="s">
        <v>175</v>
      </c>
      <c r="N88">
        <v>3</v>
      </c>
      <c r="O88" t="s">
        <v>69</v>
      </c>
    </row>
    <row r="89" spans="1:15">
      <c r="A89">
        <v>96296</v>
      </c>
      <c r="B89" t="s">
        <v>77</v>
      </c>
      <c r="C89" t="s">
        <v>54</v>
      </c>
      <c r="D89" t="s">
        <v>64</v>
      </c>
      <c r="E89" s="30">
        <v>695.88</v>
      </c>
      <c r="F89">
        <v>0</v>
      </c>
      <c r="G89" s="32">
        <v>3</v>
      </c>
      <c r="H89" s="21">
        <f>Tabela_vendas[[#This Row],[Quantidade]]*Tabela_vendas[[#This Row],[Preço(R$)]]</f>
        <v>2087.64</v>
      </c>
      <c r="I89" t="s">
        <v>110</v>
      </c>
      <c r="J89" t="s">
        <v>43</v>
      </c>
      <c r="K89" t="s">
        <v>44</v>
      </c>
      <c r="L89" s="28">
        <v>45690</v>
      </c>
      <c r="M89" t="s">
        <v>176</v>
      </c>
      <c r="N89">
        <v>4</v>
      </c>
      <c r="O89" t="s">
        <v>69</v>
      </c>
    </row>
    <row r="90" spans="1:15">
      <c r="A90">
        <v>22148</v>
      </c>
      <c r="B90" t="s">
        <v>70</v>
      </c>
      <c r="C90" t="s">
        <v>155</v>
      </c>
      <c r="D90" t="s">
        <v>41</v>
      </c>
      <c r="E90" s="30">
        <v>471.85</v>
      </c>
      <c r="F90">
        <v>20</v>
      </c>
      <c r="G90" s="32">
        <v>3</v>
      </c>
      <c r="H90" s="21">
        <f>Tabela_vendas[[#This Row],[Quantidade]]*Tabela_vendas[[#This Row],[Preço(R$)]]</f>
        <v>1415.5500000000002</v>
      </c>
      <c r="I90" t="s">
        <v>134</v>
      </c>
      <c r="J90" t="s">
        <v>43</v>
      </c>
      <c r="K90" t="s">
        <v>51</v>
      </c>
      <c r="L90" s="28">
        <v>45702</v>
      </c>
      <c r="M90" t="s">
        <v>177</v>
      </c>
      <c r="N90">
        <v>5</v>
      </c>
    </row>
    <row r="91" spans="1:15">
      <c r="A91">
        <v>53510</v>
      </c>
      <c r="B91" t="s">
        <v>58</v>
      </c>
      <c r="C91" t="s">
        <v>62</v>
      </c>
      <c r="D91" t="s">
        <v>81</v>
      </c>
      <c r="E91" s="30">
        <v>716.97</v>
      </c>
      <c r="F91">
        <v>5</v>
      </c>
      <c r="G91" s="32">
        <v>2</v>
      </c>
      <c r="H91" s="21">
        <f>Tabela_vendas[[#This Row],[Quantidade]]*Tabela_vendas[[#This Row],[Preço(R$)]]</f>
        <v>1433.94</v>
      </c>
      <c r="I91" t="s">
        <v>67</v>
      </c>
      <c r="J91" t="s">
        <v>75</v>
      </c>
      <c r="K91" t="s">
        <v>44</v>
      </c>
      <c r="L91" s="28">
        <v>45710</v>
      </c>
      <c r="M91" t="s">
        <v>178</v>
      </c>
      <c r="N91">
        <v>4</v>
      </c>
      <c r="O91" t="s">
        <v>80</v>
      </c>
    </row>
    <row r="92" spans="1:15">
      <c r="A92">
        <v>98840</v>
      </c>
      <c r="B92" t="s">
        <v>119</v>
      </c>
      <c r="C92" t="s">
        <v>100</v>
      </c>
      <c r="D92" t="s">
        <v>141</v>
      </c>
      <c r="E92" s="30">
        <v>846.9</v>
      </c>
      <c r="F92">
        <v>20</v>
      </c>
      <c r="G92" s="32">
        <v>3</v>
      </c>
      <c r="H92" s="21">
        <f>Tabela_vendas[[#This Row],[Quantidade]]*Tabela_vendas[[#This Row],[Preço(R$)]]</f>
        <v>2540.6999999999998</v>
      </c>
      <c r="I92" t="s">
        <v>55</v>
      </c>
      <c r="J92" t="s">
        <v>75</v>
      </c>
      <c r="K92" t="s">
        <v>51</v>
      </c>
      <c r="L92" s="28">
        <v>45703</v>
      </c>
      <c r="M92" t="s">
        <v>179</v>
      </c>
      <c r="N92">
        <v>5</v>
      </c>
      <c r="O92" t="s">
        <v>53</v>
      </c>
    </row>
    <row r="93" spans="1:15">
      <c r="A93">
        <v>55274</v>
      </c>
      <c r="B93" t="s">
        <v>89</v>
      </c>
      <c r="C93" t="s">
        <v>54</v>
      </c>
      <c r="D93" t="s">
        <v>48</v>
      </c>
      <c r="E93" s="30">
        <v>802.49</v>
      </c>
      <c r="F93">
        <v>15</v>
      </c>
      <c r="G93" s="32">
        <v>1</v>
      </c>
      <c r="H93" s="21">
        <f>Tabela_vendas[[#This Row],[Quantidade]]*Tabela_vendas[[#This Row],[Preço(R$)]]</f>
        <v>802.49</v>
      </c>
      <c r="I93" t="s">
        <v>55</v>
      </c>
      <c r="J93" t="s">
        <v>43</v>
      </c>
      <c r="K93" t="s">
        <v>56</v>
      </c>
      <c r="L93" s="28">
        <v>45696</v>
      </c>
      <c r="M93" t="s">
        <v>180</v>
      </c>
      <c r="O93" t="s">
        <v>53</v>
      </c>
    </row>
    <row r="94" spans="1:15">
      <c r="A94">
        <v>59883</v>
      </c>
      <c r="B94" t="s">
        <v>99</v>
      </c>
      <c r="C94" t="s">
        <v>40</v>
      </c>
      <c r="D94" t="s">
        <v>81</v>
      </c>
      <c r="E94" s="30">
        <v>1397.03</v>
      </c>
      <c r="F94">
        <v>0</v>
      </c>
      <c r="G94" s="32">
        <v>2</v>
      </c>
      <c r="H94" s="21">
        <f>Tabela_vendas[[#This Row],[Quantidade]]*Tabela_vendas[[#This Row],[Preço(R$)]]</f>
        <v>2794.06</v>
      </c>
      <c r="I94" t="s">
        <v>42</v>
      </c>
      <c r="J94" t="s">
        <v>50</v>
      </c>
      <c r="K94" t="s">
        <v>73</v>
      </c>
      <c r="L94" s="28">
        <v>45702</v>
      </c>
      <c r="M94" t="s">
        <v>181</v>
      </c>
      <c r="N94">
        <v>4</v>
      </c>
      <c r="O94" t="s">
        <v>69</v>
      </c>
    </row>
    <row r="95" spans="1:15">
      <c r="A95">
        <v>52160</v>
      </c>
      <c r="B95" t="s">
        <v>89</v>
      </c>
      <c r="C95" t="s">
        <v>160</v>
      </c>
      <c r="D95" t="s">
        <v>48</v>
      </c>
      <c r="E95" s="30">
        <v>1358.9</v>
      </c>
      <c r="F95">
        <v>20</v>
      </c>
      <c r="G95" s="32">
        <v>1</v>
      </c>
      <c r="H95" s="21">
        <f>Tabela_vendas[[#This Row],[Quantidade]]*Tabela_vendas[[#This Row],[Preço(R$)]]</f>
        <v>1358.9</v>
      </c>
      <c r="I95" t="s">
        <v>108</v>
      </c>
      <c r="J95" t="s">
        <v>43</v>
      </c>
      <c r="K95" t="s">
        <v>51</v>
      </c>
      <c r="L95" s="28">
        <v>45705</v>
      </c>
      <c r="M95" t="s">
        <v>182</v>
      </c>
      <c r="O95" t="s">
        <v>139</v>
      </c>
    </row>
    <row r="96" spans="1:15">
      <c r="A96">
        <v>24752</v>
      </c>
      <c r="B96" t="s">
        <v>173</v>
      </c>
      <c r="C96" t="s">
        <v>47</v>
      </c>
      <c r="D96" t="s">
        <v>115</v>
      </c>
      <c r="E96" s="30">
        <v>670.39</v>
      </c>
      <c r="F96">
        <v>20</v>
      </c>
      <c r="G96" s="32">
        <v>2</v>
      </c>
      <c r="H96" s="21">
        <f>Tabela_vendas[[#This Row],[Quantidade]]*Tabela_vendas[[#This Row],[Preço(R$)]]</f>
        <v>1340.78</v>
      </c>
      <c r="I96" t="s">
        <v>49</v>
      </c>
      <c r="J96" t="s">
        <v>43</v>
      </c>
      <c r="K96" t="s">
        <v>51</v>
      </c>
      <c r="L96" s="28">
        <v>45696</v>
      </c>
      <c r="M96" t="s">
        <v>183</v>
      </c>
      <c r="N96">
        <v>4</v>
      </c>
      <c r="O96" t="s">
        <v>139</v>
      </c>
    </row>
    <row r="97" spans="1:15">
      <c r="A97">
        <v>15356</v>
      </c>
      <c r="B97" t="s">
        <v>58</v>
      </c>
      <c r="C97" t="s">
        <v>59</v>
      </c>
      <c r="D97" t="s">
        <v>48</v>
      </c>
      <c r="E97" s="30">
        <v>1412.69</v>
      </c>
      <c r="F97">
        <v>15</v>
      </c>
      <c r="G97" s="32">
        <v>2</v>
      </c>
      <c r="H97" s="21">
        <f>Tabela_vendas[[#This Row],[Quantidade]]*Tabela_vendas[[#This Row],[Preço(R$)]]</f>
        <v>2825.38</v>
      </c>
      <c r="I97" t="s">
        <v>110</v>
      </c>
      <c r="J97" t="s">
        <v>75</v>
      </c>
      <c r="K97" t="s">
        <v>51</v>
      </c>
      <c r="L97" s="28">
        <v>45699</v>
      </c>
      <c r="M97" t="s">
        <v>184</v>
      </c>
      <c r="N97">
        <v>4</v>
      </c>
      <c r="O97" t="s">
        <v>69</v>
      </c>
    </row>
    <row r="98" spans="1:15">
      <c r="A98">
        <v>52178</v>
      </c>
      <c r="B98" t="s">
        <v>46</v>
      </c>
      <c r="C98" t="s">
        <v>160</v>
      </c>
      <c r="D98" t="s">
        <v>60</v>
      </c>
      <c r="E98" s="30">
        <v>1476.24</v>
      </c>
      <c r="F98">
        <v>15</v>
      </c>
      <c r="G98" s="32">
        <v>1</v>
      </c>
      <c r="H98" s="21">
        <f>Tabela_vendas[[#This Row],[Quantidade]]*Tabela_vendas[[#This Row],[Preço(R$)]]</f>
        <v>1476.24</v>
      </c>
      <c r="I98" t="s">
        <v>72</v>
      </c>
      <c r="J98" t="s">
        <v>82</v>
      </c>
      <c r="K98" t="s">
        <v>44</v>
      </c>
      <c r="L98" s="28">
        <v>45706</v>
      </c>
      <c r="M98" t="s">
        <v>185</v>
      </c>
      <c r="N98">
        <v>3</v>
      </c>
      <c r="O98" t="s">
        <v>139</v>
      </c>
    </row>
    <row r="99" spans="1:15">
      <c r="A99">
        <v>48133</v>
      </c>
      <c r="B99" t="s">
        <v>119</v>
      </c>
      <c r="C99" t="s">
        <v>85</v>
      </c>
      <c r="D99" t="s">
        <v>141</v>
      </c>
      <c r="E99" s="30">
        <v>565.55999999999995</v>
      </c>
      <c r="F99">
        <v>15</v>
      </c>
      <c r="G99" s="32">
        <v>1</v>
      </c>
      <c r="H99" s="21">
        <f>Tabela_vendas[[#This Row],[Quantidade]]*Tabela_vendas[[#This Row],[Preço(R$)]]</f>
        <v>565.55999999999995</v>
      </c>
      <c r="I99" t="s">
        <v>49</v>
      </c>
      <c r="J99" t="s">
        <v>50</v>
      </c>
      <c r="K99" t="s">
        <v>51</v>
      </c>
      <c r="L99" s="28">
        <v>45698</v>
      </c>
      <c r="M99" t="s">
        <v>186</v>
      </c>
      <c r="N99">
        <v>5</v>
      </c>
      <c r="O99" t="s">
        <v>69</v>
      </c>
    </row>
    <row r="100" spans="1:15">
      <c r="A100">
        <v>21717</v>
      </c>
      <c r="B100" t="s">
        <v>89</v>
      </c>
      <c r="C100" t="s">
        <v>100</v>
      </c>
      <c r="D100" t="s">
        <v>64</v>
      </c>
      <c r="E100" s="30">
        <v>896.45</v>
      </c>
      <c r="F100">
        <v>20</v>
      </c>
      <c r="G100" s="32">
        <v>3</v>
      </c>
      <c r="H100" s="21">
        <f>Tabela_vendas[[#This Row],[Quantidade]]*Tabela_vendas[[#This Row],[Preço(R$)]]</f>
        <v>2689.3500000000004</v>
      </c>
      <c r="I100" t="s">
        <v>108</v>
      </c>
      <c r="J100" t="s">
        <v>43</v>
      </c>
      <c r="K100" t="s">
        <v>73</v>
      </c>
      <c r="L100" s="28">
        <v>45684</v>
      </c>
      <c r="M100" t="s">
        <v>187</v>
      </c>
      <c r="O100" t="s">
        <v>80</v>
      </c>
    </row>
    <row r="101" spans="1:15">
      <c r="A101">
        <v>55070</v>
      </c>
      <c r="B101" t="s">
        <v>70</v>
      </c>
      <c r="C101" t="s">
        <v>160</v>
      </c>
      <c r="D101" t="s">
        <v>71</v>
      </c>
      <c r="E101" s="30">
        <v>1341.8</v>
      </c>
      <c r="F101">
        <v>20</v>
      </c>
      <c r="G101" s="32">
        <v>2</v>
      </c>
      <c r="H101" s="21">
        <f>Tabela_vendas[[#This Row],[Quantidade]]*Tabela_vendas[[#This Row],[Preço(R$)]]</f>
        <v>2683.6</v>
      </c>
      <c r="I101" t="s">
        <v>55</v>
      </c>
      <c r="J101" t="s">
        <v>75</v>
      </c>
      <c r="K101" t="s">
        <v>44</v>
      </c>
      <c r="L101" s="28">
        <v>45702</v>
      </c>
      <c r="M101" t="s">
        <v>188</v>
      </c>
      <c r="N101">
        <v>3</v>
      </c>
      <c r="O101" t="s">
        <v>80</v>
      </c>
    </row>
    <row r="102" spans="1:15">
      <c r="A102">
        <v>42153</v>
      </c>
      <c r="B102" t="s">
        <v>77</v>
      </c>
      <c r="C102" t="s">
        <v>40</v>
      </c>
      <c r="D102" t="s">
        <v>78</v>
      </c>
      <c r="E102" s="30">
        <v>519.48</v>
      </c>
      <c r="F102">
        <v>15</v>
      </c>
      <c r="G102" s="32">
        <v>2</v>
      </c>
      <c r="H102" s="21">
        <f>Tabela_vendas[[#This Row],[Quantidade]]*Tabela_vendas[[#This Row],[Preço(R$)]]</f>
        <v>1038.96</v>
      </c>
      <c r="I102" t="s">
        <v>49</v>
      </c>
      <c r="J102" t="s">
        <v>75</v>
      </c>
      <c r="K102" t="s">
        <v>56</v>
      </c>
      <c r="L102" s="28">
        <v>45698</v>
      </c>
      <c r="M102" t="s">
        <v>189</v>
      </c>
      <c r="N102">
        <v>3</v>
      </c>
      <c r="O102" t="s">
        <v>53</v>
      </c>
    </row>
    <row r="103" spans="1:15">
      <c r="A103">
        <v>53884</v>
      </c>
      <c r="B103" t="s">
        <v>58</v>
      </c>
      <c r="C103" t="s">
        <v>85</v>
      </c>
      <c r="D103" t="s">
        <v>141</v>
      </c>
      <c r="E103" s="30">
        <v>1132.6300000000001</v>
      </c>
      <c r="F103">
        <v>0</v>
      </c>
      <c r="G103" s="32">
        <v>1</v>
      </c>
      <c r="H103" s="21">
        <f>Tabela_vendas[[#This Row],[Quantidade]]*Tabela_vendas[[#This Row],[Preço(R$)]]</f>
        <v>1132.6300000000001</v>
      </c>
      <c r="I103" t="s">
        <v>72</v>
      </c>
      <c r="J103" t="s">
        <v>75</v>
      </c>
      <c r="K103" t="s">
        <v>44</v>
      </c>
      <c r="L103" s="28">
        <v>45705</v>
      </c>
      <c r="M103" t="s">
        <v>190</v>
      </c>
      <c r="N103">
        <v>3</v>
      </c>
      <c r="O103" t="s">
        <v>80</v>
      </c>
    </row>
    <row r="104" spans="1:15">
      <c r="A104">
        <v>28474</v>
      </c>
      <c r="B104" t="s">
        <v>58</v>
      </c>
      <c r="C104" t="s">
        <v>66</v>
      </c>
      <c r="D104" t="s">
        <v>141</v>
      </c>
      <c r="E104" s="30">
        <v>1490.48</v>
      </c>
      <c r="F104">
        <v>20</v>
      </c>
      <c r="G104" s="32">
        <v>3</v>
      </c>
      <c r="H104" s="21">
        <f>Tabela_vendas[[#This Row],[Quantidade]]*Tabela_vendas[[#This Row],[Preço(R$)]]</f>
        <v>4471.4400000000005</v>
      </c>
      <c r="I104" t="s">
        <v>55</v>
      </c>
      <c r="J104" t="s">
        <v>82</v>
      </c>
      <c r="K104" t="s">
        <v>56</v>
      </c>
      <c r="L104" s="28">
        <v>45693</v>
      </c>
      <c r="M104" t="s">
        <v>191</v>
      </c>
      <c r="N104">
        <v>4</v>
      </c>
      <c r="O104" t="s">
        <v>139</v>
      </c>
    </row>
    <row r="105" spans="1:15">
      <c r="A105">
        <v>92047</v>
      </c>
      <c r="B105" t="s">
        <v>39</v>
      </c>
      <c r="C105" t="s">
        <v>59</v>
      </c>
      <c r="D105" t="s">
        <v>60</v>
      </c>
      <c r="E105" s="30">
        <v>983.88</v>
      </c>
      <c r="F105">
        <v>10</v>
      </c>
      <c r="G105" s="32">
        <v>2</v>
      </c>
      <c r="H105" s="21">
        <f>Tabela_vendas[[#This Row],[Quantidade]]*Tabela_vendas[[#This Row],[Preço(R$)]]</f>
        <v>1967.76</v>
      </c>
      <c r="I105" t="s">
        <v>55</v>
      </c>
      <c r="J105" t="s">
        <v>43</v>
      </c>
      <c r="K105" t="s">
        <v>44</v>
      </c>
      <c r="L105" s="28">
        <v>45686</v>
      </c>
      <c r="M105" t="s">
        <v>192</v>
      </c>
      <c r="N105">
        <v>4</v>
      </c>
      <c r="O105" t="s">
        <v>80</v>
      </c>
    </row>
    <row r="106" spans="1:15">
      <c r="A106">
        <v>23987</v>
      </c>
      <c r="B106" t="s">
        <v>152</v>
      </c>
      <c r="C106" t="s">
        <v>85</v>
      </c>
      <c r="D106" t="s">
        <v>41</v>
      </c>
      <c r="E106" s="30">
        <v>1406.53</v>
      </c>
      <c r="F106">
        <v>0</v>
      </c>
      <c r="G106" s="32">
        <v>2</v>
      </c>
      <c r="H106" s="21">
        <f>Tabela_vendas[[#This Row],[Quantidade]]*Tabela_vendas[[#This Row],[Preço(R$)]]</f>
        <v>2813.06</v>
      </c>
      <c r="I106" t="s">
        <v>110</v>
      </c>
      <c r="J106" t="s">
        <v>50</v>
      </c>
      <c r="K106" t="s">
        <v>56</v>
      </c>
      <c r="L106" s="28">
        <v>45704</v>
      </c>
      <c r="M106" t="s">
        <v>193</v>
      </c>
      <c r="O106" t="s">
        <v>80</v>
      </c>
    </row>
    <row r="107" spans="1:15">
      <c r="A107">
        <v>80363</v>
      </c>
      <c r="B107" t="s">
        <v>152</v>
      </c>
      <c r="C107" t="s">
        <v>54</v>
      </c>
      <c r="D107" t="s">
        <v>41</v>
      </c>
      <c r="E107" s="30">
        <v>1224.79</v>
      </c>
      <c r="F107">
        <v>15</v>
      </c>
      <c r="G107" s="32">
        <v>1</v>
      </c>
      <c r="H107" s="21">
        <f>Tabela_vendas[[#This Row],[Quantidade]]*Tabela_vendas[[#This Row],[Preço(R$)]]</f>
        <v>1224.79</v>
      </c>
      <c r="I107" t="s">
        <v>72</v>
      </c>
      <c r="J107" t="s">
        <v>75</v>
      </c>
      <c r="K107" t="s">
        <v>73</v>
      </c>
      <c r="L107" s="28">
        <v>45702</v>
      </c>
      <c r="M107" t="s">
        <v>194</v>
      </c>
      <c r="N107">
        <v>4</v>
      </c>
      <c r="O107" t="s">
        <v>80</v>
      </c>
    </row>
    <row r="108" spans="1:15">
      <c r="A108">
        <v>47411</v>
      </c>
      <c r="B108" t="s">
        <v>77</v>
      </c>
      <c r="C108" t="s">
        <v>59</v>
      </c>
      <c r="D108" t="s">
        <v>141</v>
      </c>
      <c r="E108" s="30">
        <v>456.18</v>
      </c>
      <c r="F108">
        <v>0</v>
      </c>
      <c r="G108" s="32">
        <v>3</v>
      </c>
      <c r="H108" s="21">
        <f>Tabela_vendas[[#This Row],[Quantidade]]*Tabela_vendas[[#This Row],[Preço(R$)]]</f>
        <v>1368.54</v>
      </c>
      <c r="I108" t="s">
        <v>72</v>
      </c>
      <c r="J108" t="s">
        <v>82</v>
      </c>
      <c r="K108" t="s">
        <v>73</v>
      </c>
      <c r="L108" s="28">
        <v>45706</v>
      </c>
      <c r="M108" t="s">
        <v>195</v>
      </c>
      <c r="N108">
        <v>5</v>
      </c>
      <c r="O108" t="s">
        <v>69</v>
      </c>
    </row>
    <row r="109" spans="1:15">
      <c r="A109">
        <v>96212</v>
      </c>
      <c r="B109" t="s">
        <v>70</v>
      </c>
      <c r="C109" t="s">
        <v>100</v>
      </c>
      <c r="D109" t="s">
        <v>141</v>
      </c>
      <c r="E109" s="30">
        <v>1323.79</v>
      </c>
      <c r="F109">
        <v>10</v>
      </c>
      <c r="G109" s="32">
        <v>2</v>
      </c>
      <c r="H109" s="21">
        <f>Tabela_vendas[[#This Row],[Quantidade]]*Tabela_vendas[[#This Row],[Preço(R$)]]</f>
        <v>2647.58</v>
      </c>
      <c r="I109" t="s">
        <v>110</v>
      </c>
      <c r="J109" t="s">
        <v>50</v>
      </c>
      <c r="K109" t="s">
        <v>56</v>
      </c>
      <c r="L109" s="28">
        <v>45696</v>
      </c>
      <c r="M109" t="s">
        <v>196</v>
      </c>
      <c r="N109">
        <v>3</v>
      </c>
      <c r="O109" t="s">
        <v>53</v>
      </c>
    </row>
    <row r="110" spans="1:15">
      <c r="A110">
        <v>64296</v>
      </c>
      <c r="B110" t="s">
        <v>99</v>
      </c>
      <c r="C110" t="s">
        <v>59</v>
      </c>
      <c r="D110" t="s">
        <v>48</v>
      </c>
      <c r="E110" s="30">
        <v>683.48</v>
      </c>
      <c r="F110">
        <v>0</v>
      </c>
      <c r="G110" s="32">
        <v>2</v>
      </c>
      <c r="H110" s="21">
        <f>Tabela_vendas[[#This Row],[Quantidade]]*Tabela_vendas[[#This Row],[Preço(R$)]]</f>
        <v>1366.96</v>
      </c>
      <c r="I110" t="s">
        <v>42</v>
      </c>
      <c r="J110" t="s">
        <v>75</v>
      </c>
      <c r="K110" t="s">
        <v>51</v>
      </c>
      <c r="L110" s="28">
        <v>45691</v>
      </c>
      <c r="M110" t="s">
        <v>197</v>
      </c>
      <c r="N110">
        <v>5</v>
      </c>
      <c r="O110" t="s">
        <v>53</v>
      </c>
    </row>
    <row r="111" spans="1:15">
      <c r="A111">
        <v>21544</v>
      </c>
      <c r="B111" t="s">
        <v>99</v>
      </c>
      <c r="C111" t="s">
        <v>100</v>
      </c>
      <c r="D111" t="s">
        <v>48</v>
      </c>
      <c r="E111" s="30">
        <v>777.5</v>
      </c>
      <c r="F111">
        <v>20</v>
      </c>
      <c r="G111" s="32">
        <v>1</v>
      </c>
      <c r="H111" s="21">
        <f>Tabela_vendas[[#This Row],[Quantidade]]*Tabela_vendas[[#This Row],[Preço(R$)]]</f>
        <v>777.5</v>
      </c>
      <c r="I111" t="s">
        <v>110</v>
      </c>
      <c r="J111" t="s">
        <v>82</v>
      </c>
      <c r="K111" t="s">
        <v>56</v>
      </c>
      <c r="L111" s="28">
        <v>45689</v>
      </c>
      <c r="M111" t="s">
        <v>198</v>
      </c>
      <c r="N111">
        <v>4</v>
      </c>
      <c r="O111" t="s">
        <v>53</v>
      </c>
    </row>
    <row r="112" spans="1:15">
      <c r="A112">
        <v>29920</v>
      </c>
      <c r="B112" t="s">
        <v>70</v>
      </c>
      <c r="C112" t="s">
        <v>47</v>
      </c>
      <c r="D112" t="s">
        <v>48</v>
      </c>
      <c r="E112" s="30">
        <v>624.66</v>
      </c>
      <c r="F112">
        <v>10</v>
      </c>
      <c r="G112" s="32">
        <v>3</v>
      </c>
      <c r="H112" s="21">
        <f>Tabela_vendas[[#This Row],[Quantidade]]*Tabela_vendas[[#This Row],[Preço(R$)]]</f>
        <v>1873.98</v>
      </c>
      <c r="I112" t="s">
        <v>49</v>
      </c>
      <c r="J112" t="s">
        <v>43</v>
      </c>
      <c r="K112" t="s">
        <v>73</v>
      </c>
      <c r="L112" s="28">
        <v>45695</v>
      </c>
      <c r="M112" t="s">
        <v>199</v>
      </c>
      <c r="N112">
        <v>3</v>
      </c>
      <c r="O112" t="s">
        <v>69</v>
      </c>
    </row>
    <row r="113" spans="1:15">
      <c r="A113">
        <v>81156</v>
      </c>
      <c r="B113" t="s">
        <v>99</v>
      </c>
      <c r="C113" t="s">
        <v>40</v>
      </c>
      <c r="D113" t="s">
        <v>78</v>
      </c>
      <c r="E113" s="30">
        <v>511.7</v>
      </c>
      <c r="F113">
        <v>20</v>
      </c>
      <c r="G113" s="32">
        <v>2</v>
      </c>
      <c r="H113" s="21">
        <f>Tabela_vendas[[#This Row],[Quantidade]]*Tabela_vendas[[#This Row],[Preço(R$)]]</f>
        <v>1023.4</v>
      </c>
      <c r="I113" t="s">
        <v>67</v>
      </c>
      <c r="J113" t="s">
        <v>43</v>
      </c>
      <c r="K113" t="s">
        <v>51</v>
      </c>
      <c r="L113" s="28">
        <v>45708</v>
      </c>
      <c r="M113" t="s">
        <v>200</v>
      </c>
      <c r="N113">
        <v>3</v>
      </c>
      <c r="O113" t="s">
        <v>80</v>
      </c>
    </row>
    <row r="114" spans="1:15">
      <c r="A114">
        <v>80991</v>
      </c>
      <c r="B114" t="s">
        <v>39</v>
      </c>
      <c r="C114" t="s">
        <v>54</v>
      </c>
      <c r="D114" t="s">
        <v>141</v>
      </c>
      <c r="E114" s="30">
        <v>784.28</v>
      </c>
      <c r="F114">
        <v>0</v>
      </c>
      <c r="G114" s="32">
        <v>3</v>
      </c>
      <c r="H114" s="21">
        <f>Tabela_vendas[[#This Row],[Quantidade]]*Tabela_vendas[[#This Row],[Preço(R$)]]</f>
        <v>2352.84</v>
      </c>
      <c r="I114" t="s">
        <v>110</v>
      </c>
      <c r="J114" t="s">
        <v>82</v>
      </c>
      <c r="K114" t="s">
        <v>44</v>
      </c>
      <c r="L114" s="28">
        <v>45684</v>
      </c>
      <c r="M114" t="s">
        <v>201</v>
      </c>
      <c r="N114">
        <v>4</v>
      </c>
      <c r="O114" t="s">
        <v>139</v>
      </c>
    </row>
    <row r="115" spans="1:15">
      <c r="A115">
        <v>76532</v>
      </c>
      <c r="B115" t="s">
        <v>39</v>
      </c>
      <c r="C115" t="s">
        <v>59</v>
      </c>
      <c r="D115" t="s">
        <v>48</v>
      </c>
      <c r="E115" s="30">
        <v>596.6</v>
      </c>
      <c r="F115">
        <v>0</v>
      </c>
      <c r="G115" s="32">
        <v>3</v>
      </c>
      <c r="H115" s="21">
        <f>Tabela_vendas[[#This Row],[Quantidade]]*Tabela_vendas[[#This Row],[Preço(R$)]]</f>
        <v>1789.8000000000002</v>
      </c>
      <c r="I115" t="s">
        <v>110</v>
      </c>
      <c r="J115" t="s">
        <v>75</v>
      </c>
      <c r="K115" t="s">
        <v>73</v>
      </c>
      <c r="L115" s="28">
        <v>45710</v>
      </c>
      <c r="M115" t="s">
        <v>202</v>
      </c>
      <c r="N115">
        <v>4</v>
      </c>
      <c r="O115" t="s">
        <v>139</v>
      </c>
    </row>
    <row r="116" spans="1:15">
      <c r="A116">
        <v>61563</v>
      </c>
      <c r="B116" t="s">
        <v>89</v>
      </c>
      <c r="C116" t="s">
        <v>62</v>
      </c>
      <c r="D116" t="s">
        <v>141</v>
      </c>
      <c r="E116" s="30">
        <v>756.55</v>
      </c>
      <c r="F116">
        <v>15</v>
      </c>
      <c r="G116" s="32">
        <v>3</v>
      </c>
      <c r="H116" s="21">
        <f>Tabela_vendas[[#This Row],[Quantidade]]*Tabela_vendas[[#This Row],[Preço(R$)]]</f>
        <v>2269.6499999999996</v>
      </c>
      <c r="I116" t="s">
        <v>108</v>
      </c>
      <c r="J116" t="s">
        <v>50</v>
      </c>
      <c r="K116" t="s">
        <v>56</v>
      </c>
      <c r="L116" s="28">
        <v>45687</v>
      </c>
      <c r="M116" t="s">
        <v>203</v>
      </c>
      <c r="N116">
        <v>5</v>
      </c>
      <c r="O116" t="s">
        <v>69</v>
      </c>
    </row>
    <row r="117" spans="1:15">
      <c r="A117">
        <v>12164</v>
      </c>
      <c r="B117" t="s">
        <v>77</v>
      </c>
      <c r="C117" t="s">
        <v>54</v>
      </c>
      <c r="D117" t="s">
        <v>71</v>
      </c>
      <c r="E117" s="30">
        <v>152.68</v>
      </c>
      <c r="F117">
        <v>0</v>
      </c>
      <c r="G117" s="32">
        <v>3</v>
      </c>
      <c r="H117" s="21">
        <f>Tabela_vendas[[#This Row],[Quantidade]]*Tabela_vendas[[#This Row],[Preço(R$)]]</f>
        <v>458.04</v>
      </c>
      <c r="I117" t="s">
        <v>108</v>
      </c>
      <c r="J117" t="s">
        <v>75</v>
      </c>
      <c r="K117" t="s">
        <v>56</v>
      </c>
      <c r="L117" s="28">
        <v>45697</v>
      </c>
      <c r="M117" t="s">
        <v>204</v>
      </c>
      <c r="N117">
        <v>5</v>
      </c>
      <c r="O117" t="s">
        <v>139</v>
      </c>
    </row>
    <row r="118" spans="1:15">
      <c r="A118">
        <v>92020</v>
      </c>
      <c r="B118" t="s">
        <v>152</v>
      </c>
      <c r="C118" t="s">
        <v>66</v>
      </c>
      <c r="D118" t="s">
        <v>41</v>
      </c>
      <c r="E118" s="30">
        <v>1295.5</v>
      </c>
      <c r="F118">
        <v>5</v>
      </c>
      <c r="G118" s="32">
        <v>2</v>
      </c>
      <c r="H118" s="21">
        <f>Tabela_vendas[[#This Row],[Quantidade]]*Tabela_vendas[[#This Row],[Preço(R$)]]</f>
        <v>2591</v>
      </c>
      <c r="I118" t="s">
        <v>110</v>
      </c>
      <c r="J118" t="s">
        <v>75</v>
      </c>
      <c r="K118" t="s">
        <v>44</v>
      </c>
      <c r="L118" s="28">
        <v>45707</v>
      </c>
      <c r="M118" t="s">
        <v>205</v>
      </c>
      <c r="N118">
        <v>4</v>
      </c>
      <c r="O118" t="s">
        <v>53</v>
      </c>
    </row>
    <row r="119" spans="1:15">
      <c r="A119">
        <v>92981</v>
      </c>
      <c r="B119" t="s">
        <v>173</v>
      </c>
      <c r="C119" t="s">
        <v>155</v>
      </c>
      <c r="D119" t="s">
        <v>141</v>
      </c>
      <c r="E119" s="30">
        <v>1288.8399999999999</v>
      </c>
      <c r="F119">
        <v>0</v>
      </c>
      <c r="G119" s="32">
        <v>2</v>
      </c>
      <c r="H119" s="21">
        <f>Tabela_vendas[[#This Row],[Quantidade]]*Tabela_vendas[[#This Row],[Preço(R$)]]</f>
        <v>2577.6799999999998</v>
      </c>
      <c r="I119" t="s">
        <v>72</v>
      </c>
      <c r="J119" t="s">
        <v>75</v>
      </c>
      <c r="K119" t="s">
        <v>73</v>
      </c>
      <c r="L119" s="28">
        <v>45700</v>
      </c>
      <c r="M119" t="s">
        <v>206</v>
      </c>
      <c r="N119">
        <v>5</v>
      </c>
    </row>
    <row r="120" spans="1:15">
      <c r="A120">
        <v>96888</v>
      </c>
      <c r="B120" t="s">
        <v>152</v>
      </c>
      <c r="C120" t="s">
        <v>59</v>
      </c>
      <c r="D120" t="s">
        <v>41</v>
      </c>
      <c r="E120" s="30">
        <v>411.72</v>
      </c>
      <c r="F120">
        <v>15</v>
      </c>
      <c r="G120" s="32">
        <v>3</v>
      </c>
      <c r="H120" s="21">
        <f>Tabela_vendas[[#This Row],[Quantidade]]*Tabela_vendas[[#This Row],[Preço(R$)]]</f>
        <v>1235.1600000000001</v>
      </c>
      <c r="I120" t="s">
        <v>134</v>
      </c>
      <c r="J120" t="s">
        <v>50</v>
      </c>
      <c r="K120" t="s">
        <v>44</v>
      </c>
      <c r="L120" s="28">
        <v>45699</v>
      </c>
      <c r="M120" t="s">
        <v>207</v>
      </c>
      <c r="N120">
        <v>3</v>
      </c>
      <c r="O120" t="s">
        <v>69</v>
      </c>
    </row>
    <row r="121" spans="1:15">
      <c r="A121">
        <v>26275</v>
      </c>
      <c r="B121" t="s">
        <v>39</v>
      </c>
      <c r="C121" t="s">
        <v>160</v>
      </c>
      <c r="D121" t="s">
        <v>78</v>
      </c>
      <c r="E121" s="30">
        <v>1450.74</v>
      </c>
      <c r="F121">
        <v>5</v>
      </c>
      <c r="G121" s="32">
        <v>2</v>
      </c>
      <c r="H121" s="21">
        <f>Tabela_vendas[[#This Row],[Quantidade]]*Tabela_vendas[[#This Row],[Preço(R$)]]</f>
        <v>2901.48</v>
      </c>
      <c r="I121" t="s">
        <v>49</v>
      </c>
      <c r="J121" t="s">
        <v>50</v>
      </c>
      <c r="K121" t="s">
        <v>73</v>
      </c>
      <c r="L121" s="28">
        <v>45693</v>
      </c>
      <c r="M121" t="s">
        <v>208</v>
      </c>
      <c r="N121">
        <v>3</v>
      </c>
      <c r="O121" t="s">
        <v>53</v>
      </c>
    </row>
    <row r="122" spans="1:15">
      <c r="A122">
        <v>18145</v>
      </c>
      <c r="B122" t="s">
        <v>89</v>
      </c>
      <c r="C122" t="s">
        <v>155</v>
      </c>
      <c r="D122" t="s">
        <v>60</v>
      </c>
      <c r="E122" s="30">
        <v>247.45</v>
      </c>
      <c r="F122">
        <v>10</v>
      </c>
      <c r="G122" s="32">
        <v>1</v>
      </c>
      <c r="H122" s="21">
        <f>Tabela_vendas[[#This Row],[Quantidade]]*Tabela_vendas[[#This Row],[Preço(R$)]]</f>
        <v>247.45</v>
      </c>
      <c r="I122" t="s">
        <v>42</v>
      </c>
      <c r="J122" t="s">
        <v>75</v>
      </c>
      <c r="K122" t="s">
        <v>51</v>
      </c>
      <c r="L122" s="28">
        <v>45710</v>
      </c>
      <c r="M122" t="s">
        <v>209</v>
      </c>
      <c r="N122">
        <v>3</v>
      </c>
    </row>
    <row r="123" spans="1:15">
      <c r="A123">
        <v>69726</v>
      </c>
      <c r="B123" t="s">
        <v>99</v>
      </c>
      <c r="C123" t="s">
        <v>40</v>
      </c>
      <c r="D123" t="s">
        <v>78</v>
      </c>
      <c r="E123" s="30">
        <v>760.36</v>
      </c>
      <c r="F123">
        <v>15</v>
      </c>
      <c r="G123" s="32">
        <v>3</v>
      </c>
      <c r="H123" s="21">
        <f>Tabela_vendas[[#This Row],[Quantidade]]*Tabela_vendas[[#This Row],[Preço(R$)]]</f>
        <v>2281.08</v>
      </c>
      <c r="I123" t="s">
        <v>110</v>
      </c>
      <c r="J123" t="s">
        <v>82</v>
      </c>
      <c r="K123" t="s">
        <v>56</v>
      </c>
      <c r="L123" s="28">
        <v>45687</v>
      </c>
      <c r="M123" t="s">
        <v>210</v>
      </c>
      <c r="N123">
        <v>4</v>
      </c>
      <c r="O123" t="s">
        <v>69</v>
      </c>
    </row>
    <row r="124" spans="1:15">
      <c r="A124">
        <v>32084</v>
      </c>
      <c r="B124" t="s">
        <v>58</v>
      </c>
      <c r="C124" t="s">
        <v>59</v>
      </c>
      <c r="D124" t="s">
        <v>60</v>
      </c>
      <c r="E124" s="30">
        <v>362.16</v>
      </c>
      <c r="F124">
        <v>5</v>
      </c>
      <c r="G124" s="32">
        <v>1</v>
      </c>
      <c r="H124" s="21">
        <f>Tabela_vendas[[#This Row],[Quantidade]]*Tabela_vendas[[#This Row],[Preço(R$)]]</f>
        <v>362.16</v>
      </c>
      <c r="I124" t="s">
        <v>67</v>
      </c>
      <c r="J124" t="s">
        <v>43</v>
      </c>
      <c r="K124" t="s">
        <v>56</v>
      </c>
      <c r="L124" s="28">
        <v>45691</v>
      </c>
      <c r="M124" t="s">
        <v>211</v>
      </c>
      <c r="N124">
        <v>3</v>
      </c>
      <c r="O124" t="s">
        <v>69</v>
      </c>
    </row>
    <row r="125" spans="1:15">
      <c r="A125">
        <v>35232</v>
      </c>
      <c r="B125" t="s">
        <v>89</v>
      </c>
      <c r="C125" t="s">
        <v>40</v>
      </c>
      <c r="D125" t="s">
        <v>141</v>
      </c>
      <c r="E125" s="30">
        <v>286.85000000000002</v>
      </c>
      <c r="F125">
        <v>15</v>
      </c>
      <c r="G125" s="32">
        <v>1</v>
      </c>
      <c r="H125" s="21">
        <f>Tabela_vendas[[#This Row],[Quantidade]]*Tabela_vendas[[#This Row],[Preço(R$)]]</f>
        <v>286.85000000000002</v>
      </c>
      <c r="I125" t="s">
        <v>42</v>
      </c>
      <c r="J125" t="s">
        <v>43</v>
      </c>
      <c r="K125" t="s">
        <v>44</v>
      </c>
      <c r="L125" s="28">
        <v>45695</v>
      </c>
      <c r="M125" t="s">
        <v>212</v>
      </c>
      <c r="O125" t="s">
        <v>139</v>
      </c>
    </row>
    <row r="126" spans="1:15">
      <c r="A126">
        <v>41019</v>
      </c>
      <c r="B126" t="s">
        <v>173</v>
      </c>
      <c r="C126" t="s">
        <v>40</v>
      </c>
      <c r="D126" t="s">
        <v>60</v>
      </c>
      <c r="E126" s="30">
        <v>1191.94</v>
      </c>
      <c r="F126">
        <v>0</v>
      </c>
      <c r="G126" s="32">
        <v>2</v>
      </c>
      <c r="H126" s="21">
        <f>Tabela_vendas[[#This Row],[Quantidade]]*Tabela_vendas[[#This Row],[Preço(R$)]]</f>
        <v>2383.88</v>
      </c>
      <c r="I126" t="s">
        <v>67</v>
      </c>
      <c r="J126" t="s">
        <v>43</v>
      </c>
      <c r="K126" t="s">
        <v>51</v>
      </c>
      <c r="L126" s="28">
        <v>45703</v>
      </c>
      <c r="M126" t="s">
        <v>213</v>
      </c>
      <c r="N126">
        <v>3</v>
      </c>
    </row>
    <row r="127" spans="1:15">
      <c r="A127">
        <v>34156</v>
      </c>
      <c r="B127" t="s">
        <v>39</v>
      </c>
      <c r="C127" t="s">
        <v>59</v>
      </c>
      <c r="D127" t="s">
        <v>136</v>
      </c>
      <c r="E127" s="30">
        <v>441.11</v>
      </c>
      <c r="F127">
        <v>15</v>
      </c>
      <c r="G127" s="32">
        <v>1</v>
      </c>
      <c r="H127" s="21">
        <f>Tabela_vendas[[#This Row],[Quantidade]]*Tabela_vendas[[#This Row],[Preço(R$)]]</f>
        <v>441.11</v>
      </c>
      <c r="I127" t="s">
        <v>67</v>
      </c>
      <c r="J127" t="s">
        <v>43</v>
      </c>
      <c r="K127" t="s">
        <v>56</v>
      </c>
      <c r="L127" s="28">
        <v>45684</v>
      </c>
      <c r="M127" t="s">
        <v>214</v>
      </c>
      <c r="N127">
        <v>3</v>
      </c>
      <c r="O127" t="s">
        <v>139</v>
      </c>
    </row>
    <row r="128" spans="1:15">
      <c r="A128">
        <v>97900</v>
      </c>
      <c r="B128" t="s">
        <v>152</v>
      </c>
      <c r="C128" t="s">
        <v>160</v>
      </c>
      <c r="D128" t="s">
        <v>141</v>
      </c>
      <c r="E128" s="30">
        <v>110.72</v>
      </c>
      <c r="F128">
        <v>15</v>
      </c>
      <c r="G128" s="32">
        <v>3</v>
      </c>
      <c r="H128" s="21">
        <f>Tabela_vendas[[#This Row],[Quantidade]]*Tabela_vendas[[#This Row],[Preço(R$)]]</f>
        <v>332.15999999999997</v>
      </c>
      <c r="I128" t="s">
        <v>108</v>
      </c>
      <c r="J128" t="s">
        <v>82</v>
      </c>
      <c r="K128" t="s">
        <v>73</v>
      </c>
      <c r="L128" s="28">
        <v>45708</v>
      </c>
      <c r="M128" t="s">
        <v>215</v>
      </c>
      <c r="N128">
        <v>4</v>
      </c>
      <c r="O128" t="s">
        <v>53</v>
      </c>
    </row>
    <row r="129" spans="1:15">
      <c r="A129">
        <v>82434</v>
      </c>
      <c r="B129" t="s">
        <v>39</v>
      </c>
      <c r="C129" t="s">
        <v>160</v>
      </c>
      <c r="D129" t="s">
        <v>81</v>
      </c>
      <c r="E129" s="30">
        <v>1210.9100000000001</v>
      </c>
      <c r="F129">
        <v>10</v>
      </c>
      <c r="G129" s="32">
        <v>3</v>
      </c>
      <c r="H129" s="21">
        <f>Tabela_vendas[[#This Row],[Quantidade]]*Tabela_vendas[[#This Row],[Preço(R$)]]</f>
        <v>3632.7300000000005</v>
      </c>
      <c r="I129" t="s">
        <v>134</v>
      </c>
      <c r="J129" t="s">
        <v>82</v>
      </c>
      <c r="K129" t="s">
        <v>56</v>
      </c>
      <c r="L129" s="28">
        <v>45694</v>
      </c>
      <c r="M129" t="s">
        <v>216</v>
      </c>
      <c r="O129" t="s">
        <v>69</v>
      </c>
    </row>
    <row r="130" spans="1:15">
      <c r="A130">
        <v>17315</v>
      </c>
      <c r="B130" t="s">
        <v>152</v>
      </c>
      <c r="C130" t="s">
        <v>54</v>
      </c>
      <c r="D130" t="s">
        <v>60</v>
      </c>
      <c r="E130" s="30">
        <v>1467.51</v>
      </c>
      <c r="F130">
        <v>15</v>
      </c>
      <c r="G130" s="32">
        <v>1</v>
      </c>
      <c r="H130" s="21">
        <f>Tabela_vendas[[#This Row],[Quantidade]]*Tabela_vendas[[#This Row],[Preço(R$)]]</f>
        <v>1467.51</v>
      </c>
      <c r="I130" t="s">
        <v>72</v>
      </c>
      <c r="J130" t="s">
        <v>43</v>
      </c>
      <c r="K130" t="s">
        <v>44</v>
      </c>
      <c r="L130" s="28">
        <v>45694</v>
      </c>
      <c r="M130" t="s">
        <v>217</v>
      </c>
      <c r="N130">
        <v>3</v>
      </c>
      <c r="O130" t="s">
        <v>69</v>
      </c>
    </row>
    <row r="131" spans="1:15">
      <c r="A131">
        <v>64075</v>
      </c>
      <c r="B131" t="s">
        <v>89</v>
      </c>
      <c r="C131" t="s">
        <v>47</v>
      </c>
      <c r="D131" t="s">
        <v>41</v>
      </c>
      <c r="E131" s="30">
        <v>1246.3699999999999</v>
      </c>
      <c r="F131">
        <v>10</v>
      </c>
      <c r="G131" s="32">
        <v>1</v>
      </c>
      <c r="H131" s="21">
        <f>Tabela_vendas[[#This Row],[Quantidade]]*Tabela_vendas[[#This Row],[Preço(R$)]]</f>
        <v>1246.3699999999999</v>
      </c>
      <c r="I131" t="s">
        <v>134</v>
      </c>
      <c r="J131" t="s">
        <v>75</v>
      </c>
      <c r="K131" t="s">
        <v>73</v>
      </c>
      <c r="L131" s="28">
        <v>45701</v>
      </c>
      <c r="M131" t="s">
        <v>218</v>
      </c>
      <c r="N131">
        <v>3</v>
      </c>
    </row>
    <row r="132" spans="1:15">
      <c r="A132">
        <v>56473</v>
      </c>
      <c r="B132" t="s">
        <v>58</v>
      </c>
      <c r="C132" t="s">
        <v>100</v>
      </c>
      <c r="D132" t="s">
        <v>41</v>
      </c>
      <c r="E132" s="30">
        <v>1405.42</v>
      </c>
      <c r="F132">
        <v>5</v>
      </c>
      <c r="G132" s="32">
        <v>1</v>
      </c>
      <c r="H132" s="21">
        <f>Tabela_vendas[[#This Row],[Quantidade]]*Tabela_vendas[[#This Row],[Preço(R$)]]</f>
        <v>1405.42</v>
      </c>
      <c r="I132" t="s">
        <v>67</v>
      </c>
      <c r="J132" t="s">
        <v>43</v>
      </c>
      <c r="K132" t="s">
        <v>73</v>
      </c>
      <c r="L132" s="28">
        <v>45701</v>
      </c>
      <c r="M132" t="s">
        <v>219</v>
      </c>
      <c r="N132">
        <v>3</v>
      </c>
      <c r="O132" t="s">
        <v>80</v>
      </c>
    </row>
    <row r="133" spans="1:15">
      <c r="A133">
        <v>41895</v>
      </c>
      <c r="B133" t="s">
        <v>77</v>
      </c>
      <c r="C133" t="s">
        <v>59</v>
      </c>
      <c r="D133" t="s">
        <v>48</v>
      </c>
      <c r="E133" s="30">
        <v>183.76</v>
      </c>
      <c r="F133">
        <v>10</v>
      </c>
      <c r="G133" s="32">
        <v>3</v>
      </c>
      <c r="H133" s="21">
        <f>Tabela_vendas[[#This Row],[Quantidade]]*Tabela_vendas[[#This Row],[Preço(R$)]]</f>
        <v>551.28</v>
      </c>
      <c r="I133" t="s">
        <v>72</v>
      </c>
      <c r="J133" t="s">
        <v>43</v>
      </c>
      <c r="K133" t="s">
        <v>56</v>
      </c>
      <c r="L133" s="28">
        <v>45687</v>
      </c>
      <c r="M133" t="s">
        <v>220</v>
      </c>
      <c r="N133">
        <v>5</v>
      </c>
      <c r="O133" t="s">
        <v>69</v>
      </c>
    </row>
    <row r="134" spans="1:15">
      <c r="A134">
        <v>63793</v>
      </c>
      <c r="B134" t="s">
        <v>39</v>
      </c>
      <c r="C134" t="s">
        <v>62</v>
      </c>
      <c r="D134" t="s">
        <v>60</v>
      </c>
      <c r="E134" s="30">
        <v>509.06</v>
      </c>
      <c r="F134">
        <v>5</v>
      </c>
      <c r="G134" s="32">
        <v>2</v>
      </c>
      <c r="H134" s="21">
        <f>Tabela_vendas[[#This Row],[Quantidade]]*Tabela_vendas[[#This Row],[Preço(R$)]]</f>
        <v>1018.12</v>
      </c>
      <c r="I134" t="s">
        <v>55</v>
      </c>
      <c r="J134" t="s">
        <v>43</v>
      </c>
      <c r="K134" t="s">
        <v>56</v>
      </c>
      <c r="L134" s="28">
        <v>45685</v>
      </c>
      <c r="M134" t="s">
        <v>221</v>
      </c>
      <c r="O134" t="s">
        <v>53</v>
      </c>
    </row>
    <row r="135" spans="1:15">
      <c r="A135">
        <v>75071</v>
      </c>
      <c r="B135" t="s">
        <v>119</v>
      </c>
      <c r="C135" t="s">
        <v>40</v>
      </c>
      <c r="D135" t="s">
        <v>141</v>
      </c>
      <c r="E135" s="30">
        <v>543.29999999999995</v>
      </c>
      <c r="F135">
        <v>15</v>
      </c>
      <c r="G135" s="32">
        <v>3</v>
      </c>
      <c r="H135" s="21">
        <f>Tabela_vendas[[#This Row],[Quantidade]]*Tabela_vendas[[#This Row],[Preço(R$)]]</f>
        <v>1629.8999999999999</v>
      </c>
      <c r="I135" t="s">
        <v>67</v>
      </c>
      <c r="J135" t="s">
        <v>82</v>
      </c>
      <c r="K135" t="s">
        <v>44</v>
      </c>
      <c r="L135" s="28">
        <v>45708</v>
      </c>
      <c r="M135" t="s">
        <v>222</v>
      </c>
      <c r="N135">
        <v>4</v>
      </c>
    </row>
    <row r="136" spans="1:15">
      <c r="A136">
        <v>47809</v>
      </c>
      <c r="B136" t="s">
        <v>46</v>
      </c>
      <c r="C136" t="s">
        <v>155</v>
      </c>
      <c r="D136" t="s">
        <v>71</v>
      </c>
      <c r="E136" s="30">
        <v>1408.28</v>
      </c>
      <c r="F136">
        <v>5</v>
      </c>
      <c r="G136" s="32">
        <v>2</v>
      </c>
      <c r="H136" s="21">
        <f>Tabela_vendas[[#This Row],[Quantidade]]*Tabela_vendas[[#This Row],[Preço(R$)]]</f>
        <v>2816.56</v>
      </c>
      <c r="I136" t="s">
        <v>108</v>
      </c>
      <c r="J136" t="s">
        <v>75</v>
      </c>
      <c r="K136" t="s">
        <v>51</v>
      </c>
      <c r="L136" s="28">
        <v>45698</v>
      </c>
      <c r="M136" t="s">
        <v>223</v>
      </c>
      <c r="N136">
        <v>5</v>
      </c>
      <c r="O136" t="s">
        <v>80</v>
      </c>
    </row>
    <row r="137" spans="1:15">
      <c r="A137">
        <v>58399</v>
      </c>
      <c r="B137" t="s">
        <v>39</v>
      </c>
      <c r="C137" t="s">
        <v>160</v>
      </c>
      <c r="D137" t="s">
        <v>60</v>
      </c>
      <c r="E137" s="30">
        <v>1241.1300000000001</v>
      </c>
      <c r="F137">
        <v>5</v>
      </c>
      <c r="G137" s="32">
        <v>2</v>
      </c>
      <c r="H137" s="21">
        <f>Tabela_vendas[[#This Row],[Quantidade]]*Tabela_vendas[[#This Row],[Preço(R$)]]</f>
        <v>2482.2600000000002</v>
      </c>
      <c r="I137" t="s">
        <v>42</v>
      </c>
      <c r="J137" t="s">
        <v>43</v>
      </c>
      <c r="K137" t="s">
        <v>56</v>
      </c>
      <c r="L137" s="28">
        <v>45682</v>
      </c>
      <c r="M137" t="s">
        <v>224</v>
      </c>
      <c r="N137">
        <v>5</v>
      </c>
    </row>
    <row r="138" spans="1:15">
      <c r="A138">
        <v>48892</v>
      </c>
      <c r="B138" t="s">
        <v>119</v>
      </c>
      <c r="C138" t="s">
        <v>100</v>
      </c>
      <c r="D138" t="s">
        <v>41</v>
      </c>
      <c r="E138" s="30">
        <v>915.27</v>
      </c>
      <c r="F138">
        <v>20</v>
      </c>
      <c r="G138" s="32">
        <v>2</v>
      </c>
      <c r="H138" s="21">
        <f>Tabela_vendas[[#This Row],[Quantidade]]*Tabela_vendas[[#This Row],[Preço(R$)]]</f>
        <v>1830.54</v>
      </c>
      <c r="I138" t="s">
        <v>67</v>
      </c>
      <c r="J138" t="s">
        <v>50</v>
      </c>
      <c r="K138" t="s">
        <v>73</v>
      </c>
      <c r="L138" s="28">
        <v>45711</v>
      </c>
      <c r="M138" t="s">
        <v>225</v>
      </c>
      <c r="N138">
        <v>3</v>
      </c>
      <c r="O138" t="s">
        <v>69</v>
      </c>
    </row>
    <row r="139" spans="1:15">
      <c r="A139">
        <v>76478</v>
      </c>
      <c r="B139" t="s">
        <v>58</v>
      </c>
      <c r="C139" t="s">
        <v>155</v>
      </c>
      <c r="D139" t="s">
        <v>60</v>
      </c>
      <c r="E139" s="30">
        <v>1261.7</v>
      </c>
      <c r="F139">
        <v>10</v>
      </c>
      <c r="G139" s="32">
        <v>1</v>
      </c>
      <c r="H139" s="21">
        <f>Tabela_vendas[[#This Row],[Quantidade]]*Tabela_vendas[[#This Row],[Preço(R$)]]</f>
        <v>1261.7</v>
      </c>
      <c r="I139" t="s">
        <v>55</v>
      </c>
      <c r="J139" t="s">
        <v>50</v>
      </c>
      <c r="K139" t="s">
        <v>44</v>
      </c>
      <c r="L139" s="28">
        <v>45703</v>
      </c>
      <c r="M139" t="s">
        <v>226</v>
      </c>
      <c r="N139">
        <v>3</v>
      </c>
    </row>
    <row r="140" spans="1:15">
      <c r="A140">
        <v>97350</v>
      </c>
      <c r="B140" t="s">
        <v>173</v>
      </c>
      <c r="C140" t="s">
        <v>100</v>
      </c>
      <c r="D140" t="s">
        <v>48</v>
      </c>
      <c r="E140" s="30">
        <v>1434.42</v>
      </c>
      <c r="F140">
        <v>20</v>
      </c>
      <c r="G140" s="32">
        <v>2</v>
      </c>
      <c r="H140" s="21">
        <f>Tabela_vendas[[#This Row],[Quantidade]]*Tabela_vendas[[#This Row],[Preço(R$)]]</f>
        <v>2868.84</v>
      </c>
      <c r="I140" t="s">
        <v>72</v>
      </c>
      <c r="J140" t="s">
        <v>75</v>
      </c>
      <c r="K140" t="s">
        <v>73</v>
      </c>
      <c r="L140" s="28">
        <v>45690</v>
      </c>
      <c r="M140" t="s">
        <v>227</v>
      </c>
    </row>
    <row r="141" spans="1:15">
      <c r="A141">
        <v>19312</v>
      </c>
      <c r="B141" t="s">
        <v>39</v>
      </c>
      <c r="C141" t="s">
        <v>85</v>
      </c>
      <c r="D141" t="s">
        <v>71</v>
      </c>
      <c r="E141" s="30">
        <v>726.66</v>
      </c>
      <c r="F141">
        <v>10</v>
      </c>
      <c r="G141" s="32">
        <v>1</v>
      </c>
      <c r="H141" s="21">
        <f>Tabela_vendas[[#This Row],[Quantidade]]*Tabela_vendas[[#This Row],[Preço(R$)]]</f>
        <v>726.66</v>
      </c>
      <c r="I141" t="s">
        <v>67</v>
      </c>
      <c r="J141" t="s">
        <v>50</v>
      </c>
      <c r="K141" t="s">
        <v>73</v>
      </c>
      <c r="L141" s="28">
        <v>45695</v>
      </c>
      <c r="M141" t="s">
        <v>228</v>
      </c>
      <c r="N141">
        <v>4</v>
      </c>
    </row>
    <row r="142" spans="1:15">
      <c r="A142">
        <v>77771</v>
      </c>
      <c r="B142" t="s">
        <v>173</v>
      </c>
      <c r="C142" t="s">
        <v>160</v>
      </c>
      <c r="D142" t="s">
        <v>71</v>
      </c>
      <c r="E142" s="30">
        <v>520.71</v>
      </c>
      <c r="F142">
        <v>5</v>
      </c>
      <c r="G142" s="32">
        <v>2</v>
      </c>
      <c r="H142" s="21">
        <f>Tabela_vendas[[#This Row],[Quantidade]]*Tabela_vendas[[#This Row],[Preço(R$)]]</f>
        <v>1041.42</v>
      </c>
      <c r="I142" t="s">
        <v>108</v>
      </c>
      <c r="J142" t="s">
        <v>43</v>
      </c>
      <c r="K142" t="s">
        <v>73</v>
      </c>
      <c r="L142" s="28">
        <v>45691</v>
      </c>
      <c r="M142" t="s">
        <v>229</v>
      </c>
      <c r="N142">
        <v>4</v>
      </c>
    </row>
    <row r="143" spans="1:15">
      <c r="A143">
        <v>72046</v>
      </c>
      <c r="B143" t="s">
        <v>58</v>
      </c>
      <c r="C143" t="s">
        <v>85</v>
      </c>
      <c r="D143" t="s">
        <v>136</v>
      </c>
      <c r="E143" s="30">
        <v>663.73</v>
      </c>
      <c r="F143">
        <v>5</v>
      </c>
      <c r="G143" s="32">
        <v>3</v>
      </c>
      <c r="H143" s="21">
        <f>Tabela_vendas[[#This Row],[Quantidade]]*Tabela_vendas[[#This Row],[Preço(R$)]]</f>
        <v>1991.19</v>
      </c>
      <c r="I143" t="s">
        <v>110</v>
      </c>
      <c r="J143" t="s">
        <v>43</v>
      </c>
      <c r="K143" t="s">
        <v>51</v>
      </c>
      <c r="L143" s="28">
        <v>45703</v>
      </c>
      <c r="M143" t="s">
        <v>230</v>
      </c>
      <c r="O143" t="s">
        <v>53</v>
      </c>
    </row>
    <row r="144" spans="1:15">
      <c r="A144">
        <v>83064</v>
      </c>
      <c r="B144" t="s">
        <v>46</v>
      </c>
      <c r="C144" t="s">
        <v>40</v>
      </c>
      <c r="D144" t="s">
        <v>115</v>
      </c>
      <c r="E144" s="30">
        <v>289.56</v>
      </c>
      <c r="F144">
        <v>0</v>
      </c>
      <c r="G144" s="32">
        <v>1</v>
      </c>
      <c r="H144" s="21">
        <f>Tabela_vendas[[#This Row],[Quantidade]]*Tabela_vendas[[#This Row],[Preço(R$)]]</f>
        <v>289.56</v>
      </c>
      <c r="I144" t="s">
        <v>42</v>
      </c>
      <c r="J144" t="s">
        <v>82</v>
      </c>
      <c r="K144" t="s">
        <v>51</v>
      </c>
      <c r="L144" s="28">
        <v>45682</v>
      </c>
      <c r="M144" t="s">
        <v>231</v>
      </c>
      <c r="N144">
        <v>3</v>
      </c>
      <c r="O144" t="s">
        <v>139</v>
      </c>
    </row>
    <row r="145" spans="1:15">
      <c r="A145">
        <v>17553</v>
      </c>
      <c r="B145" t="s">
        <v>70</v>
      </c>
      <c r="C145" t="s">
        <v>54</v>
      </c>
      <c r="D145" t="s">
        <v>41</v>
      </c>
      <c r="E145" s="30">
        <v>1359.92</v>
      </c>
      <c r="F145">
        <v>10</v>
      </c>
      <c r="G145" s="32">
        <v>1</v>
      </c>
      <c r="H145" s="21">
        <f>Tabela_vendas[[#This Row],[Quantidade]]*Tabela_vendas[[#This Row],[Preço(R$)]]</f>
        <v>1359.92</v>
      </c>
      <c r="I145" t="s">
        <v>49</v>
      </c>
      <c r="J145" t="s">
        <v>82</v>
      </c>
      <c r="K145" t="s">
        <v>56</v>
      </c>
      <c r="L145" s="28">
        <v>45710</v>
      </c>
      <c r="M145" t="s">
        <v>232</v>
      </c>
      <c r="N145">
        <v>3</v>
      </c>
      <c r="O145" t="s">
        <v>80</v>
      </c>
    </row>
    <row r="146" spans="1:15">
      <c r="A146">
        <v>10745</v>
      </c>
      <c r="B146" t="s">
        <v>119</v>
      </c>
      <c r="C146" t="s">
        <v>66</v>
      </c>
      <c r="D146" t="s">
        <v>136</v>
      </c>
      <c r="E146" s="30">
        <v>1031.72</v>
      </c>
      <c r="F146">
        <v>5</v>
      </c>
      <c r="G146" s="32">
        <v>3</v>
      </c>
      <c r="H146" s="21">
        <f>Tabela_vendas[[#This Row],[Quantidade]]*Tabela_vendas[[#This Row],[Preço(R$)]]</f>
        <v>3095.16</v>
      </c>
      <c r="I146" t="s">
        <v>110</v>
      </c>
      <c r="J146" t="s">
        <v>82</v>
      </c>
      <c r="K146" t="s">
        <v>73</v>
      </c>
      <c r="L146" s="28">
        <v>45693</v>
      </c>
      <c r="M146" t="s">
        <v>233</v>
      </c>
      <c r="N146">
        <v>4</v>
      </c>
    </row>
    <row r="147" spans="1:15">
      <c r="A147">
        <v>91985</v>
      </c>
      <c r="B147" t="s">
        <v>119</v>
      </c>
      <c r="C147" t="s">
        <v>155</v>
      </c>
      <c r="D147" t="s">
        <v>81</v>
      </c>
      <c r="E147" s="30">
        <v>1402.55</v>
      </c>
      <c r="F147">
        <v>20</v>
      </c>
      <c r="G147" s="32">
        <v>1</v>
      </c>
      <c r="H147" s="21">
        <f>Tabela_vendas[[#This Row],[Quantidade]]*Tabela_vendas[[#This Row],[Preço(R$)]]</f>
        <v>1402.55</v>
      </c>
      <c r="I147" t="s">
        <v>67</v>
      </c>
      <c r="J147" t="s">
        <v>75</v>
      </c>
      <c r="K147" t="s">
        <v>44</v>
      </c>
      <c r="L147" s="28">
        <v>45694</v>
      </c>
      <c r="M147" t="s">
        <v>234</v>
      </c>
      <c r="N147">
        <v>4</v>
      </c>
    </row>
    <row r="148" spans="1:15">
      <c r="A148">
        <v>26055</v>
      </c>
      <c r="B148" t="s">
        <v>39</v>
      </c>
      <c r="C148" t="s">
        <v>47</v>
      </c>
      <c r="D148" t="s">
        <v>41</v>
      </c>
      <c r="E148" s="30">
        <v>1035.33</v>
      </c>
      <c r="F148">
        <v>15</v>
      </c>
      <c r="G148" s="32">
        <v>1</v>
      </c>
      <c r="H148" s="21">
        <f>Tabela_vendas[[#This Row],[Quantidade]]*Tabela_vendas[[#This Row],[Preço(R$)]]</f>
        <v>1035.33</v>
      </c>
      <c r="I148" t="s">
        <v>49</v>
      </c>
      <c r="J148" t="s">
        <v>50</v>
      </c>
      <c r="K148" t="s">
        <v>44</v>
      </c>
      <c r="L148" s="28">
        <v>45701</v>
      </c>
      <c r="M148" t="s">
        <v>235</v>
      </c>
      <c r="O148" t="s">
        <v>53</v>
      </c>
    </row>
    <row r="149" spans="1:15">
      <c r="A149">
        <v>43665</v>
      </c>
      <c r="B149" t="s">
        <v>173</v>
      </c>
      <c r="C149" t="s">
        <v>40</v>
      </c>
      <c r="D149" t="s">
        <v>48</v>
      </c>
      <c r="E149" s="30">
        <v>1121.99</v>
      </c>
      <c r="F149">
        <v>10</v>
      </c>
      <c r="G149" s="32">
        <v>3</v>
      </c>
      <c r="H149" s="21">
        <f>Tabela_vendas[[#This Row],[Quantidade]]*Tabela_vendas[[#This Row],[Preço(R$)]]</f>
        <v>3365.9700000000003</v>
      </c>
      <c r="I149" t="s">
        <v>134</v>
      </c>
      <c r="J149" t="s">
        <v>50</v>
      </c>
      <c r="K149" t="s">
        <v>56</v>
      </c>
      <c r="L149" s="28">
        <v>45707</v>
      </c>
      <c r="M149" t="s">
        <v>236</v>
      </c>
      <c r="N149">
        <v>5</v>
      </c>
      <c r="O149" t="s">
        <v>53</v>
      </c>
    </row>
    <row r="150" spans="1:15">
      <c r="A150">
        <v>42808</v>
      </c>
      <c r="B150" t="s">
        <v>58</v>
      </c>
      <c r="C150" t="s">
        <v>100</v>
      </c>
      <c r="D150" t="s">
        <v>41</v>
      </c>
      <c r="E150" s="30">
        <v>251.46</v>
      </c>
      <c r="F150">
        <v>20</v>
      </c>
      <c r="G150" s="32">
        <v>1</v>
      </c>
      <c r="H150" s="21">
        <f>Tabela_vendas[[#This Row],[Quantidade]]*Tabela_vendas[[#This Row],[Preço(R$)]]</f>
        <v>251.46</v>
      </c>
      <c r="I150" t="s">
        <v>42</v>
      </c>
      <c r="J150" t="s">
        <v>82</v>
      </c>
      <c r="K150" t="s">
        <v>44</v>
      </c>
      <c r="L150" s="28">
        <v>45696</v>
      </c>
      <c r="M150" t="s">
        <v>237</v>
      </c>
      <c r="O150" t="s">
        <v>139</v>
      </c>
    </row>
    <row r="151" spans="1:15">
      <c r="A151">
        <v>27686</v>
      </c>
      <c r="B151" t="s">
        <v>58</v>
      </c>
      <c r="C151" t="s">
        <v>62</v>
      </c>
      <c r="D151" t="s">
        <v>141</v>
      </c>
      <c r="E151" s="30">
        <v>462.49</v>
      </c>
      <c r="F151">
        <v>10</v>
      </c>
      <c r="G151" s="32">
        <v>1</v>
      </c>
      <c r="H151" s="21">
        <f>Tabela_vendas[[#This Row],[Quantidade]]*Tabela_vendas[[#This Row],[Preço(R$)]]</f>
        <v>462.49</v>
      </c>
      <c r="I151" t="s">
        <v>67</v>
      </c>
      <c r="J151" t="s">
        <v>75</v>
      </c>
      <c r="K151" t="s">
        <v>51</v>
      </c>
      <c r="L151" s="28">
        <v>45699</v>
      </c>
      <c r="M151" t="s">
        <v>238</v>
      </c>
      <c r="N151">
        <v>3</v>
      </c>
    </row>
    <row r="152" spans="1:15">
      <c r="A152">
        <v>54738</v>
      </c>
      <c r="B152" t="s">
        <v>39</v>
      </c>
      <c r="C152" t="s">
        <v>62</v>
      </c>
      <c r="D152" t="s">
        <v>78</v>
      </c>
      <c r="E152" s="30">
        <v>300.13</v>
      </c>
      <c r="F152">
        <v>5</v>
      </c>
      <c r="G152" s="32">
        <v>3</v>
      </c>
      <c r="H152" s="21">
        <f>Tabela_vendas[[#This Row],[Quantidade]]*Tabela_vendas[[#This Row],[Preço(R$)]]</f>
        <v>900.39</v>
      </c>
      <c r="I152" t="s">
        <v>110</v>
      </c>
      <c r="J152" t="s">
        <v>75</v>
      </c>
      <c r="K152" t="s">
        <v>44</v>
      </c>
      <c r="L152" s="28">
        <v>45684</v>
      </c>
      <c r="M152" t="s">
        <v>239</v>
      </c>
      <c r="N152">
        <v>4</v>
      </c>
      <c r="O152" t="s">
        <v>69</v>
      </c>
    </row>
    <row r="153" spans="1:15">
      <c r="A153">
        <v>72163</v>
      </c>
      <c r="B153" t="s">
        <v>119</v>
      </c>
      <c r="C153" t="s">
        <v>62</v>
      </c>
      <c r="D153" t="s">
        <v>136</v>
      </c>
      <c r="E153" s="30">
        <v>603.55999999999995</v>
      </c>
      <c r="F153">
        <v>10</v>
      </c>
      <c r="G153" s="32">
        <v>1</v>
      </c>
      <c r="H153" s="21">
        <f>Tabela_vendas[[#This Row],[Quantidade]]*Tabela_vendas[[#This Row],[Preço(R$)]]</f>
        <v>603.55999999999995</v>
      </c>
      <c r="I153" t="s">
        <v>67</v>
      </c>
      <c r="J153" t="s">
        <v>50</v>
      </c>
      <c r="K153" t="s">
        <v>73</v>
      </c>
      <c r="L153" s="28">
        <v>45707</v>
      </c>
      <c r="M153" t="s">
        <v>240</v>
      </c>
      <c r="N153">
        <v>4</v>
      </c>
    </row>
    <row r="154" spans="1:15">
      <c r="A154">
        <v>82387</v>
      </c>
      <c r="B154" t="s">
        <v>152</v>
      </c>
      <c r="C154" t="s">
        <v>62</v>
      </c>
      <c r="D154" t="s">
        <v>141</v>
      </c>
      <c r="E154" s="30">
        <v>118.58</v>
      </c>
      <c r="F154">
        <v>10</v>
      </c>
      <c r="G154" s="32">
        <v>2</v>
      </c>
      <c r="H154" s="21">
        <f>Tabela_vendas[[#This Row],[Quantidade]]*Tabela_vendas[[#This Row],[Preço(R$)]]</f>
        <v>237.16</v>
      </c>
      <c r="I154" t="s">
        <v>42</v>
      </c>
      <c r="J154" t="s">
        <v>50</v>
      </c>
      <c r="K154" t="s">
        <v>56</v>
      </c>
      <c r="L154" s="28">
        <v>45701</v>
      </c>
      <c r="M154" t="s">
        <v>241</v>
      </c>
      <c r="N154">
        <v>5</v>
      </c>
      <c r="O154" t="s">
        <v>53</v>
      </c>
    </row>
    <row r="155" spans="1:15">
      <c r="A155">
        <v>11842</v>
      </c>
      <c r="B155" t="s">
        <v>77</v>
      </c>
      <c r="C155" t="s">
        <v>62</v>
      </c>
      <c r="D155" t="s">
        <v>136</v>
      </c>
      <c r="E155" s="30">
        <v>471.35</v>
      </c>
      <c r="F155">
        <v>0</v>
      </c>
      <c r="G155" s="32">
        <v>3</v>
      </c>
      <c r="H155" s="21">
        <f>Tabela_vendas[[#This Row],[Quantidade]]*Tabela_vendas[[#This Row],[Preço(R$)]]</f>
        <v>1414.0500000000002</v>
      </c>
      <c r="I155" t="s">
        <v>49</v>
      </c>
      <c r="J155" t="s">
        <v>82</v>
      </c>
      <c r="K155" t="s">
        <v>73</v>
      </c>
      <c r="L155" s="28">
        <v>45701</v>
      </c>
      <c r="M155" t="s">
        <v>242</v>
      </c>
      <c r="N155">
        <v>3</v>
      </c>
    </row>
    <row r="156" spans="1:15">
      <c r="A156">
        <v>86392</v>
      </c>
      <c r="B156" t="s">
        <v>46</v>
      </c>
      <c r="C156" t="s">
        <v>100</v>
      </c>
      <c r="D156" t="s">
        <v>78</v>
      </c>
      <c r="E156" s="30">
        <v>921.26</v>
      </c>
      <c r="F156">
        <v>0</v>
      </c>
      <c r="G156" s="32">
        <v>3</v>
      </c>
      <c r="H156" s="21">
        <f>Tabela_vendas[[#This Row],[Quantidade]]*Tabela_vendas[[#This Row],[Preço(R$)]]</f>
        <v>2763.7799999999997</v>
      </c>
      <c r="I156" t="s">
        <v>55</v>
      </c>
      <c r="J156" t="s">
        <v>82</v>
      </c>
      <c r="K156" t="s">
        <v>73</v>
      </c>
      <c r="L156" s="28">
        <v>45694</v>
      </c>
      <c r="M156" t="s">
        <v>243</v>
      </c>
      <c r="O156" t="s">
        <v>53</v>
      </c>
    </row>
    <row r="157" spans="1:15">
      <c r="A157">
        <v>79188</v>
      </c>
      <c r="B157" t="s">
        <v>70</v>
      </c>
      <c r="C157" t="s">
        <v>40</v>
      </c>
      <c r="D157" t="s">
        <v>78</v>
      </c>
      <c r="E157" s="30">
        <v>887.92</v>
      </c>
      <c r="F157">
        <v>5</v>
      </c>
      <c r="G157" s="32">
        <v>2</v>
      </c>
      <c r="H157" s="21">
        <f>Tabela_vendas[[#This Row],[Quantidade]]*Tabela_vendas[[#This Row],[Preço(R$)]]</f>
        <v>1775.84</v>
      </c>
      <c r="I157" t="s">
        <v>67</v>
      </c>
      <c r="J157" t="s">
        <v>75</v>
      </c>
      <c r="K157" t="s">
        <v>73</v>
      </c>
      <c r="L157" s="28">
        <v>45695</v>
      </c>
      <c r="M157" t="s">
        <v>244</v>
      </c>
      <c r="O157" t="s">
        <v>69</v>
      </c>
    </row>
    <row r="158" spans="1:15">
      <c r="A158">
        <v>83080</v>
      </c>
      <c r="B158" t="s">
        <v>152</v>
      </c>
      <c r="C158" t="s">
        <v>85</v>
      </c>
      <c r="D158" t="s">
        <v>64</v>
      </c>
      <c r="E158" s="30">
        <v>317.43</v>
      </c>
      <c r="F158">
        <v>10</v>
      </c>
      <c r="G158" s="32">
        <v>1</v>
      </c>
      <c r="H158" s="21">
        <f>Tabela_vendas[[#This Row],[Quantidade]]*Tabela_vendas[[#This Row],[Preço(R$)]]</f>
        <v>317.43</v>
      </c>
      <c r="I158" t="s">
        <v>110</v>
      </c>
      <c r="J158" t="s">
        <v>50</v>
      </c>
      <c r="K158" t="s">
        <v>56</v>
      </c>
      <c r="L158" s="28">
        <v>45693</v>
      </c>
      <c r="M158" t="s">
        <v>245</v>
      </c>
      <c r="N158">
        <v>4</v>
      </c>
      <c r="O158" t="s">
        <v>69</v>
      </c>
    </row>
    <row r="159" spans="1:15">
      <c r="A159">
        <v>37694</v>
      </c>
      <c r="B159" t="s">
        <v>99</v>
      </c>
      <c r="C159" t="s">
        <v>85</v>
      </c>
      <c r="D159" t="s">
        <v>115</v>
      </c>
      <c r="E159" s="30">
        <v>125.49</v>
      </c>
      <c r="F159">
        <v>5</v>
      </c>
      <c r="G159" s="32">
        <v>1</v>
      </c>
      <c r="H159" s="21">
        <f>Tabela_vendas[[#This Row],[Quantidade]]*Tabela_vendas[[#This Row],[Preço(R$)]]</f>
        <v>125.49</v>
      </c>
      <c r="I159" t="s">
        <v>134</v>
      </c>
      <c r="J159" t="s">
        <v>50</v>
      </c>
      <c r="K159" t="s">
        <v>73</v>
      </c>
      <c r="L159" s="28">
        <v>45688</v>
      </c>
      <c r="M159" t="s">
        <v>246</v>
      </c>
      <c r="O159" t="s">
        <v>139</v>
      </c>
    </row>
    <row r="160" spans="1:15">
      <c r="A160">
        <v>31979</v>
      </c>
      <c r="B160" t="s">
        <v>119</v>
      </c>
      <c r="C160" t="s">
        <v>66</v>
      </c>
      <c r="D160" t="s">
        <v>78</v>
      </c>
      <c r="E160" s="30">
        <v>1148.72</v>
      </c>
      <c r="F160">
        <v>5</v>
      </c>
      <c r="G160" s="32">
        <v>3</v>
      </c>
      <c r="H160" s="21">
        <f>Tabela_vendas[[#This Row],[Quantidade]]*Tabela_vendas[[#This Row],[Preço(R$)]]</f>
        <v>3446.16</v>
      </c>
      <c r="I160" t="s">
        <v>55</v>
      </c>
      <c r="J160" t="s">
        <v>82</v>
      </c>
      <c r="K160" t="s">
        <v>44</v>
      </c>
      <c r="L160" s="28">
        <v>45707</v>
      </c>
      <c r="M160" t="s">
        <v>247</v>
      </c>
      <c r="N160">
        <v>5</v>
      </c>
      <c r="O160" t="s">
        <v>80</v>
      </c>
    </row>
    <row r="161" spans="1:15">
      <c r="A161">
        <v>30638</v>
      </c>
      <c r="B161" t="s">
        <v>89</v>
      </c>
      <c r="C161" t="s">
        <v>155</v>
      </c>
      <c r="D161" t="s">
        <v>141</v>
      </c>
      <c r="E161" s="30">
        <v>292.68</v>
      </c>
      <c r="F161">
        <v>5</v>
      </c>
      <c r="G161" s="32">
        <v>2</v>
      </c>
      <c r="H161" s="21">
        <f>Tabela_vendas[[#This Row],[Quantidade]]*Tabela_vendas[[#This Row],[Preço(R$)]]</f>
        <v>585.36</v>
      </c>
      <c r="I161" t="s">
        <v>134</v>
      </c>
      <c r="J161" t="s">
        <v>50</v>
      </c>
      <c r="K161" t="s">
        <v>73</v>
      </c>
      <c r="L161" s="28">
        <v>45701</v>
      </c>
      <c r="M161" t="s">
        <v>248</v>
      </c>
      <c r="O161" t="s">
        <v>53</v>
      </c>
    </row>
    <row r="162" spans="1:15">
      <c r="A162">
        <v>73337</v>
      </c>
      <c r="B162" t="s">
        <v>70</v>
      </c>
      <c r="C162" t="s">
        <v>160</v>
      </c>
      <c r="D162" t="s">
        <v>71</v>
      </c>
      <c r="E162" s="30">
        <v>1124.8800000000001</v>
      </c>
      <c r="F162">
        <v>0</v>
      </c>
      <c r="G162" s="32">
        <v>3</v>
      </c>
      <c r="H162" s="21">
        <f>Tabela_vendas[[#This Row],[Quantidade]]*Tabela_vendas[[#This Row],[Preço(R$)]]</f>
        <v>3374.6400000000003</v>
      </c>
      <c r="I162" t="s">
        <v>108</v>
      </c>
      <c r="J162" t="s">
        <v>43</v>
      </c>
      <c r="K162" t="s">
        <v>44</v>
      </c>
      <c r="L162" s="28">
        <v>45688</v>
      </c>
      <c r="M162" t="s">
        <v>249</v>
      </c>
      <c r="N162">
        <v>3</v>
      </c>
    </row>
    <row r="163" spans="1:15">
      <c r="A163">
        <v>94489</v>
      </c>
      <c r="B163" t="s">
        <v>99</v>
      </c>
      <c r="C163" t="s">
        <v>100</v>
      </c>
      <c r="D163" t="s">
        <v>60</v>
      </c>
      <c r="E163" s="30">
        <v>709.67</v>
      </c>
      <c r="F163">
        <v>5</v>
      </c>
      <c r="G163" s="32">
        <v>3</v>
      </c>
      <c r="H163" s="21">
        <f>Tabela_vendas[[#This Row],[Quantidade]]*Tabela_vendas[[#This Row],[Preço(R$)]]</f>
        <v>2129.0099999999998</v>
      </c>
      <c r="I163" t="s">
        <v>110</v>
      </c>
      <c r="J163" t="s">
        <v>43</v>
      </c>
      <c r="K163" t="s">
        <v>44</v>
      </c>
      <c r="L163" s="28">
        <v>45693</v>
      </c>
      <c r="M163" t="s">
        <v>250</v>
      </c>
    </row>
    <row r="164" spans="1:15">
      <c r="A164">
        <v>31546</v>
      </c>
      <c r="B164" t="s">
        <v>39</v>
      </c>
      <c r="C164" t="s">
        <v>66</v>
      </c>
      <c r="D164" t="s">
        <v>78</v>
      </c>
      <c r="E164" s="30">
        <v>990.32</v>
      </c>
      <c r="F164">
        <v>10</v>
      </c>
      <c r="G164" s="32">
        <v>1</v>
      </c>
      <c r="H164" s="21">
        <f>Tabela_vendas[[#This Row],[Quantidade]]*Tabela_vendas[[#This Row],[Preço(R$)]]</f>
        <v>990.32</v>
      </c>
      <c r="I164" t="s">
        <v>67</v>
      </c>
      <c r="J164" t="s">
        <v>75</v>
      </c>
      <c r="K164" t="s">
        <v>44</v>
      </c>
      <c r="L164" s="28">
        <v>45691</v>
      </c>
      <c r="M164" t="s">
        <v>251</v>
      </c>
      <c r="O164" t="s">
        <v>80</v>
      </c>
    </row>
    <row r="165" spans="1:15">
      <c r="A165">
        <v>77430</v>
      </c>
      <c r="B165" t="s">
        <v>173</v>
      </c>
      <c r="C165" t="s">
        <v>62</v>
      </c>
      <c r="D165" t="s">
        <v>60</v>
      </c>
      <c r="E165" s="30">
        <v>930.75</v>
      </c>
      <c r="F165">
        <v>5</v>
      </c>
      <c r="G165" s="32">
        <v>2</v>
      </c>
      <c r="H165" s="21">
        <f>Tabela_vendas[[#This Row],[Quantidade]]*Tabela_vendas[[#This Row],[Preço(R$)]]</f>
        <v>1861.5</v>
      </c>
      <c r="I165" t="s">
        <v>49</v>
      </c>
      <c r="J165" t="s">
        <v>43</v>
      </c>
      <c r="K165" t="s">
        <v>44</v>
      </c>
      <c r="L165" s="28">
        <v>45691</v>
      </c>
      <c r="M165" t="s">
        <v>252</v>
      </c>
      <c r="N165">
        <v>4</v>
      </c>
    </row>
    <row r="166" spans="1:15">
      <c r="A166">
        <v>25104</v>
      </c>
      <c r="B166" t="s">
        <v>46</v>
      </c>
      <c r="C166" t="s">
        <v>47</v>
      </c>
      <c r="D166" t="s">
        <v>115</v>
      </c>
      <c r="E166" s="30">
        <v>1303.99</v>
      </c>
      <c r="F166">
        <v>5</v>
      </c>
      <c r="G166" s="32">
        <v>1</v>
      </c>
      <c r="H166" s="21">
        <f>Tabela_vendas[[#This Row],[Quantidade]]*Tabela_vendas[[#This Row],[Preço(R$)]]</f>
        <v>1303.99</v>
      </c>
      <c r="I166" t="s">
        <v>110</v>
      </c>
      <c r="J166" t="s">
        <v>43</v>
      </c>
      <c r="K166" t="s">
        <v>73</v>
      </c>
      <c r="L166" s="28">
        <v>45693</v>
      </c>
      <c r="M166" t="s">
        <v>253</v>
      </c>
      <c r="N166">
        <v>3</v>
      </c>
      <c r="O166" t="s">
        <v>69</v>
      </c>
    </row>
    <row r="167" spans="1:15">
      <c r="A167">
        <v>43244</v>
      </c>
      <c r="B167" t="s">
        <v>99</v>
      </c>
      <c r="C167" t="s">
        <v>40</v>
      </c>
      <c r="D167" t="s">
        <v>81</v>
      </c>
      <c r="E167" s="30">
        <v>1153.19</v>
      </c>
      <c r="F167">
        <v>15</v>
      </c>
      <c r="G167" s="32">
        <v>2</v>
      </c>
      <c r="H167" s="21">
        <f>Tabela_vendas[[#This Row],[Quantidade]]*Tabela_vendas[[#This Row],[Preço(R$)]]</f>
        <v>2306.38</v>
      </c>
      <c r="I167" t="s">
        <v>110</v>
      </c>
      <c r="J167" t="s">
        <v>50</v>
      </c>
      <c r="K167" t="s">
        <v>73</v>
      </c>
      <c r="L167" s="28">
        <v>45693</v>
      </c>
      <c r="M167" t="s">
        <v>254</v>
      </c>
      <c r="N167">
        <v>5</v>
      </c>
      <c r="O167" t="s">
        <v>53</v>
      </c>
    </row>
    <row r="168" spans="1:15">
      <c r="A168">
        <v>40390</v>
      </c>
      <c r="B168" t="s">
        <v>173</v>
      </c>
      <c r="C168" t="s">
        <v>54</v>
      </c>
      <c r="D168" t="s">
        <v>115</v>
      </c>
      <c r="E168" s="30">
        <v>1174.6099999999999</v>
      </c>
      <c r="F168">
        <v>10</v>
      </c>
      <c r="G168" s="32">
        <v>1</v>
      </c>
      <c r="H168" s="21">
        <f>Tabela_vendas[[#This Row],[Quantidade]]*Tabela_vendas[[#This Row],[Preço(R$)]]</f>
        <v>1174.6099999999999</v>
      </c>
      <c r="I168" t="s">
        <v>55</v>
      </c>
      <c r="J168" t="s">
        <v>82</v>
      </c>
      <c r="K168" t="s">
        <v>56</v>
      </c>
      <c r="L168" s="28">
        <v>45697</v>
      </c>
      <c r="M168" t="s">
        <v>255</v>
      </c>
      <c r="N168">
        <v>4</v>
      </c>
      <c r="O168" t="s">
        <v>139</v>
      </c>
    </row>
    <row r="169" spans="1:15">
      <c r="A169">
        <v>86315</v>
      </c>
      <c r="B169" t="s">
        <v>89</v>
      </c>
      <c r="C169" t="s">
        <v>62</v>
      </c>
      <c r="D169" t="s">
        <v>78</v>
      </c>
      <c r="E169" s="30">
        <v>1194.07</v>
      </c>
      <c r="F169">
        <v>0</v>
      </c>
      <c r="G169" s="32">
        <v>2</v>
      </c>
      <c r="H169" s="21">
        <f>Tabela_vendas[[#This Row],[Quantidade]]*Tabela_vendas[[#This Row],[Preço(R$)]]</f>
        <v>2388.14</v>
      </c>
      <c r="I169" t="s">
        <v>42</v>
      </c>
      <c r="J169" t="s">
        <v>50</v>
      </c>
      <c r="K169" t="s">
        <v>51</v>
      </c>
      <c r="L169" s="28">
        <v>45706</v>
      </c>
      <c r="M169" t="s">
        <v>256</v>
      </c>
      <c r="O169" t="s">
        <v>69</v>
      </c>
    </row>
    <row r="170" spans="1:15">
      <c r="A170">
        <v>93041</v>
      </c>
      <c r="B170" t="s">
        <v>152</v>
      </c>
      <c r="C170" t="s">
        <v>66</v>
      </c>
      <c r="D170" t="s">
        <v>48</v>
      </c>
      <c r="E170" s="30">
        <v>656.49</v>
      </c>
      <c r="F170">
        <v>5</v>
      </c>
      <c r="G170" s="32">
        <v>1</v>
      </c>
      <c r="H170" s="21">
        <f>Tabela_vendas[[#This Row],[Quantidade]]*Tabela_vendas[[#This Row],[Preço(R$)]]</f>
        <v>656.49</v>
      </c>
      <c r="I170" t="s">
        <v>72</v>
      </c>
      <c r="J170" t="s">
        <v>75</v>
      </c>
      <c r="K170" t="s">
        <v>73</v>
      </c>
      <c r="L170" s="28">
        <v>45688</v>
      </c>
      <c r="M170" t="s">
        <v>257</v>
      </c>
      <c r="N170">
        <v>3</v>
      </c>
      <c r="O170" t="s">
        <v>139</v>
      </c>
    </row>
    <row r="171" spans="1:15">
      <c r="A171">
        <v>10891</v>
      </c>
      <c r="B171" t="s">
        <v>46</v>
      </c>
      <c r="C171" t="s">
        <v>54</v>
      </c>
      <c r="D171" t="s">
        <v>78</v>
      </c>
      <c r="E171" s="30">
        <v>1289.1099999999999</v>
      </c>
      <c r="F171">
        <v>10</v>
      </c>
      <c r="G171" s="32">
        <v>3</v>
      </c>
      <c r="H171" s="21">
        <f>Tabela_vendas[[#This Row],[Quantidade]]*Tabela_vendas[[#This Row],[Preço(R$)]]</f>
        <v>3867.33</v>
      </c>
      <c r="I171" t="s">
        <v>42</v>
      </c>
      <c r="J171" t="s">
        <v>50</v>
      </c>
      <c r="K171" t="s">
        <v>44</v>
      </c>
      <c r="L171" s="28">
        <v>45705</v>
      </c>
      <c r="M171" t="s">
        <v>258</v>
      </c>
      <c r="N171">
        <v>5</v>
      </c>
      <c r="O171" t="s">
        <v>80</v>
      </c>
    </row>
    <row r="172" spans="1:15">
      <c r="A172">
        <v>69462</v>
      </c>
      <c r="B172" t="s">
        <v>46</v>
      </c>
      <c r="C172" t="s">
        <v>54</v>
      </c>
      <c r="D172" t="s">
        <v>81</v>
      </c>
      <c r="E172" s="30">
        <v>327.83</v>
      </c>
      <c r="F172">
        <v>5</v>
      </c>
      <c r="G172" s="32">
        <v>2</v>
      </c>
      <c r="H172" s="21">
        <f>Tabela_vendas[[#This Row],[Quantidade]]*Tabela_vendas[[#This Row],[Preço(R$)]]</f>
        <v>655.66</v>
      </c>
      <c r="I172" t="s">
        <v>110</v>
      </c>
      <c r="J172" t="s">
        <v>43</v>
      </c>
      <c r="K172" t="s">
        <v>51</v>
      </c>
      <c r="L172" s="28">
        <v>45706</v>
      </c>
      <c r="M172" t="s">
        <v>259</v>
      </c>
      <c r="N172">
        <v>3</v>
      </c>
      <c r="O172" t="s">
        <v>69</v>
      </c>
    </row>
    <row r="173" spans="1:15">
      <c r="A173">
        <v>72117</v>
      </c>
      <c r="B173" t="s">
        <v>46</v>
      </c>
      <c r="C173" t="s">
        <v>47</v>
      </c>
      <c r="D173" t="s">
        <v>78</v>
      </c>
      <c r="E173" s="30">
        <v>1174.3</v>
      </c>
      <c r="F173">
        <v>10</v>
      </c>
      <c r="G173" s="32">
        <v>2</v>
      </c>
      <c r="H173" s="21">
        <f>Tabela_vendas[[#This Row],[Quantidade]]*Tabela_vendas[[#This Row],[Preço(R$)]]</f>
        <v>2348.6</v>
      </c>
      <c r="I173" t="s">
        <v>72</v>
      </c>
      <c r="J173" t="s">
        <v>50</v>
      </c>
      <c r="K173" t="s">
        <v>44</v>
      </c>
      <c r="L173" s="28">
        <v>45706</v>
      </c>
      <c r="M173" t="s">
        <v>260</v>
      </c>
      <c r="N173">
        <v>3</v>
      </c>
      <c r="O173" t="s">
        <v>139</v>
      </c>
    </row>
    <row r="174" spans="1:15">
      <c r="A174">
        <v>89767</v>
      </c>
      <c r="B174" t="s">
        <v>39</v>
      </c>
      <c r="C174" t="s">
        <v>100</v>
      </c>
      <c r="D174" t="s">
        <v>141</v>
      </c>
      <c r="E174" s="30">
        <v>1169.56</v>
      </c>
      <c r="F174">
        <v>0</v>
      </c>
      <c r="G174" s="32">
        <v>3</v>
      </c>
      <c r="H174" s="21">
        <f>Tabela_vendas[[#This Row],[Quantidade]]*Tabela_vendas[[#This Row],[Preço(R$)]]</f>
        <v>3508.68</v>
      </c>
      <c r="I174" t="s">
        <v>55</v>
      </c>
      <c r="J174" t="s">
        <v>43</v>
      </c>
      <c r="K174" t="s">
        <v>73</v>
      </c>
      <c r="L174" s="28">
        <v>45709</v>
      </c>
      <c r="M174" t="s">
        <v>261</v>
      </c>
      <c r="N174">
        <v>4</v>
      </c>
    </row>
    <row r="175" spans="1:15">
      <c r="A175">
        <v>15065</v>
      </c>
      <c r="B175" t="s">
        <v>39</v>
      </c>
      <c r="C175" t="s">
        <v>100</v>
      </c>
      <c r="D175" t="s">
        <v>136</v>
      </c>
      <c r="E175" s="30">
        <v>982.94</v>
      </c>
      <c r="F175">
        <v>15</v>
      </c>
      <c r="G175" s="32">
        <v>2</v>
      </c>
      <c r="H175" s="21">
        <f>Tabela_vendas[[#This Row],[Quantidade]]*Tabela_vendas[[#This Row],[Preço(R$)]]</f>
        <v>1965.88</v>
      </c>
      <c r="I175" t="s">
        <v>110</v>
      </c>
      <c r="J175" t="s">
        <v>75</v>
      </c>
      <c r="K175" t="s">
        <v>51</v>
      </c>
      <c r="L175" s="28">
        <v>45700</v>
      </c>
      <c r="M175" t="s">
        <v>262</v>
      </c>
      <c r="O175" t="s">
        <v>139</v>
      </c>
    </row>
    <row r="176" spans="1:15">
      <c r="A176">
        <v>56414</v>
      </c>
      <c r="B176" t="s">
        <v>70</v>
      </c>
      <c r="C176" t="s">
        <v>155</v>
      </c>
      <c r="D176" t="s">
        <v>71</v>
      </c>
      <c r="E176" s="30">
        <v>869.78</v>
      </c>
      <c r="F176">
        <v>10</v>
      </c>
      <c r="G176" s="32">
        <v>1</v>
      </c>
      <c r="H176" s="21">
        <f>Tabela_vendas[[#This Row],[Quantidade]]*Tabela_vendas[[#This Row],[Preço(R$)]]</f>
        <v>869.78</v>
      </c>
      <c r="I176" t="s">
        <v>55</v>
      </c>
      <c r="J176" t="s">
        <v>50</v>
      </c>
      <c r="K176" t="s">
        <v>56</v>
      </c>
      <c r="L176" s="28">
        <v>45708</v>
      </c>
      <c r="M176" t="s">
        <v>263</v>
      </c>
      <c r="N176">
        <v>3</v>
      </c>
      <c r="O176" t="s">
        <v>139</v>
      </c>
    </row>
    <row r="177" spans="1:15">
      <c r="A177">
        <v>59394</v>
      </c>
      <c r="B177" t="s">
        <v>46</v>
      </c>
      <c r="C177" t="s">
        <v>85</v>
      </c>
      <c r="D177" t="s">
        <v>78</v>
      </c>
      <c r="E177" s="30">
        <v>514.95000000000005</v>
      </c>
      <c r="F177">
        <v>5</v>
      </c>
      <c r="G177" s="32">
        <v>1</v>
      </c>
      <c r="H177" s="21">
        <f>Tabela_vendas[[#This Row],[Quantidade]]*Tabela_vendas[[#This Row],[Preço(R$)]]</f>
        <v>514.95000000000005</v>
      </c>
      <c r="I177" t="s">
        <v>134</v>
      </c>
      <c r="J177" t="s">
        <v>75</v>
      </c>
      <c r="K177" t="s">
        <v>56</v>
      </c>
      <c r="L177" s="28">
        <v>45687</v>
      </c>
      <c r="M177" t="s">
        <v>264</v>
      </c>
      <c r="N177">
        <v>3</v>
      </c>
      <c r="O177" t="s">
        <v>53</v>
      </c>
    </row>
    <row r="178" spans="1:15">
      <c r="A178">
        <v>91183</v>
      </c>
      <c r="B178" t="s">
        <v>152</v>
      </c>
      <c r="C178" t="s">
        <v>47</v>
      </c>
      <c r="D178" t="s">
        <v>141</v>
      </c>
      <c r="E178" s="30">
        <v>277.16000000000003</v>
      </c>
      <c r="F178">
        <v>5</v>
      </c>
      <c r="G178" s="32">
        <v>2</v>
      </c>
      <c r="H178" s="21">
        <f>Tabela_vendas[[#This Row],[Quantidade]]*Tabela_vendas[[#This Row],[Preço(R$)]]</f>
        <v>554.32000000000005</v>
      </c>
      <c r="I178" t="s">
        <v>42</v>
      </c>
      <c r="J178" t="s">
        <v>75</v>
      </c>
      <c r="K178" t="s">
        <v>44</v>
      </c>
      <c r="L178" s="28">
        <v>45710</v>
      </c>
      <c r="M178" t="s">
        <v>265</v>
      </c>
      <c r="N178">
        <v>5</v>
      </c>
      <c r="O178" t="s">
        <v>69</v>
      </c>
    </row>
    <row r="179" spans="1:15">
      <c r="A179">
        <v>69413</v>
      </c>
      <c r="B179" t="s">
        <v>70</v>
      </c>
      <c r="C179" t="s">
        <v>155</v>
      </c>
      <c r="D179" t="s">
        <v>141</v>
      </c>
      <c r="E179" s="30">
        <v>1340.38</v>
      </c>
      <c r="F179">
        <v>10</v>
      </c>
      <c r="G179" s="32">
        <v>3</v>
      </c>
      <c r="H179" s="21">
        <f>Tabela_vendas[[#This Row],[Quantidade]]*Tabela_vendas[[#This Row],[Preço(R$)]]</f>
        <v>4021.1400000000003</v>
      </c>
      <c r="I179" t="s">
        <v>108</v>
      </c>
      <c r="J179" t="s">
        <v>82</v>
      </c>
      <c r="K179" t="s">
        <v>51</v>
      </c>
      <c r="L179" s="28">
        <v>45710</v>
      </c>
      <c r="M179" t="s">
        <v>266</v>
      </c>
    </row>
    <row r="180" spans="1:15">
      <c r="A180">
        <v>15837</v>
      </c>
      <c r="B180" t="s">
        <v>119</v>
      </c>
      <c r="C180" t="s">
        <v>160</v>
      </c>
      <c r="D180" t="s">
        <v>115</v>
      </c>
      <c r="E180" s="30">
        <v>612.22</v>
      </c>
      <c r="F180">
        <v>5</v>
      </c>
      <c r="G180" s="32">
        <v>2</v>
      </c>
      <c r="H180" s="21">
        <f>Tabela_vendas[[#This Row],[Quantidade]]*Tabela_vendas[[#This Row],[Preço(R$)]]</f>
        <v>1224.44</v>
      </c>
      <c r="I180" t="s">
        <v>110</v>
      </c>
      <c r="J180" t="s">
        <v>75</v>
      </c>
      <c r="K180" t="s">
        <v>73</v>
      </c>
      <c r="L180" s="28">
        <v>45705</v>
      </c>
      <c r="M180" t="s">
        <v>267</v>
      </c>
      <c r="N180">
        <v>5</v>
      </c>
      <c r="O180" t="s">
        <v>53</v>
      </c>
    </row>
    <row r="181" spans="1:15">
      <c r="A181">
        <v>42914</v>
      </c>
      <c r="B181" t="s">
        <v>173</v>
      </c>
      <c r="C181" t="s">
        <v>54</v>
      </c>
      <c r="D181" t="s">
        <v>136</v>
      </c>
      <c r="E181" s="30">
        <v>419.01</v>
      </c>
      <c r="F181">
        <v>0</v>
      </c>
      <c r="G181" s="32">
        <v>2</v>
      </c>
      <c r="H181" s="21">
        <f>Tabela_vendas[[#This Row],[Quantidade]]*Tabela_vendas[[#This Row],[Preço(R$)]]</f>
        <v>838.02</v>
      </c>
      <c r="I181" t="s">
        <v>110</v>
      </c>
      <c r="J181" t="s">
        <v>75</v>
      </c>
      <c r="K181" t="s">
        <v>51</v>
      </c>
      <c r="L181" s="28">
        <v>45687</v>
      </c>
      <c r="M181" t="s">
        <v>268</v>
      </c>
      <c r="N181">
        <v>5</v>
      </c>
      <c r="O181" t="s">
        <v>53</v>
      </c>
    </row>
    <row r="182" spans="1:15">
      <c r="A182">
        <v>49743</v>
      </c>
      <c r="B182" t="s">
        <v>152</v>
      </c>
      <c r="C182" t="s">
        <v>40</v>
      </c>
      <c r="D182" t="s">
        <v>60</v>
      </c>
      <c r="E182" s="30">
        <v>929.95</v>
      </c>
      <c r="F182">
        <v>0</v>
      </c>
      <c r="G182" s="32">
        <v>2</v>
      </c>
      <c r="H182" s="21">
        <f>Tabela_vendas[[#This Row],[Quantidade]]*Tabela_vendas[[#This Row],[Preço(R$)]]</f>
        <v>1859.9</v>
      </c>
      <c r="I182" t="s">
        <v>108</v>
      </c>
      <c r="J182" t="s">
        <v>82</v>
      </c>
      <c r="K182" t="s">
        <v>73</v>
      </c>
      <c r="L182" s="28">
        <v>45695</v>
      </c>
      <c r="M182" t="s">
        <v>269</v>
      </c>
      <c r="N182">
        <v>3</v>
      </c>
      <c r="O182" t="s">
        <v>69</v>
      </c>
    </row>
    <row r="183" spans="1:15">
      <c r="A183">
        <v>24909</v>
      </c>
      <c r="B183" t="s">
        <v>58</v>
      </c>
      <c r="C183" t="s">
        <v>47</v>
      </c>
      <c r="D183" t="s">
        <v>48</v>
      </c>
      <c r="E183" s="30">
        <v>686.46</v>
      </c>
      <c r="F183">
        <v>20</v>
      </c>
      <c r="G183" s="32">
        <v>3</v>
      </c>
      <c r="H183" s="21">
        <f>Tabela_vendas[[#This Row],[Quantidade]]*Tabela_vendas[[#This Row],[Preço(R$)]]</f>
        <v>2059.38</v>
      </c>
      <c r="I183" t="s">
        <v>108</v>
      </c>
      <c r="J183" t="s">
        <v>50</v>
      </c>
      <c r="K183" t="s">
        <v>73</v>
      </c>
      <c r="L183" s="28">
        <v>45696</v>
      </c>
      <c r="M183" t="s">
        <v>270</v>
      </c>
      <c r="N183">
        <v>3</v>
      </c>
      <c r="O183" t="s">
        <v>69</v>
      </c>
    </row>
    <row r="184" spans="1:15">
      <c r="A184">
        <v>50491</v>
      </c>
      <c r="B184" t="s">
        <v>58</v>
      </c>
      <c r="C184" t="s">
        <v>59</v>
      </c>
      <c r="D184" t="s">
        <v>64</v>
      </c>
      <c r="E184" s="30">
        <v>468.9</v>
      </c>
      <c r="F184">
        <v>5</v>
      </c>
      <c r="G184" s="32">
        <v>1</v>
      </c>
      <c r="H184" s="21">
        <f>Tabela_vendas[[#This Row],[Quantidade]]*Tabela_vendas[[#This Row],[Preço(R$)]]</f>
        <v>468.9</v>
      </c>
      <c r="I184" t="s">
        <v>108</v>
      </c>
      <c r="J184" t="s">
        <v>82</v>
      </c>
      <c r="K184" t="s">
        <v>44</v>
      </c>
      <c r="L184" s="28">
        <v>45707</v>
      </c>
      <c r="M184" t="s">
        <v>271</v>
      </c>
      <c r="O184" t="s">
        <v>80</v>
      </c>
    </row>
    <row r="185" spans="1:15">
      <c r="A185">
        <v>57713</v>
      </c>
      <c r="B185" t="s">
        <v>119</v>
      </c>
      <c r="C185" t="s">
        <v>85</v>
      </c>
      <c r="D185" t="s">
        <v>81</v>
      </c>
      <c r="E185" s="30">
        <v>101.28</v>
      </c>
      <c r="F185">
        <v>5</v>
      </c>
      <c r="G185" s="32">
        <v>1</v>
      </c>
      <c r="H185" s="21">
        <f>Tabela_vendas[[#This Row],[Quantidade]]*Tabela_vendas[[#This Row],[Preço(R$)]]</f>
        <v>101.28</v>
      </c>
      <c r="I185" t="s">
        <v>110</v>
      </c>
      <c r="J185" t="s">
        <v>50</v>
      </c>
      <c r="K185" t="s">
        <v>73</v>
      </c>
      <c r="L185" s="28">
        <v>45711</v>
      </c>
      <c r="M185" t="s">
        <v>272</v>
      </c>
      <c r="N185">
        <v>3</v>
      </c>
    </row>
    <row r="186" spans="1:15">
      <c r="A186">
        <v>67950</v>
      </c>
      <c r="B186" t="s">
        <v>152</v>
      </c>
      <c r="C186" t="s">
        <v>47</v>
      </c>
      <c r="D186" t="s">
        <v>71</v>
      </c>
      <c r="E186" s="30">
        <v>768.03</v>
      </c>
      <c r="F186">
        <v>5</v>
      </c>
      <c r="G186" s="32">
        <v>2</v>
      </c>
      <c r="H186" s="21">
        <f>Tabela_vendas[[#This Row],[Quantidade]]*Tabela_vendas[[#This Row],[Preço(R$)]]</f>
        <v>1536.06</v>
      </c>
      <c r="I186" t="s">
        <v>67</v>
      </c>
      <c r="J186" t="s">
        <v>43</v>
      </c>
      <c r="K186" t="s">
        <v>44</v>
      </c>
      <c r="L186" s="28">
        <v>45701</v>
      </c>
      <c r="M186" t="s">
        <v>273</v>
      </c>
      <c r="N186">
        <v>5</v>
      </c>
      <c r="O186" t="s">
        <v>69</v>
      </c>
    </row>
    <row r="187" spans="1:15">
      <c r="A187">
        <v>73426</v>
      </c>
      <c r="B187" t="s">
        <v>77</v>
      </c>
      <c r="C187" t="s">
        <v>66</v>
      </c>
      <c r="D187" t="s">
        <v>78</v>
      </c>
      <c r="E187" s="30">
        <v>1139.18</v>
      </c>
      <c r="F187">
        <v>20</v>
      </c>
      <c r="G187" s="32">
        <v>2</v>
      </c>
      <c r="H187" s="21">
        <f>Tabela_vendas[[#This Row],[Quantidade]]*Tabela_vendas[[#This Row],[Preço(R$)]]</f>
        <v>2278.36</v>
      </c>
      <c r="I187" t="s">
        <v>67</v>
      </c>
      <c r="J187" t="s">
        <v>43</v>
      </c>
      <c r="K187" t="s">
        <v>44</v>
      </c>
      <c r="L187" s="28">
        <v>45702</v>
      </c>
      <c r="M187" t="s">
        <v>274</v>
      </c>
      <c r="N187">
        <v>5</v>
      </c>
      <c r="O187" t="s">
        <v>69</v>
      </c>
    </row>
    <row r="188" spans="1:15">
      <c r="A188">
        <v>88781</v>
      </c>
      <c r="B188" t="s">
        <v>39</v>
      </c>
      <c r="C188" t="s">
        <v>155</v>
      </c>
      <c r="D188" t="s">
        <v>41</v>
      </c>
      <c r="E188" s="30">
        <v>588.53</v>
      </c>
      <c r="F188">
        <v>5</v>
      </c>
      <c r="G188" s="32">
        <v>2</v>
      </c>
      <c r="H188" s="21">
        <f>Tabela_vendas[[#This Row],[Quantidade]]*Tabela_vendas[[#This Row],[Preço(R$)]]</f>
        <v>1177.06</v>
      </c>
      <c r="I188" t="s">
        <v>42</v>
      </c>
      <c r="J188" t="s">
        <v>43</v>
      </c>
      <c r="K188" t="s">
        <v>51</v>
      </c>
      <c r="L188" s="28">
        <v>45692</v>
      </c>
      <c r="M188" t="s">
        <v>275</v>
      </c>
      <c r="N188">
        <v>4</v>
      </c>
      <c r="O188" t="s">
        <v>139</v>
      </c>
    </row>
    <row r="189" spans="1:15">
      <c r="A189">
        <v>97477</v>
      </c>
      <c r="B189" t="s">
        <v>58</v>
      </c>
      <c r="C189" t="s">
        <v>62</v>
      </c>
      <c r="D189" t="s">
        <v>141</v>
      </c>
      <c r="E189" s="30">
        <v>1044.32</v>
      </c>
      <c r="F189">
        <v>0</v>
      </c>
      <c r="G189" s="32">
        <v>2</v>
      </c>
      <c r="H189" s="21">
        <f>Tabela_vendas[[#This Row],[Quantidade]]*Tabela_vendas[[#This Row],[Preço(R$)]]</f>
        <v>2088.64</v>
      </c>
      <c r="I189" t="s">
        <v>110</v>
      </c>
      <c r="J189" t="s">
        <v>50</v>
      </c>
      <c r="K189" t="s">
        <v>56</v>
      </c>
      <c r="L189" s="28">
        <v>45705</v>
      </c>
      <c r="M189" t="s">
        <v>276</v>
      </c>
      <c r="N189">
        <v>3</v>
      </c>
      <c r="O189" t="s">
        <v>80</v>
      </c>
    </row>
    <row r="190" spans="1:15">
      <c r="A190">
        <v>25415</v>
      </c>
      <c r="B190" t="s">
        <v>70</v>
      </c>
      <c r="C190" t="s">
        <v>100</v>
      </c>
      <c r="D190" t="s">
        <v>48</v>
      </c>
      <c r="E190" s="30">
        <v>844.88</v>
      </c>
      <c r="F190">
        <v>15</v>
      </c>
      <c r="G190" s="32">
        <v>3</v>
      </c>
      <c r="H190" s="21">
        <f>Tabela_vendas[[#This Row],[Quantidade]]*Tabela_vendas[[#This Row],[Preço(R$)]]</f>
        <v>2534.64</v>
      </c>
      <c r="I190" t="s">
        <v>110</v>
      </c>
      <c r="J190" t="s">
        <v>43</v>
      </c>
      <c r="K190" t="s">
        <v>44</v>
      </c>
      <c r="L190" s="28">
        <v>45689</v>
      </c>
      <c r="M190" t="s">
        <v>277</v>
      </c>
      <c r="N190">
        <v>5</v>
      </c>
    </row>
    <row r="191" spans="1:15">
      <c r="A191">
        <v>33269</v>
      </c>
      <c r="B191" t="s">
        <v>70</v>
      </c>
      <c r="C191" t="s">
        <v>160</v>
      </c>
      <c r="D191" t="s">
        <v>141</v>
      </c>
      <c r="E191" s="30">
        <v>185.1</v>
      </c>
      <c r="F191">
        <v>5</v>
      </c>
      <c r="G191" s="32">
        <v>1</v>
      </c>
      <c r="H191" s="21">
        <f>Tabela_vendas[[#This Row],[Quantidade]]*Tabela_vendas[[#This Row],[Preço(R$)]]</f>
        <v>185.1</v>
      </c>
      <c r="I191" t="s">
        <v>72</v>
      </c>
      <c r="J191" t="s">
        <v>75</v>
      </c>
      <c r="K191" t="s">
        <v>73</v>
      </c>
      <c r="L191" s="28">
        <v>45685</v>
      </c>
      <c r="M191" t="s">
        <v>278</v>
      </c>
      <c r="N191">
        <v>4</v>
      </c>
      <c r="O191" t="s">
        <v>53</v>
      </c>
    </row>
    <row r="192" spans="1:15">
      <c r="A192">
        <v>52279</v>
      </c>
      <c r="B192" t="s">
        <v>46</v>
      </c>
      <c r="C192" t="s">
        <v>62</v>
      </c>
      <c r="D192" t="s">
        <v>81</v>
      </c>
      <c r="E192" s="30">
        <v>579.82000000000005</v>
      </c>
      <c r="F192">
        <v>10</v>
      </c>
      <c r="G192" s="32">
        <v>1</v>
      </c>
      <c r="H192" s="21">
        <f>Tabela_vendas[[#This Row],[Quantidade]]*Tabela_vendas[[#This Row],[Preço(R$)]]</f>
        <v>579.82000000000005</v>
      </c>
      <c r="I192" t="s">
        <v>72</v>
      </c>
      <c r="J192" t="s">
        <v>75</v>
      </c>
      <c r="K192" t="s">
        <v>44</v>
      </c>
      <c r="L192" s="28">
        <v>45709</v>
      </c>
      <c r="M192" t="s">
        <v>279</v>
      </c>
      <c r="N192">
        <v>4</v>
      </c>
    </row>
    <row r="193" spans="1:15">
      <c r="A193">
        <v>31561</v>
      </c>
      <c r="B193" t="s">
        <v>46</v>
      </c>
      <c r="C193" t="s">
        <v>54</v>
      </c>
      <c r="D193" t="s">
        <v>141</v>
      </c>
      <c r="E193" s="30">
        <v>772.36</v>
      </c>
      <c r="F193">
        <v>15</v>
      </c>
      <c r="G193" s="32">
        <v>2</v>
      </c>
      <c r="H193" s="21">
        <f>Tabela_vendas[[#This Row],[Quantidade]]*Tabela_vendas[[#This Row],[Preço(R$)]]</f>
        <v>1544.72</v>
      </c>
      <c r="I193" t="s">
        <v>108</v>
      </c>
      <c r="J193" t="s">
        <v>50</v>
      </c>
      <c r="K193" t="s">
        <v>44</v>
      </c>
      <c r="L193" s="28">
        <v>45709</v>
      </c>
      <c r="M193" t="s">
        <v>280</v>
      </c>
      <c r="N193">
        <v>5</v>
      </c>
      <c r="O193" t="s">
        <v>69</v>
      </c>
    </row>
    <row r="194" spans="1:15">
      <c r="A194">
        <v>82604</v>
      </c>
      <c r="B194" t="s">
        <v>77</v>
      </c>
      <c r="C194" t="s">
        <v>54</v>
      </c>
      <c r="D194" t="s">
        <v>64</v>
      </c>
      <c r="E194" s="30">
        <v>1227.58</v>
      </c>
      <c r="F194">
        <v>20</v>
      </c>
      <c r="G194" s="32">
        <v>3</v>
      </c>
      <c r="H194" s="21">
        <f>Tabela_vendas[[#This Row],[Quantidade]]*Tabela_vendas[[#This Row],[Preço(R$)]]</f>
        <v>3682.74</v>
      </c>
      <c r="I194" t="s">
        <v>42</v>
      </c>
      <c r="J194" t="s">
        <v>82</v>
      </c>
      <c r="K194" t="s">
        <v>51</v>
      </c>
      <c r="L194" s="28">
        <v>45710</v>
      </c>
      <c r="M194" t="s">
        <v>281</v>
      </c>
      <c r="N194">
        <v>3</v>
      </c>
      <c r="O194" t="s">
        <v>53</v>
      </c>
    </row>
    <row r="195" spans="1:15">
      <c r="A195">
        <v>59066</v>
      </c>
      <c r="B195" t="s">
        <v>99</v>
      </c>
      <c r="C195" t="s">
        <v>66</v>
      </c>
      <c r="D195" t="s">
        <v>78</v>
      </c>
      <c r="E195" s="30">
        <v>618.66999999999996</v>
      </c>
      <c r="F195">
        <v>20</v>
      </c>
      <c r="G195" s="32">
        <v>2</v>
      </c>
      <c r="H195" s="21">
        <f>Tabela_vendas[[#This Row],[Quantidade]]*Tabela_vendas[[#This Row],[Preço(R$)]]</f>
        <v>1237.3399999999999</v>
      </c>
      <c r="I195" t="s">
        <v>110</v>
      </c>
      <c r="J195" t="s">
        <v>75</v>
      </c>
      <c r="K195" t="s">
        <v>73</v>
      </c>
      <c r="L195" s="28">
        <v>45698</v>
      </c>
      <c r="M195" t="s">
        <v>282</v>
      </c>
      <c r="N195">
        <v>3</v>
      </c>
      <c r="O195" t="s">
        <v>139</v>
      </c>
    </row>
    <row r="196" spans="1:15">
      <c r="A196">
        <v>98925</v>
      </c>
      <c r="B196" t="s">
        <v>58</v>
      </c>
      <c r="C196" t="s">
        <v>54</v>
      </c>
      <c r="D196" t="s">
        <v>115</v>
      </c>
      <c r="E196" s="30">
        <v>503.48</v>
      </c>
      <c r="F196">
        <v>10</v>
      </c>
      <c r="G196" s="32">
        <v>1</v>
      </c>
      <c r="H196" s="21">
        <f>Tabela_vendas[[#This Row],[Quantidade]]*Tabela_vendas[[#This Row],[Preço(R$)]]</f>
        <v>503.48</v>
      </c>
      <c r="I196" t="s">
        <v>42</v>
      </c>
      <c r="J196" t="s">
        <v>43</v>
      </c>
      <c r="K196" t="s">
        <v>56</v>
      </c>
      <c r="L196" s="28">
        <v>45688</v>
      </c>
      <c r="M196" t="s">
        <v>283</v>
      </c>
      <c r="N196">
        <v>3</v>
      </c>
      <c r="O196" t="s">
        <v>80</v>
      </c>
    </row>
    <row r="197" spans="1:15">
      <c r="A197">
        <v>70678</v>
      </c>
      <c r="B197" t="s">
        <v>152</v>
      </c>
      <c r="C197" t="s">
        <v>155</v>
      </c>
      <c r="D197" t="s">
        <v>41</v>
      </c>
      <c r="E197" s="30">
        <v>206.7</v>
      </c>
      <c r="F197">
        <v>15</v>
      </c>
      <c r="G197" s="32">
        <v>3</v>
      </c>
      <c r="H197" s="21">
        <f>Tabela_vendas[[#This Row],[Quantidade]]*Tabela_vendas[[#This Row],[Preço(R$)]]</f>
        <v>620.09999999999991</v>
      </c>
      <c r="I197" t="s">
        <v>108</v>
      </c>
      <c r="J197" t="s">
        <v>82</v>
      </c>
      <c r="K197" t="s">
        <v>51</v>
      </c>
      <c r="L197" s="28">
        <v>45711</v>
      </c>
      <c r="M197" t="s">
        <v>284</v>
      </c>
      <c r="O197" t="s">
        <v>80</v>
      </c>
    </row>
    <row r="198" spans="1:15">
      <c r="A198">
        <v>12851</v>
      </c>
      <c r="B198" t="s">
        <v>77</v>
      </c>
      <c r="C198" t="s">
        <v>66</v>
      </c>
      <c r="D198" t="s">
        <v>64</v>
      </c>
      <c r="E198" s="30">
        <v>1158.97</v>
      </c>
      <c r="F198">
        <v>15</v>
      </c>
      <c r="G198" s="32">
        <v>2</v>
      </c>
      <c r="H198" s="21">
        <f>Tabela_vendas[[#This Row],[Quantidade]]*Tabela_vendas[[#This Row],[Preço(R$)]]</f>
        <v>2317.94</v>
      </c>
      <c r="I198" t="s">
        <v>134</v>
      </c>
      <c r="J198" t="s">
        <v>75</v>
      </c>
      <c r="K198" t="s">
        <v>56</v>
      </c>
      <c r="L198" s="28">
        <v>45704</v>
      </c>
      <c r="M198" t="s">
        <v>285</v>
      </c>
      <c r="N198">
        <v>3</v>
      </c>
      <c r="O198" t="s">
        <v>69</v>
      </c>
    </row>
    <row r="199" spans="1:15">
      <c r="A199">
        <v>47951</v>
      </c>
      <c r="B199" t="s">
        <v>70</v>
      </c>
      <c r="C199" t="s">
        <v>62</v>
      </c>
      <c r="D199" t="s">
        <v>141</v>
      </c>
      <c r="E199" s="30">
        <v>448.1</v>
      </c>
      <c r="F199">
        <v>10</v>
      </c>
      <c r="G199" s="32">
        <v>3</v>
      </c>
      <c r="H199" s="21">
        <f>Tabela_vendas[[#This Row],[Quantidade]]*Tabela_vendas[[#This Row],[Preço(R$)]]</f>
        <v>1344.3000000000002</v>
      </c>
      <c r="I199" t="s">
        <v>108</v>
      </c>
      <c r="J199" t="s">
        <v>43</v>
      </c>
      <c r="K199" t="s">
        <v>51</v>
      </c>
      <c r="L199" s="28">
        <v>45699</v>
      </c>
      <c r="M199" t="s">
        <v>286</v>
      </c>
      <c r="N199">
        <v>5</v>
      </c>
      <c r="O199" t="s">
        <v>139</v>
      </c>
    </row>
    <row r="200" spans="1:15">
      <c r="A200">
        <v>58213</v>
      </c>
      <c r="B200" t="s">
        <v>77</v>
      </c>
      <c r="C200" t="s">
        <v>100</v>
      </c>
      <c r="D200" t="s">
        <v>141</v>
      </c>
      <c r="E200" s="30">
        <v>1449.09</v>
      </c>
      <c r="F200">
        <v>0</v>
      </c>
      <c r="G200" s="32">
        <v>3</v>
      </c>
      <c r="H200" s="21">
        <f>Tabela_vendas[[#This Row],[Quantidade]]*Tabela_vendas[[#This Row],[Preço(R$)]]</f>
        <v>4347.2699999999995</v>
      </c>
      <c r="I200" t="s">
        <v>49</v>
      </c>
      <c r="J200" t="s">
        <v>75</v>
      </c>
      <c r="K200" t="s">
        <v>56</v>
      </c>
      <c r="L200" s="28">
        <v>45691</v>
      </c>
      <c r="M200" t="s">
        <v>287</v>
      </c>
    </row>
    <row r="201" spans="1:15">
      <c r="A201">
        <v>92790</v>
      </c>
      <c r="B201" t="s">
        <v>46</v>
      </c>
      <c r="C201" t="s">
        <v>100</v>
      </c>
      <c r="D201" t="s">
        <v>81</v>
      </c>
      <c r="E201" s="30">
        <v>639.20000000000005</v>
      </c>
      <c r="F201">
        <v>20</v>
      </c>
      <c r="G201" s="32">
        <v>3</v>
      </c>
      <c r="H201" s="21">
        <f>Tabela_vendas[[#This Row],[Quantidade]]*Tabela_vendas[[#This Row],[Preço(R$)]]</f>
        <v>1917.6000000000001</v>
      </c>
      <c r="I201" t="s">
        <v>67</v>
      </c>
      <c r="J201" t="s">
        <v>82</v>
      </c>
      <c r="K201" t="s">
        <v>56</v>
      </c>
      <c r="L201" s="28">
        <v>45685</v>
      </c>
      <c r="M201" t="s">
        <v>288</v>
      </c>
      <c r="N201">
        <v>5</v>
      </c>
      <c r="O201" t="s">
        <v>69</v>
      </c>
    </row>
    <row r="202" spans="1:15">
      <c r="A202">
        <v>54625</v>
      </c>
      <c r="B202" t="s">
        <v>89</v>
      </c>
      <c r="C202" t="s">
        <v>66</v>
      </c>
      <c r="D202" t="s">
        <v>78</v>
      </c>
      <c r="E202" s="30">
        <v>909.78</v>
      </c>
      <c r="F202">
        <v>20</v>
      </c>
      <c r="G202" s="32">
        <v>2</v>
      </c>
      <c r="H202" s="21">
        <f>Tabela_vendas[[#This Row],[Quantidade]]*Tabela_vendas[[#This Row],[Preço(R$)]]</f>
        <v>1819.56</v>
      </c>
      <c r="I202" t="s">
        <v>72</v>
      </c>
      <c r="J202" t="s">
        <v>75</v>
      </c>
      <c r="K202" t="s">
        <v>44</v>
      </c>
      <c r="L202" s="28">
        <v>45707</v>
      </c>
      <c r="M202" t="s">
        <v>289</v>
      </c>
      <c r="N202">
        <v>5</v>
      </c>
      <c r="O202" t="s">
        <v>80</v>
      </c>
    </row>
    <row r="203" spans="1:15">
      <c r="A203">
        <v>45584</v>
      </c>
      <c r="B203" t="s">
        <v>152</v>
      </c>
      <c r="C203" t="s">
        <v>155</v>
      </c>
      <c r="D203" t="s">
        <v>78</v>
      </c>
      <c r="E203" s="30">
        <v>320.67</v>
      </c>
      <c r="F203">
        <v>10</v>
      </c>
      <c r="G203" s="32">
        <v>3</v>
      </c>
      <c r="H203" s="21">
        <f>Tabela_vendas[[#This Row],[Quantidade]]*Tabela_vendas[[#This Row],[Preço(R$)]]</f>
        <v>962.01</v>
      </c>
      <c r="I203" t="s">
        <v>134</v>
      </c>
      <c r="J203" t="s">
        <v>50</v>
      </c>
      <c r="K203" t="s">
        <v>44</v>
      </c>
      <c r="L203" s="28">
        <v>45696</v>
      </c>
      <c r="M203" t="s">
        <v>290</v>
      </c>
      <c r="N203">
        <v>5</v>
      </c>
      <c r="O203" t="s">
        <v>69</v>
      </c>
    </row>
    <row r="204" spans="1:15">
      <c r="A204">
        <v>13453</v>
      </c>
      <c r="B204" t="s">
        <v>58</v>
      </c>
      <c r="C204" t="s">
        <v>40</v>
      </c>
      <c r="D204" t="s">
        <v>136</v>
      </c>
      <c r="E204" s="30">
        <v>213.38</v>
      </c>
      <c r="F204">
        <v>0</v>
      </c>
      <c r="G204" s="32">
        <v>3</v>
      </c>
      <c r="H204" s="21">
        <f>Tabela_vendas[[#This Row],[Quantidade]]*Tabela_vendas[[#This Row],[Preço(R$)]]</f>
        <v>640.14</v>
      </c>
      <c r="I204" t="s">
        <v>72</v>
      </c>
      <c r="J204" t="s">
        <v>43</v>
      </c>
      <c r="K204" t="s">
        <v>44</v>
      </c>
      <c r="L204" s="28">
        <v>45708</v>
      </c>
      <c r="M204" t="s">
        <v>291</v>
      </c>
      <c r="O204" t="s">
        <v>69</v>
      </c>
    </row>
    <row r="205" spans="1:15">
      <c r="A205">
        <v>57289</v>
      </c>
      <c r="B205" t="s">
        <v>58</v>
      </c>
      <c r="C205" t="s">
        <v>85</v>
      </c>
      <c r="D205" t="s">
        <v>78</v>
      </c>
      <c r="E205" s="30">
        <v>213.69</v>
      </c>
      <c r="F205">
        <v>20</v>
      </c>
      <c r="G205" s="32">
        <v>2</v>
      </c>
      <c r="H205" s="21">
        <f>Tabela_vendas[[#This Row],[Quantidade]]*Tabela_vendas[[#This Row],[Preço(R$)]]</f>
        <v>427.38</v>
      </c>
      <c r="I205" t="s">
        <v>72</v>
      </c>
      <c r="J205" t="s">
        <v>75</v>
      </c>
      <c r="K205" t="s">
        <v>73</v>
      </c>
      <c r="L205" s="28">
        <v>45699</v>
      </c>
      <c r="M205" t="s">
        <v>292</v>
      </c>
      <c r="N205">
        <v>1</v>
      </c>
      <c r="O205" t="s">
        <v>293</v>
      </c>
    </row>
    <row r="206" spans="1:15">
      <c r="A206">
        <v>94231</v>
      </c>
      <c r="B206" t="s">
        <v>89</v>
      </c>
      <c r="C206" t="s">
        <v>155</v>
      </c>
      <c r="D206" t="s">
        <v>64</v>
      </c>
      <c r="E206" s="30">
        <v>1189.1300000000001</v>
      </c>
      <c r="F206">
        <v>20</v>
      </c>
      <c r="G206" s="32">
        <v>3</v>
      </c>
      <c r="H206" s="21">
        <f>Tabela_vendas[[#This Row],[Quantidade]]*Tabela_vendas[[#This Row],[Preço(R$)]]</f>
        <v>3567.3900000000003</v>
      </c>
      <c r="I206" t="s">
        <v>72</v>
      </c>
      <c r="J206" t="s">
        <v>75</v>
      </c>
      <c r="K206" t="s">
        <v>51</v>
      </c>
      <c r="L206" s="28">
        <v>45694</v>
      </c>
      <c r="M206" t="s">
        <v>294</v>
      </c>
      <c r="N206">
        <v>1</v>
      </c>
      <c r="O206" t="s">
        <v>295</v>
      </c>
    </row>
    <row r="207" spans="1:15">
      <c r="A207">
        <v>70823</v>
      </c>
      <c r="B207" t="s">
        <v>39</v>
      </c>
      <c r="C207" t="s">
        <v>62</v>
      </c>
      <c r="D207" t="s">
        <v>78</v>
      </c>
      <c r="E207" s="30">
        <v>818.96</v>
      </c>
      <c r="F207">
        <v>15</v>
      </c>
      <c r="G207" s="32">
        <v>1</v>
      </c>
      <c r="H207" s="21">
        <f>Tabela_vendas[[#This Row],[Quantidade]]*Tabela_vendas[[#This Row],[Preço(R$)]]</f>
        <v>818.96</v>
      </c>
      <c r="I207" t="s">
        <v>110</v>
      </c>
      <c r="J207" t="s">
        <v>75</v>
      </c>
      <c r="K207" t="s">
        <v>44</v>
      </c>
      <c r="L207" s="28">
        <v>45697</v>
      </c>
      <c r="M207" t="s">
        <v>296</v>
      </c>
      <c r="N207">
        <v>2</v>
      </c>
      <c r="O207" t="s">
        <v>297</v>
      </c>
    </row>
    <row r="208" spans="1:15">
      <c r="A208">
        <v>75125</v>
      </c>
      <c r="B208" t="s">
        <v>46</v>
      </c>
      <c r="C208" t="s">
        <v>100</v>
      </c>
      <c r="D208" t="s">
        <v>115</v>
      </c>
      <c r="E208" s="30">
        <v>1470.75</v>
      </c>
      <c r="F208">
        <v>10</v>
      </c>
      <c r="G208" s="32">
        <v>1</v>
      </c>
      <c r="H208" s="21">
        <f>Tabela_vendas[[#This Row],[Quantidade]]*Tabela_vendas[[#This Row],[Preço(R$)]]</f>
        <v>1470.75</v>
      </c>
      <c r="I208" t="s">
        <v>49</v>
      </c>
      <c r="J208" t="s">
        <v>75</v>
      </c>
      <c r="K208" t="s">
        <v>56</v>
      </c>
      <c r="L208" s="28">
        <v>45696</v>
      </c>
      <c r="M208" t="s">
        <v>298</v>
      </c>
      <c r="N208">
        <v>1</v>
      </c>
      <c r="O208" t="s">
        <v>295</v>
      </c>
    </row>
    <row r="209" spans="1:15">
      <c r="A209">
        <v>88388</v>
      </c>
      <c r="B209" t="s">
        <v>173</v>
      </c>
      <c r="C209" t="s">
        <v>155</v>
      </c>
      <c r="D209" t="s">
        <v>64</v>
      </c>
      <c r="E209" s="30">
        <v>195.42</v>
      </c>
      <c r="F209">
        <v>15</v>
      </c>
      <c r="G209" s="32">
        <v>3</v>
      </c>
      <c r="H209" s="21">
        <f>Tabela_vendas[[#This Row],[Quantidade]]*Tabela_vendas[[#This Row],[Preço(R$)]]</f>
        <v>586.26</v>
      </c>
      <c r="I209" t="s">
        <v>108</v>
      </c>
      <c r="J209" t="s">
        <v>75</v>
      </c>
      <c r="K209" t="s">
        <v>44</v>
      </c>
      <c r="L209" s="28">
        <v>45709</v>
      </c>
      <c r="M209" t="s">
        <v>299</v>
      </c>
      <c r="N209">
        <v>3</v>
      </c>
      <c r="O209" t="s">
        <v>300</v>
      </c>
    </row>
    <row r="210" spans="1:15">
      <c r="A210">
        <v>91435</v>
      </c>
      <c r="B210" t="s">
        <v>152</v>
      </c>
      <c r="C210" t="s">
        <v>62</v>
      </c>
      <c r="D210" t="s">
        <v>78</v>
      </c>
      <c r="E210" s="30">
        <v>670.26</v>
      </c>
      <c r="F210">
        <v>15</v>
      </c>
      <c r="G210" s="32">
        <v>1</v>
      </c>
      <c r="H210" s="21">
        <f>Tabela_vendas[[#This Row],[Quantidade]]*Tabela_vendas[[#This Row],[Preço(R$)]]</f>
        <v>670.26</v>
      </c>
      <c r="I210" t="s">
        <v>55</v>
      </c>
      <c r="J210" t="s">
        <v>50</v>
      </c>
      <c r="K210" t="s">
        <v>73</v>
      </c>
      <c r="L210" s="28">
        <v>45694</v>
      </c>
      <c r="M210" t="s">
        <v>301</v>
      </c>
      <c r="N210">
        <v>3</v>
      </c>
      <c r="O210" t="s">
        <v>295</v>
      </c>
    </row>
    <row r="211" spans="1:15">
      <c r="A211">
        <v>38055</v>
      </c>
      <c r="B211" t="s">
        <v>39</v>
      </c>
      <c r="C211" t="s">
        <v>100</v>
      </c>
      <c r="D211" t="s">
        <v>60</v>
      </c>
      <c r="E211" s="30">
        <v>1398.23</v>
      </c>
      <c r="F211">
        <v>20</v>
      </c>
      <c r="G211" s="32">
        <v>2</v>
      </c>
      <c r="H211" s="21">
        <f>Tabela_vendas[[#This Row],[Quantidade]]*Tabela_vendas[[#This Row],[Preço(R$)]]</f>
        <v>2796.46</v>
      </c>
      <c r="I211" t="s">
        <v>108</v>
      </c>
      <c r="J211" t="s">
        <v>43</v>
      </c>
      <c r="K211" t="s">
        <v>56</v>
      </c>
      <c r="L211" s="28">
        <v>45690</v>
      </c>
      <c r="M211" t="s">
        <v>302</v>
      </c>
      <c r="N211">
        <v>1</v>
      </c>
      <c r="O211" t="s">
        <v>293</v>
      </c>
    </row>
    <row r="212" spans="1:15">
      <c r="A212">
        <v>39108</v>
      </c>
      <c r="B212" t="s">
        <v>89</v>
      </c>
      <c r="C212" t="s">
        <v>62</v>
      </c>
      <c r="D212" t="s">
        <v>60</v>
      </c>
      <c r="E212" s="30">
        <v>310.93</v>
      </c>
      <c r="F212">
        <v>10</v>
      </c>
      <c r="G212" s="32">
        <v>2</v>
      </c>
      <c r="H212" s="21">
        <f>Tabela_vendas[[#This Row],[Quantidade]]*Tabela_vendas[[#This Row],[Preço(R$)]]</f>
        <v>621.86</v>
      </c>
      <c r="I212" t="s">
        <v>42</v>
      </c>
      <c r="J212" t="s">
        <v>43</v>
      </c>
      <c r="K212" t="s">
        <v>56</v>
      </c>
      <c r="L212" s="28">
        <v>45697</v>
      </c>
      <c r="M212" t="s">
        <v>303</v>
      </c>
      <c r="N212">
        <v>3</v>
      </c>
      <c r="O212" t="s">
        <v>304</v>
      </c>
    </row>
    <row r="213" spans="1:15">
      <c r="A213">
        <v>61257</v>
      </c>
      <c r="B213" t="s">
        <v>89</v>
      </c>
      <c r="C213" t="s">
        <v>85</v>
      </c>
      <c r="D213" t="s">
        <v>78</v>
      </c>
      <c r="E213" s="30">
        <v>1085.46</v>
      </c>
      <c r="F213">
        <v>20</v>
      </c>
      <c r="G213" s="32">
        <v>3</v>
      </c>
      <c r="H213" s="21">
        <f>Tabela_vendas[[#This Row],[Quantidade]]*Tabela_vendas[[#This Row],[Preço(R$)]]</f>
        <v>3256.38</v>
      </c>
      <c r="I213" t="s">
        <v>134</v>
      </c>
      <c r="J213" t="s">
        <v>82</v>
      </c>
      <c r="K213" t="s">
        <v>73</v>
      </c>
      <c r="L213" s="28">
        <v>45689</v>
      </c>
      <c r="M213" t="s">
        <v>305</v>
      </c>
      <c r="N213">
        <v>1</v>
      </c>
      <c r="O213" t="s">
        <v>304</v>
      </c>
    </row>
    <row r="214" spans="1:15">
      <c r="A214">
        <v>45360</v>
      </c>
      <c r="B214" t="s">
        <v>77</v>
      </c>
      <c r="C214" t="s">
        <v>47</v>
      </c>
      <c r="D214" t="s">
        <v>41</v>
      </c>
      <c r="E214" s="30">
        <v>1199.9100000000001</v>
      </c>
      <c r="F214">
        <v>20</v>
      </c>
      <c r="G214" s="32">
        <v>2</v>
      </c>
      <c r="H214" s="21">
        <f>Tabela_vendas[[#This Row],[Quantidade]]*Tabela_vendas[[#This Row],[Preço(R$)]]</f>
        <v>2399.8200000000002</v>
      </c>
      <c r="I214" t="s">
        <v>108</v>
      </c>
      <c r="J214" t="s">
        <v>75</v>
      </c>
      <c r="K214" t="s">
        <v>44</v>
      </c>
      <c r="L214" s="28">
        <v>45684</v>
      </c>
      <c r="M214" t="s">
        <v>306</v>
      </c>
      <c r="N214">
        <v>1</v>
      </c>
      <c r="O214" t="s">
        <v>297</v>
      </c>
    </row>
    <row r="215" spans="1:15">
      <c r="A215">
        <v>34107</v>
      </c>
      <c r="B215" t="s">
        <v>77</v>
      </c>
      <c r="C215" t="s">
        <v>100</v>
      </c>
      <c r="D215" t="s">
        <v>141</v>
      </c>
      <c r="E215" s="30">
        <v>516.05999999999995</v>
      </c>
      <c r="F215">
        <v>10</v>
      </c>
      <c r="G215" s="32">
        <v>1</v>
      </c>
      <c r="H215" s="21">
        <f>Tabela_vendas[[#This Row],[Quantidade]]*Tabela_vendas[[#This Row],[Preço(R$)]]</f>
        <v>516.05999999999995</v>
      </c>
      <c r="I215" t="s">
        <v>108</v>
      </c>
      <c r="J215" t="s">
        <v>75</v>
      </c>
      <c r="K215" t="s">
        <v>44</v>
      </c>
      <c r="L215" s="28">
        <v>45688</v>
      </c>
      <c r="M215" t="s">
        <v>307</v>
      </c>
      <c r="N215">
        <v>3</v>
      </c>
      <c r="O215" t="s">
        <v>304</v>
      </c>
    </row>
    <row r="216" spans="1:15">
      <c r="A216">
        <v>68473</v>
      </c>
      <c r="B216" t="s">
        <v>77</v>
      </c>
      <c r="C216" t="s">
        <v>85</v>
      </c>
      <c r="D216" t="s">
        <v>78</v>
      </c>
      <c r="E216" s="30">
        <v>1385.31</v>
      </c>
      <c r="F216">
        <v>15</v>
      </c>
      <c r="G216" s="32">
        <v>3</v>
      </c>
      <c r="H216" s="21">
        <f>Tabela_vendas[[#This Row],[Quantidade]]*Tabela_vendas[[#This Row],[Preço(R$)]]</f>
        <v>4155.93</v>
      </c>
      <c r="I216" t="s">
        <v>110</v>
      </c>
      <c r="J216" t="s">
        <v>82</v>
      </c>
      <c r="K216" t="s">
        <v>73</v>
      </c>
      <c r="L216" s="28">
        <v>45707</v>
      </c>
      <c r="M216" t="s">
        <v>308</v>
      </c>
      <c r="N216">
        <v>1</v>
      </c>
      <c r="O216" t="s">
        <v>297</v>
      </c>
    </row>
    <row r="217" spans="1:15">
      <c r="A217">
        <v>62493</v>
      </c>
      <c r="B217" t="s">
        <v>70</v>
      </c>
      <c r="C217" t="s">
        <v>59</v>
      </c>
      <c r="D217" t="s">
        <v>81</v>
      </c>
      <c r="E217" s="30">
        <v>1404.94</v>
      </c>
      <c r="F217">
        <v>15</v>
      </c>
      <c r="G217" s="32">
        <v>3</v>
      </c>
      <c r="H217" s="21">
        <f>Tabela_vendas[[#This Row],[Quantidade]]*Tabela_vendas[[#This Row],[Preço(R$)]]</f>
        <v>4214.82</v>
      </c>
      <c r="I217" t="s">
        <v>134</v>
      </c>
      <c r="J217" t="s">
        <v>75</v>
      </c>
      <c r="K217" t="s">
        <v>51</v>
      </c>
      <c r="L217" s="28">
        <v>45689</v>
      </c>
      <c r="M217" t="s">
        <v>309</v>
      </c>
      <c r="N217">
        <v>3</v>
      </c>
      <c r="O217" t="s">
        <v>293</v>
      </c>
    </row>
    <row r="218" spans="1:15">
      <c r="A218">
        <v>79378</v>
      </c>
      <c r="B218" t="s">
        <v>152</v>
      </c>
      <c r="C218" t="s">
        <v>47</v>
      </c>
      <c r="D218" t="s">
        <v>81</v>
      </c>
      <c r="E218" s="30">
        <v>1424.52</v>
      </c>
      <c r="F218">
        <v>10</v>
      </c>
      <c r="G218" s="32">
        <v>2</v>
      </c>
      <c r="H218" s="21">
        <f>Tabela_vendas[[#This Row],[Quantidade]]*Tabela_vendas[[#This Row],[Preço(R$)]]</f>
        <v>2849.04</v>
      </c>
      <c r="I218" t="s">
        <v>108</v>
      </c>
      <c r="J218" t="s">
        <v>75</v>
      </c>
      <c r="K218" t="s">
        <v>51</v>
      </c>
      <c r="L218" s="28">
        <v>45706</v>
      </c>
      <c r="M218" t="s">
        <v>310</v>
      </c>
      <c r="N218">
        <v>1</v>
      </c>
      <c r="O218" t="s">
        <v>300</v>
      </c>
    </row>
    <row r="219" spans="1:15">
      <c r="A219">
        <v>66266</v>
      </c>
      <c r="B219" t="s">
        <v>58</v>
      </c>
      <c r="C219" t="s">
        <v>85</v>
      </c>
      <c r="D219" t="s">
        <v>48</v>
      </c>
      <c r="E219" s="30">
        <v>1051.4100000000001</v>
      </c>
      <c r="F219">
        <v>20</v>
      </c>
      <c r="G219" s="32">
        <v>3</v>
      </c>
      <c r="H219" s="21">
        <f>Tabela_vendas[[#This Row],[Quantidade]]*Tabela_vendas[[#This Row],[Preço(R$)]]</f>
        <v>3154.2300000000005</v>
      </c>
      <c r="I219" t="s">
        <v>49</v>
      </c>
      <c r="J219" t="s">
        <v>75</v>
      </c>
      <c r="K219" t="s">
        <v>51</v>
      </c>
      <c r="L219" s="28">
        <v>45698</v>
      </c>
      <c r="M219" t="s">
        <v>311</v>
      </c>
      <c r="N219">
        <v>2</v>
      </c>
      <c r="O219" t="s">
        <v>297</v>
      </c>
    </row>
    <row r="220" spans="1:15">
      <c r="A220">
        <v>25758</v>
      </c>
      <c r="B220" t="s">
        <v>89</v>
      </c>
      <c r="C220" t="s">
        <v>59</v>
      </c>
      <c r="D220" t="s">
        <v>81</v>
      </c>
      <c r="E220" s="30">
        <v>526.72</v>
      </c>
      <c r="F220">
        <v>15</v>
      </c>
      <c r="G220" s="32">
        <v>1</v>
      </c>
      <c r="H220" s="21">
        <f>Tabela_vendas[[#This Row],[Quantidade]]*Tabela_vendas[[#This Row],[Preço(R$)]]</f>
        <v>526.72</v>
      </c>
      <c r="I220" t="s">
        <v>110</v>
      </c>
      <c r="J220" t="s">
        <v>43</v>
      </c>
      <c r="K220" t="s">
        <v>56</v>
      </c>
      <c r="L220" s="28">
        <v>45687</v>
      </c>
      <c r="M220" t="s">
        <v>312</v>
      </c>
      <c r="N220">
        <v>3</v>
      </c>
      <c r="O220" t="s">
        <v>293</v>
      </c>
    </row>
    <row r="221" spans="1:15">
      <c r="A221">
        <v>87506</v>
      </c>
      <c r="B221" t="s">
        <v>152</v>
      </c>
      <c r="C221" t="s">
        <v>40</v>
      </c>
      <c r="D221" t="s">
        <v>115</v>
      </c>
      <c r="E221" s="30">
        <v>824.16</v>
      </c>
      <c r="F221">
        <v>20</v>
      </c>
      <c r="G221" s="32">
        <v>1</v>
      </c>
      <c r="H221" s="21">
        <f>Tabela_vendas[[#This Row],[Quantidade]]*Tabela_vendas[[#This Row],[Preço(R$)]]</f>
        <v>824.16</v>
      </c>
      <c r="I221" t="s">
        <v>55</v>
      </c>
      <c r="J221" t="s">
        <v>75</v>
      </c>
      <c r="K221" t="s">
        <v>51</v>
      </c>
      <c r="L221" s="28">
        <v>45702</v>
      </c>
      <c r="M221" t="s">
        <v>313</v>
      </c>
      <c r="N221">
        <v>3</v>
      </c>
      <c r="O221" t="s">
        <v>293</v>
      </c>
    </row>
    <row r="222" spans="1:15">
      <c r="A222">
        <v>13660</v>
      </c>
      <c r="B222" t="s">
        <v>89</v>
      </c>
      <c r="C222" t="s">
        <v>155</v>
      </c>
      <c r="D222" t="s">
        <v>48</v>
      </c>
      <c r="E222" s="30">
        <v>453.69</v>
      </c>
      <c r="F222">
        <v>5</v>
      </c>
      <c r="G222" s="32">
        <v>1</v>
      </c>
      <c r="H222" s="21">
        <f>Tabela_vendas[[#This Row],[Quantidade]]*Tabela_vendas[[#This Row],[Preço(R$)]]</f>
        <v>453.69</v>
      </c>
      <c r="I222" t="s">
        <v>108</v>
      </c>
      <c r="J222" t="s">
        <v>43</v>
      </c>
      <c r="K222" t="s">
        <v>44</v>
      </c>
      <c r="L222" s="28">
        <v>45699</v>
      </c>
      <c r="M222" t="s">
        <v>314</v>
      </c>
      <c r="N222">
        <v>3</v>
      </c>
      <c r="O222" t="s">
        <v>304</v>
      </c>
    </row>
    <row r="223" spans="1:15">
      <c r="A223">
        <v>75404</v>
      </c>
      <c r="B223" t="s">
        <v>119</v>
      </c>
      <c r="C223" t="s">
        <v>66</v>
      </c>
      <c r="D223" t="s">
        <v>141</v>
      </c>
      <c r="E223" s="30">
        <v>1133.28</v>
      </c>
      <c r="F223">
        <v>15</v>
      </c>
      <c r="G223" s="32">
        <v>2</v>
      </c>
      <c r="H223" s="21">
        <f>Tabela_vendas[[#This Row],[Quantidade]]*Tabela_vendas[[#This Row],[Preço(R$)]]</f>
        <v>2266.56</v>
      </c>
      <c r="I223" t="s">
        <v>49</v>
      </c>
      <c r="J223" t="s">
        <v>75</v>
      </c>
      <c r="K223" t="s">
        <v>73</v>
      </c>
      <c r="L223" s="28">
        <v>45704</v>
      </c>
      <c r="M223" t="s">
        <v>315</v>
      </c>
      <c r="N223">
        <v>2</v>
      </c>
      <c r="O223" t="s">
        <v>293</v>
      </c>
    </row>
    <row r="224" spans="1:15">
      <c r="A224">
        <v>74656</v>
      </c>
      <c r="B224" t="s">
        <v>70</v>
      </c>
      <c r="C224" t="s">
        <v>85</v>
      </c>
      <c r="D224" t="s">
        <v>41</v>
      </c>
      <c r="E224" s="30">
        <v>1352.77</v>
      </c>
      <c r="F224">
        <v>10</v>
      </c>
      <c r="G224" s="32">
        <v>2</v>
      </c>
      <c r="H224" s="21">
        <f>Tabela_vendas[[#This Row],[Quantidade]]*Tabela_vendas[[#This Row],[Preço(R$)]]</f>
        <v>2705.54</v>
      </c>
      <c r="I224" t="s">
        <v>55</v>
      </c>
      <c r="J224" t="s">
        <v>50</v>
      </c>
      <c r="K224" t="s">
        <v>44</v>
      </c>
      <c r="L224" s="28">
        <v>45682</v>
      </c>
      <c r="M224" t="s">
        <v>316</v>
      </c>
      <c r="N224">
        <v>1</v>
      </c>
      <c r="O224" t="s">
        <v>295</v>
      </c>
    </row>
    <row r="225" spans="1:15">
      <c r="A225">
        <v>12116</v>
      </c>
      <c r="B225" t="s">
        <v>70</v>
      </c>
      <c r="C225" t="s">
        <v>54</v>
      </c>
      <c r="D225" t="s">
        <v>41</v>
      </c>
      <c r="E225" s="30">
        <v>1025.22</v>
      </c>
      <c r="F225">
        <v>20</v>
      </c>
      <c r="G225" s="32">
        <v>2</v>
      </c>
      <c r="H225" s="21">
        <f>Tabela_vendas[[#This Row],[Quantidade]]*Tabela_vendas[[#This Row],[Preço(R$)]]</f>
        <v>2050.44</v>
      </c>
      <c r="I225" t="s">
        <v>134</v>
      </c>
      <c r="J225" t="s">
        <v>43</v>
      </c>
      <c r="K225" t="s">
        <v>44</v>
      </c>
      <c r="L225" s="28">
        <v>45686</v>
      </c>
      <c r="M225" t="s">
        <v>317</v>
      </c>
      <c r="N225">
        <v>2</v>
      </c>
      <c r="O225" t="s">
        <v>297</v>
      </c>
    </row>
    <row r="226" spans="1:15">
      <c r="A226">
        <v>59445</v>
      </c>
      <c r="B226" t="s">
        <v>70</v>
      </c>
      <c r="C226" t="s">
        <v>40</v>
      </c>
      <c r="D226" t="s">
        <v>136</v>
      </c>
      <c r="E226" s="30">
        <v>502.17</v>
      </c>
      <c r="F226">
        <v>20</v>
      </c>
      <c r="G226" s="32">
        <v>3</v>
      </c>
      <c r="H226" s="21">
        <f>Tabela_vendas[[#This Row],[Quantidade]]*Tabela_vendas[[#This Row],[Preço(R$)]]</f>
        <v>1506.51</v>
      </c>
      <c r="I226" t="s">
        <v>108</v>
      </c>
      <c r="J226" t="s">
        <v>75</v>
      </c>
      <c r="K226" t="s">
        <v>44</v>
      </c>
      <c r="L226" s="28">
        <v>45683</v>
      </c>
      <c r="M226" t="s">
        <v>318</v>
      </c>
      <c r="N226">
        <v>2</v>
      </c>
      <c r="O226" t="s">
        <v>295</v>
      </c>
    </row>
    <row r="227" spans="1:15">
      <c r="A227">
        <v>79401</v>
      </c>
      <c r="B227" t="s">
        <v>77</v>
      </c>
      <c r="C227" t="s">
        <v>155</v>
      </c>
      <c r="D227" t="s">
        <v>115</v>
      </c>
      <c r="E227" s="30">
        <v>470.21</v>
      </c>
      <c r="F227">
        <v>10</v>
      </c>
      <c r="G227" s="32">
        <v>2</v>
      </c>
      <c r="H227" s="21">
        <f>Tabela_vendas[[#This Row],[Quantidade]]*Tabela_vendas[[#This Row],[Preço(R$)]]</f>
        <v>940.42</v>
      </c>
      <c r="I227" t="s">
        <v>55</v>
      </c>
      <c r="J227" t="s">
        <v>75</v>
      </c>
      <c r="K227" t="s">
        <v>73</v>
      </c>
      <c r="L227" s="28">
        <v>45699</v>
      </c>
      <c r="M227" t="s">
        <v>319</v>
      </c>
      <c r="N227">
        <v>3</v>
      </c>
      <c r="O227" t="s">
        <v>304</v>
      </c>
    </row>
    <row r="228" spans="1:15">
      <c r="A228">
        <v>55008</v>
      </c>
      <c r="B228" t="s">
        <v>119</v>
      </c>
      <c r="C228" t="s">
        <v>40</v>
      </c>
      <c r="D228" t="s">
        <v>60</v>
      </c>
      <c r="E228" s="30">
        <v>1058.7</v>
      </c>
      <c r="F228">
        <v>20</v>
      </c>
      <c r="G228" s="32">
        <v>3</v>
      </c>
      <c r="H228" s="21">
        <f>Tabela_vendas[[#This Row],[Quantidade]]*Tabela_vendas[[#This Row],[Preço(R$)]]</f>
        <v>3176.1000000000004</v>
      </c>
      <c r="I228" t="s">
        <v>134</v>
      </c>
      <c r="J228" t="s">
        <v>75</v>
      </c>
      <c r="K228" t="s">
        <v>56</v>
      </c>
      <c r="L228" s="28">
        <v>45708</v>
      </c>
      <c r="M228" t="s">
        <v>320</v>
      </c>
      <c r="N228">
        <v>3</v>
      </c>
      <c r="O228" t="s">
        <v>300</v>
      </c>
    </row>
    <row r="229" spans="1:15">
      <c r="A229">
        <v>77058</v>
      </c>
      <c r="B229" t="s">
        <v>152</v>
      </c>
      <c r="C229" t="s">
        <v>62</v>
      </c>
      <c r="D229" t="s">
        <v>115</v>
      </c>
      <c r="E229" s="30">
        <v>1126.45</v>
      </c>
      <c r="F229">
        <v>15</v>
      </c>
      <c r="G229" s="32">
        <v>1</v>
      </c>
      <c r="H229" s="21">
        <f>Tabela_vendas[[#This Row],[Quantidade]]*Tabela_vendas[[#This Row],[Preço(R$)]]</f>
        <v>1126.45</v>
      </c>
      <c r="I229" t="s">
        <v>55</v>
      </c>
      <c r="J229" t="s">
        <v>75</v>
      </c>
      <c r="K229" t="s">
        <v>73</v>
      </c>
      <c r="L229" s="28">
        <v>45690</v>
      </c>
      <c r="M229" t="s">
        <v>321</v>
      </c>
      <c r="N229">
        <v>1</v>
      </c>
      <c r="O229" t="s">
        <v>297</v>
      </c>
    </row>
    <row r="230" spans="1:15">
      <c r="A230">
        <v>46409</v>
      </c>
      <c r="B230" t="s">
        <v>152</v>
      </c>
      <c r="C230" t="s">
        <v>40</v>
      </c>
      <c r="D230" t="s">
        <v>60</v>
      </c>
      <c r="E230" s="30">
        <v>658.09</v>
      </c>
      <c r="F230">
        <v>15</v>
      </c>
      <c r="G230" s="32">
        <v>2</v>
      </c>
      <c r="H230" s="21">
        <f>Tabela_vendas[[#This Row],[Quantidade]]*Tabela_vendas[[#This Row],[Preço(R$)]]</f>
        <v>1316.18</v>
      </c>
      <c r="I230" t="s">
        <v>108</v>
      </c>
      <c r="J230" t="s">
        <v>50</v>
      </c>
      <c r="K230" t="s">
        <v>56</v>
      </c>
      <c r="L230" s="28">
        <v>45705</v>
      </c>
      <c r="M230" t="s">
        <v>322</v>
      </c>
      <c r="N230">
        <v>1</v>
      </c>
      <c r="O230" t="s">
        <v>293</v>
      </c>
    </row>
    <row r="231" spans="1:15">
      <c r="A231">
        <v>88129</v>
      </c>
      <c r="B231" t="s">
        <v>77</v>
      </c>
      <c r="C231" t="s">
        <v>66</v>
      </c>
      <c r="D231" t="s">
        <v>60</v>
      </c>
      <c r="E231" s="30">
        <v>1033.17</v>
      </c>
      <c r="F231">
        <v>10</v>
      </c>
      <c r="G231" s="32">
        <v>3</v>
      </c>
      <c r="H231" s="21">
        <f>Tabela_vendas[[#This Row],[Quantidade]]*Tabela_vendas[[#This Row],[Preço(R$)]]</f>
        <v>3099.51</v>
      </c>
      <c r="I231" t="s">
        <v>49</v>
      </c>
      <c r="J231" t="s">
        <v>43</v>
      </c>
      <c r="K231" t="s">
        <v>73</v>
      </c>
      <c r="L231" s="28">
        <v>45702</v>
      </c>
      <c r="M231" t="s">
        <v>323</v>
      </c>
      <c r="N231">
        <v>3</v>
      </c>
      <c r="O231" t="s">
        <v>300</v>
      </c>
    </row>
    <row r="232" spans="1:15">
      <c r="A232">
        <v>97291</v>
      </c>
      <c r="B232" t="s">
        <v>99</v>
      </c>
      <c r="C232" t="s">
        <v>85</v>
      </c>
      <c r="D232" t="s">
        <v>81</v>
      </c>
      <c r="E232" s="30">
        <v>290.33999999999997</v>
      </c>
      <c r="F232">
        <v>20</v>
      </c>
      <c r="G232" s="32">
        <v>1</v>
      </c>
      <c r="H232" s="21">
        <f>Tabela_vendas[[#This Row],[Quantidade]]*Tabela_vendas[[#This Row],[Preço(R$)]]</f>
        <v>290.33999999999997</v>
      </c>
      <c r="I232" t="s">
        <v>42</v>
      </c>
      <c r="J232" t="s">
        <v>50</v>
      </c>
      <c r="K232" t="s">
        <v>73</v>
      </c>
      <c r="L232" s="28">
        <v>45709</v>
      </c>
      <c r="M232" t="s">
        <v>324</v>
      </c>
      <c r="N232">
        <v>1</v>
      </c>
      <c r="O232" t="s">
        <v>300</v>
      </c>
    </row>
    <row r="233" spans="1:15">
      <c r="A233">
        <v>12676</v>
      </c>
      <c r="B233" t="s">
        <v>58</v>
      </c>
      <c r="C233" t="s">
        <v>155</v>
      </c>
      <c r="D233" t="s">
        <v>136</v>
      </c>
      <c r="E233" s="30">
        <v>978.34</v>
      </c>
      <c r="F233">
        <v>15</v>
      </c>
      <c r="G233" s="32">
        <v>1</v>
      </c>
      <c r="H233" s="21">
        <f>Tabela_vendas[[#This Row],[Quantidade]]*Tabela_vendas[[#This Row],[Preço(R$)]]</f>
        <v>978.34</v>
      </c>
      <c r="I233" t="s">
        <v>67</v>
      </c>
      <c r="J233" t="s">
        <v>75</v>
      </c>
      <c r="K233" t="s">
        <v>44</v>
      </c>
      <c r="L233" s="28">
        <v>45709</v>
      </c>
      <c r="M233" t="s">
        <v>325</v>
      </c>
      <c r="N233">
        <v>3</v>
      </c>
      <c r="O233" t="s">
        <v>304</v>
      </c>
    </row>
    <row r="234" spans="1:15">
      <c r="A234">
        <v>56914</v>
      </c>
      <c r="B234" t="s">
        <v>39</v>
      </c>
      <c r="C234" t="s">
        <v>85</v>
      </c>
      <c r="D234" t="s">
        <v>48</v>
      </c>
      <c r="E234" s="30">
        <v>228.71</v>
      </c>
      <c r="F234">
        <v>20</v>
      </c>
      <c r="G234" s="32">
        <v>1</v>
      </c>
      <c r="H234" s="21">
        <f>Tabela_vendas[[#This Row],[Quantidade]]*Tabela_vendas[[#This Row],[Preço(R$)]]</f>
        <v>228.71</v>
      </c>
      <c r="I234" t="s">
        <v>110</v>
      </c>
      <c r="J234" t="s">
        <v>82</v>
      </c>
      <c r="K234" t="s">
        <v>44</v>
      </c>
      <c r="L234" s="28">
        <v>45699</v>
      </c>
      <c r="M234" t="s">
        <v>326</v>
      </c>
      <c r="N234">
        <v>1</v>
      </c>
      <c r="O234" t="s">
        <v>295</v>
      </c>
    </row>
    <row r="235" spans="1:15">
      <c r="A235">
        <v>24026</v>
      </c>
      <c r="B235" t="s">
        <v>46</v>
      </c>
      <c r="C235" t="s">
        <v>155</v>
      </c>
      <c r="D235" t="s">
        <v>64</v>
      </c>
      <c r="E235" s="30">
        <v>747.53</v>
      </c>
      <c r="F235">
        <v>10</v>
      </c>
      <c r="G235" s="32">
        <v>1</v>
      </c>
      <c r="H235" s="21">
        <f>Tabela_vendas[[#This Row],[Quantidade]]*Tabela_vendas[[#This Row],[Preço(R$)]]</f>
        <v>747.53</v>
      </c>
      <c r="I235" t="s">
        <v>49</v>
      </c>
      <c r="J235" t="s">
        <v>50</v>
      </c>
      <c r="K235" t="s">
        <v>51</v>
      </c>
      <c r="L235" s="28">
        <v>45685</v>
      </c>
      <c r="M235" t="s">
        <v>327</v>
      </c>
      <c r="N235">
        <v>1</v>
      </c>
      <c r="O235" t="s">
        <v>300</v>
      </c>
    </row>
    <row r="236" spans="1:15">
      <c r="A236">
        <v>23801</v>
      </c>
      <c r="B236" t="s">
        <v>99</v>
      </c>
      <c r="C236" t="s">
        <v>40</v>
      </c>
      <c r="D236" t="s">
        <v>78</v>
      </c>
      <c r="E236" s="30">
        <v>585.27</v>
      </c>
      <c r="F236">
        <v>10</v>
      </c>
      <c r="G236" s="32">
        <v>3</v>
      </c>
      <c r="H236" s="21">
        <f>Tabela_vendas[[#This Row],[Quantidade]]*Tabela_vendas[[#This Row],[Preço(R$)]]</f>
        <v>1755.81</v>
      </c>
      <c r="I236" t="s">
        <v>42</v>
      </c>
      <c r="J236" t="s">
        <v>50</v>
      </c>
      <c r="K236" t="s">
        <v>56</v>
      </c>
      <c r="L236" s="28">
        <v>45686</v>
      </c>
      <c r="M236" t="s">
        <v>328</v>
      </c>
      <c r="N236">
        <v>2</v>
      </c>
      <c r="O236" t="s">
        <v>297</v>
      </c>
    </row>
    <row r="237" spans="1:15">
      <c r="A237">
        <v>31332</v>
      </c>
      <c r="B237" t="s">
        <v>77</v>
      </c>
      <c r="C237" t="s">
        <v>54</v>
      </c>
      <c r="D237" t="s">
        <v>48</v>
      </c>
      <c r="E237" s="30">
        <v>490.74</v>
      </c>
      <c r="F237">
        <v>15</v>
      </c>
      <c r="G237" s="32">
        <v>3</v>
      </c>
      <c r="H237" s="21">
        <f>Tabela_vendas[[#This Row],[Quantidade]]*Tabela_vendas[[#This Row],[Preço(R$)]]</f>
        <v>1472.22</v>
      </c>
      <c r="I237" t="s">
        <v>110</v>
      </c>
      <c r="J237" t="s">
        <v>82</v>
      </c>
      <c r="K237" t="s">
        <v>56</v>
      </c>
      <c r="L237" s="28">
        <v>45701</v>
      </c>
      <c r="M237" t="s">
        <v>329</v>
      </c>
      <c r="N237">
        <v>1</v>
      </c>
      <c r="O237" t="s">
        <v>304</v>
      </c>
    </row>
    <row r="238" spans="1:15">
      <c r="A238">
        <v>14410</v>
      </c>
      <c r="B238" t="s">
        <v>46</v>
      </c>
      <c r="C238" t="s">
        <v>62</v>
      </c>
      <c r="D238" t="s">
        <v>136</v>
      </c>
      <c r="E238" s="30">
        <v>774.97</v>
      </c>
      <c r="F238">
        <v>15</v>
      </c>
      <c r="G238" s="32">
        <v>3</v>
      </c>
      <c r="H238" s="21">
        <f>Tabela_vendas[[#This Row],[Quantidade]]*Tabela_vendas[[#This Row],[Preço(R$)]]</f>
        <v>2324.91</v>
      </c>
      <c r="I238" t="s">
        <v>134</v>
      </c>
      <c r="J238" t="s">
        <v>43</v>
      </c>
      <c r="K238" t="s">
        <v>51</v>
      </c>
      <c r="L238" s="28">
        <v>45700</v>
      </c>
      <c r="M238" t="s">
        <v>330</v>
      </c>
      <c r="N238">
        <v>1</v>
      </c>
      <c r="O238" t="s">
        <v>293</v>
      </c>
    </row>
    <row r="239" spans="1:15">
      <c r="A239">
        <v>61229</v>
      </c>
      <c r="B239" t="s">
        <v>58</v>
      </c>
      <c r="C239" t="s">
        <v>40</v>
      </c>
      <c r="D239" t="s">
        <v>136</v>
      </c>
      <c r="E239" s="30">
        <v>1020.02</v>
      </c>
      <c r="F239">
        <v>10</v>
      </c>
      <c r="G239" s="32">
        <v>1</v>
      </c>
      <c r="H239" s="21">
        <f>Tabela_vendas[[#This Row],[Quantidade]]*Tabela_vendas[[#This Row],[Preço(R$)]]</f>
        <v>1020.02</v>
      </c>
      <c r="I239" t="s">
        <v>72</v>
      </c>
      <c r="J239" t="s">
        <v>43</v>
      </c>
      <c r="K239" t="s">
        <v>56</v>
      </c>
      <c r="L239" s="28">
        <v>45707</v>
      </c>
      <c r="M239" t="s">
        <v>331</v>
      </c>
      <c r="N239">
        <v>2</v>
      </c>
      <c r="O239" t="s">
        <v>297</v>
      </c>
    </row>
    <row r="240" spans="1:15">
      <c r="A240">
        <v>78268</v>
      </c>
      <c r="B240" t="s">
        <v>70</v>
      </c>
      <c r="C240" t="s">
        <v>85</v>
      </c>
      <c r="D240" t="s">
        <v>60</v>
      </c>
      <c r="E240" s="30">
        <v>1033.96</v>
      </c>
      <c r="F240">
        <v>20</v>
      </c>
      <c r="G240" s="32">
        <v>2</v>
      </c>
      <c r="H240" s="21">
        <f>Tabela_vendas[[#This Row],[Quantidade]]*Tabela_vendas[[#This Row],[Preço(R$)]]</f>
        <v>2067.92</v>
      </c>
      <c r="I240" t="s">
        <v>134</v>
      </c>
      <c r="J240" t="s">
        <v>50</v>
      </c>
      <c r="K240" t="s">
        <v>56</v>
      </c>
      <c r="L240" s="28">
        <v>45710</v>
      </c>
      <c r="M240" t="s">
        <v>332</v>
      </c>
      <c r="N240">
        <v>1</v>
      </c>
      <c r="O240" t="s">
        <v>297</v>
      </c>
    </row>
    <row r="241" spans="1:15">
      <c r="A241">
        <v>39658</v>
      </c>
      <c r="B241" t="s">
        <v>77</v>
      </c>
      <c r="C241" t="s">
        <v>62</v>
      </c>
      <c r="D241" t="s">
        <v>136</v>
      </c>
      <c r="E241" s="30">
        <v>1052.56</v>
      </c>
      <c r="F241">
        <v>20</v>
      </c>
      <c r="G241" s="32">
        <v>2</v>
      </c>
      <c r="H241" s="21">
        <f>Tabela_vendas[[#This Row],[Quantidade]]*Tabela_vendas[[#This Row],[Preço(R$)]]</f>
        <v>2105.12</v>
      </c>
      <c r="I241" t="s">
        <v>55</v>
      </c>
      <c r="J241" t="s">
        <v>43</v>
      </c>
      <c r="K241" t="s">
        <v>56</v>
      </c>
      <c r="L241" s="28">
        <v>45709</v>
      </c>
      <c r="M241" t="s">
        <v>333</v>
      </c>
      <c r="N241">
        <v>1</v>
      </c>
      <c r="O241" t="s">
        <v>295</v>
      </c>
    </row>
    <row r="242" spans="1:15">
      <c r="A242">
        <v>34258</v>
      </c>
      <c r="B242" t="s">
        <v>58</v>
      </c>
      <c r="C242" t="s">
        <v>62</v>
      </c>
      <c r="D242" t="s">
        <v>64</v>
      </c>
      <c r="E242" s="30">
        <v>754.88</v>
      </c>
      <c r="F242">
        <v>10</v>
      </c>
      <c r="G242" s="32">
        <v>3</v>
      </c>
      <c r="H242" s="21">
        <f>Tabela_vendas[[#This Row],[Quantidade]]*Tabela_vendas[[#This Row],[Preço(R$)]]</f>
        <v>2264.64</v>
      </c>
      <c r="I242" t="s">
        <v>55</v>
      </c>
      <c r="J242" t="s">
        <v>50</v>
      </c>
      <c r="K242" t="s">
        <v>73</v>
      </c>
      <c r="L242" s="28">
        <v>45693</v>
      </c>
      <c r="M242" t="s">
        <v>334</v>
      </c>
      <c r="N242">
        <v>3</v>
      </c>
      <c r="O242" t="s">
        <v>304</v>
      </c>
    </row>
    <row r="243" spans="1:15">
      <c r="A243">
        <v>76704</v>
      </c>
      <c r="B243" t="s">
        <v>99</v>
      </c>
      <c r="C243" t="s">
        <v>59</v>
      </c>
      <c r="D243" t="s">
        <v>48</v>
      </c>
      <c r="E243" s="30">
        <v>310.43</v>
      </c>
      <c r="F243">
        <v>0</v>
      </c>
      <c r="G243" s="32">
        <v>1</v>
      </c>
      <c r="H243" s="21">
        <f>Tabela_vendas[[#This Row],[Quantidade]]*Tabela_vendas[[#This Row],[Preço(R$)]]</f>
        <v>310.43</v>
      </c>
      <c r="I243" t="s">
        <v>49</v>
      </c>
      <c r="J243" t="s">
        <v>75</v>
      </c>
      <c r="K243" t="s">
        <v>51</v>
      </c>
      <c r="L243" s="28">
        <v>45701</v>
      </c>
      <c r="M243" t="s">
        <v>335</v>
      </c>
      <c r="N243">
        <v>3</v>
      </c>
      <c r="O243" t="s">
        <v>297</v>
      </c>
    </row>
    <row r="244" spans="1:15">
      <c r="A244">
        <v>40239</v>
      </c>
      <c r="B244" t="s">
        <v>99</v>
      </c>
      <c r="C244" t="s">
        <v>62</v>
      </c>
      <c r="D244" t="s">
        <v>64</v>
      </c>
      <c r="E244" s="30">
        <v>431.42</v>
      </c>
      <c r="F244">
        <v>5</v>
      </c>
      <c r="G244" s="32">
        <v>1</v>
      </c>
      <c r="H244" s="21">
        <f>Tabela_vendas[[#This Row],[Quantidade]]*Tabela_vendas[[#This Row],[Preço(R$)]]</f>
        <v>431.42</v>
      </c>
      <c r="I244" t="s">
        <v>108</v>
      </c>
      <c r="J244" t="s">
        <v>82</v>
      </c>
      <c r="K244" t="s">
        <v>44</v>
      </c>
      <c r="L244" s="28">
        <v>45707</v>
      </c>
      <c r="M244" t="s">
        <v>336</v>
      </c>
      <c r="N244">
        <v>3</v>
      </c>
      <c r="O244" t="s">
        <v>293</v>
      </c>
    </row>
    <row r="245" spans="1:15">
      <c r="A245">
        <v>83470</v>
      </c>
      <c r="B245" t="s">
        <v>173</v>
      </c>
      <c r="C245" t="s">
        <v>66</v>
      </c>
      <c r="D245" t="s">
        <v>60</v>
      </c>
      <c r="E245" s="30">
        <v>455.46</v>
      </c>
      <c r="F245">
        <v>10</v>
      </c>
      <c r="G245" s="32">
        <v>1</v>
      </c>
      <c r="H245" s="21">
        <f>Tabela_vendas[[#This Row],[Quantidade]]*Tabela_vendas[[#This Row],[Preço(R$)]]</f>
        <v>455.46</v>
      </c>
      <c r="I245" t="s">
        <v>108</v>
      </c>
      <c r="J245" t="s">
        <v>43</v>
      </c>
      <c r="K245" t="s">
        <v>51</v>
      </c>
      <c r="L245" s="28">
        <v>45698</v>
      </c>
      <c r="M245" t="s">
        <v>337</v>
      </c>
      <c r="N245">
        <v>1</v>
      </c>
      <c r="O245" t="s">
        <v>300</v>
      </c>
    </row>
    <row r="246" spans="1:15">
      <c r="A246">
        <v>77119</v>
      </c>
      <c r="B246" t="s">
        <v>119</v>
      </c>
      <c r="C246" t="s">
        <v>66</v>
      </c>
      <c r="D246" t="s">
        <v>48</v>
      </c>
      <c r="E246" s="30">
        <v>1407.09</v>
      </c>
      <c r="F246">
        <v>20</v>
      </c>
      <c r="G246" s="32">
        <v>1</v>
      </c>
      <c r="H246" s="21">
        <f>Tabela_vendas[[#This Row],[Quantidade]]*Tabela_vendas[[#This Row],[Preço(R$)]]</f>
        <v>1407.09</v>
      </c>
      <c r="I246" t="s">
        <v>72</v>
      </c>
      <c r="J246" t="s">
        <v>82</v>
      </c>
      <c r="K246" t="s">
        <v>73</v>
      </c>
      <c r="L246" s="28">
        <v>45697</v>
      </c>
      <c r="M246" t="s">
        <v>338</v>
      </c>
      <c r="N246">
        <v>3</v>
      </c>
      <c r="O246" t="s">
        <v>304</v>
      </c>
    </row>
    <row r="247" spans="1:15">
      <c r="A247">
        <v>34038</v>
      </c>
      <c r="B247" t="s">
        <v>58</v>
      </c>
      <c r="C247" t="s">
        <v>59</v>
      </c>
      <c r="D247" t="s">
        <v>41</v>
      </c>
      <c r="E247" s="30">
        <v>745.42</v>
      </c>
      <c r="F247">
        <v>5</v>
      </c>
      <c r="G247" s="32">
        <v>3</v>
      </c>
      <c r="H247" s="21">
        <f>Tabela_vendas[[#This Row],[Quantidade]]*Tabela_vendas[[#This Row],[Preço(R$)]]</f>
        <v>2236.2599999999998</v>
      </c>
      <c r="I247" t="s">
        <v>108</v>
      </c>
      <c r="J247" t="s">
        <v>82</v>
      </c>
      <c r="K247" t="s">
        <v>56</v>
      </c>
      <c r="L247" s="28">
        <v>45705</v>
      </c>
      <c r="M247" t="s">
        <v>339</v>
      </c>
      <c r="N247">
        <v>2</v>
      </c>
      <c r="O247" t="s">
        <v>304</v>
      </c>
    </row>
    <row r="248" spans="1:15">
      <c r="A248">
        <v>61343</v>
      </c>
      <c r="B248" t="s">
        <v>77</v>
      </c>
      <c r="C248" t="s">
        <v>100</v>
      </c>
      <c r="D248" t="s">
        <v>64</v>
      </c>
      <c r="E248" s="30">
        <v>793.64</v>
      </c>
      <c r="F248">
        <v>5</v>
      </c>
      <c r="G248" s="32">
        <v>2</v>
      </c>
      <c r="H248" s="21">
        <f>Tabela_vendas[[#This Row],[Quantidade]]*Tabela_vendas[[#This Row],[Preço(R$)]]</f>
        <v>1587.28</v>
      </c>
      <c r="I248" t="s">
        <v>110</v>
      </c>
      <c r="J248" t="s">
        <v>43</v>
      </c>
      <c r="K248" t="s">
        <v>56</v>
      </c>
      <c r="L248" s="28">
        <v>45684</v>
      </c>
      <c r="M248" t="s">
        <v>340</v>
      </c>
      <c r="N248">
        <v>2</v>
      </c>
      <c r="O248" t="s">
        <v>295</v>
      </c>
    </row>
    <row r="249" spans="1:15">
      <c r="A249">
        <v>27688</v>
      </c>
      <c r="B249" t="s">
        <v>119</v>
      </c>
      <c r="C249" t="s">
        <v>155</v>
      </c>
      <c r="D249" t="s">
        <v>48</v>
      </c>
      <c r="E249" s="30">
        <v>1341.23</v>
      </c>
      <c r="F249">
        <v>5</v>
      </c>
      <c r="G249" s="32">
        <v>3</v>
      </c>
      <c r="H249" s="21">
        <f>Tabela_vendas[[#This Row],[Quantidade]]*Tabela_vendas[[#This Row],[Preço(R$)]]</f>
        <v>4023.69</v>
      </c>
      <c r="I249" t="s">
        <v>42</v>
      </c>
      <c r="J249" t="s">
        <v>43</v>
      </c>
      <c r="K249" t="s">
        <v>56</v>
      </c>
      <c r="L249" s="28">
        <v>45705</v>
      </c>
      <c r="M249" t="s">
        <v>341</v>
      </c>
      <c r="N249">
        <v>1</v>
      </c>
      <c r="O249" t="s">
        <v>297</v>
      </c>
    </row>
    <row r="250" spans="1:15">
      <c r="A250">
        <v>38570</v>
      </c>
      <c r="B250" t="s">
        <v>58</v>
      </c>
      <c r="C250" t="s">
        <v>40</v>
      </c>
      <c r="D250" t="s">
        <v>64</v>
      </c>
      <c r="E250" s="30">
        <v>874.58</v>
      </c>
      <c r="F250">
        <v>20</v>
      </c>
      <c r="G250" s="32">
        <v>1</v>
      </c>
      <c r="H250" s="21">
        <f>Tabela_vendas[[#This Row],[Quantidade]]*Tabela_vendas[[#This Row],[Preço(R$)]]</f>
        <v>874.58</v>
      </c>
      <c r="I250" t="s">
        <v>42</v>
      </c>
      <c r="J250" t="s">
        <v>43</v>
      </c>
      <c r="K250" t="s">
        <v>73</v>
      </c>
      <c r="L250" s="28">
        <v>45691</v>
      </c>
      <c r="M250" t="s">
        <v>342</v>
      </c>
      <c r="N250">
        <v>2</v>
      </c>
      <c r="O250" t="s">
        <v>297</v>
      </c>
    </row>
    <row r="251" spans="1:15">
      <c r="A251">
        <v>28611</v>
      </c>
      <c r="B251" t="s">
        <v>70</v>
      </c>
      <c r="C251" t="s">
        <v>47</v>
      </c>
      <c r="D251" t="s">
        <v>81</v>
      </c>
      <c r="E251" s="30">
        <v>102.38</v>
      </c>
      <c r="F251">
        <v>0</v>
      </c>
      <c r="G251" s="32">
        <v>1</v>
      </c>
      <c r="H251" s="21">
        <f>Tabela_vendas[[#This Row],[Quantidade]]*Tabela_vendas[[#This Row],[Preço(R$)]]</f>
        <v>102.38</v>
      </c>
      <c r="I251" t="s">
        <v>72</v>
      </c>
      <c r="J251" t="s">
        <v>50</v>
      </c>
      <c r="K251" t="s">
        <v>44</v>
      </c>
      <c r="L251" s="28">
        <v>45703</v>
      </c>
      <c r="M251" t="s">
        <v>343</v>
      </c>
      <c r="N251">
        <v>2</v>
      </c>
      <c r="O251" t="s">
        <v>297</v>
      </c>
    </row>
    <row r="252" spans="1:15">
      <c r="A252">
        <v>30247</v>
      </c>
      <c r="B252" t="s">
        <v>152</v>
      </c>
      <c r="C252" t="s">
        <v>59</v>
      </c>
      <c r="D252" t="s">
        <v>71</v>
      </c>
      <c r="E252" s="30">
        <v>1177.56</v>
      </c>
      <c r="F252">
        <v>0</v>
      </c>
      <c r="G252" s="32">
        <v>3</v>
      </c>
      <c r="H252" s="21">
        <f>Tabela_vendas[[#This Row],[Quantidade]]*Tabela_vendas[[#This Row],[Preço(R$)]]</f>
        <v>3532.68</v>
      </c>
      <c r="I252" t="s">
        <v>134</v>
      </c>
      <c r="J252" t="s">
        <v>43</v>
      </c>
      <c r="K252" t="s">
        <v>56</v>
      </c>
      <c r="L252" s="28">
        <v>45700</v>
      </c>
      <c r="M252" t="s">
        <v>344</v>
      </c>
      <c r="N252">
        <v>3</v>
      </c>
      <c r="O252" t="s">
        <v>300</v>
      </c>
    </row>
    <row r="253" spans="1:15">
      <c r="A253">
        <v>89946</v>
      </c>
      <c r="B253" t="s">
        <v>89</v>
      </c>
      <c r="C253" t="s">
        <v>62</v>
      </c>
      <c r="D253" t="s">
        <v>115</v>
      </c>
      <c r="E253" s="30">
        <v>1321.87</v>
      </c>
      <c r="F253">
        <v>5</v>
      </c>
      <c r="G253" s="32">
        <v>1</v>
      </c>
      <c r="H253" s="21">
        <f>Tabela_vendas[[#This Row],[Quantidade]]*Tabela_vendas[[#This Row],[Preço(R$)]]</f>
        <v>1321.87</v>
      </c>
      <c r="I253" t="s">
        <v>108</v>
      </c>
      <c r="J253" t="s">
        <v>43</v>
      </c>
      <c r="K253" t="s">
        <v>56</v>
      </c>
      <c r="L253" s="28">
        <v>45711</v>
      </c>
      <c r="M253" t="s">
        <v>345</v>
      </c>
      <c r="N253">
        <v>1</v>
      </c>
      <c r="O253" t="s">
        <v>293</v>
      </c>
    </row>
    <row r="254" spans="1:15">
      <c r="A254">
        <v>51420</v>
      </c>
      <c r="B254" t="s">
        <v>39</v>
      </c>
      <c r="C254" t="s">
        <v>59</v>
      </c>
      <c r="D254" t="s">
        <v>48</v>
      </c>
      <c r="E254" s="30">
        <v>767.41</v>
      </c>
      <c r="F254">
        <v>5</v>
      </c>
      <c r="G254" s="32">
        <v>2</v>
      </c>
      <c r="H254" s="21">
        <f>Tabela_vendas[[#This Row],[Quantidade]]*Tabela_vendas[[#This Row],[Preço(R$)]]</f>
        <v>1534.82</v>
      </c>
      <c r="I254" t="s">
        <v>108</v>
      </c>
      <c r="J254" t="s">
        <v>75</v>
      </c>
      <c r="K254" t="s">
        <v>44</v>
      </c>
      <c r="L254" s="28">
        <v>45698</v>
      </c>
      <c r="M254" t="s">
        <v>346</v>
      </c>
      <c r="N254">
        <v>2</v>
      </c>
      <c r="O254" t="s">
        <v>295</v>
      </c>
    </row>
    <row r="255" spans="1:15">
      <c r="A255">
        <v>46001</v>
      </c>
      <c r="B255" t="s">
        <v>77</v>
      </c>
      <c r="C255" t="s">
        <v>62</v>
      </c>
      <c r="D255" t="s">
        <v>41</v>
      </c>
      <c r="E255" s="30">
        <v>808.1</v>
      </c>
      <c r="F255">
        <v>10</v>
      </c>
      <c r="G255" s="32">
        <v>1</v>
      </c>
      <c r="H255" s="21">
        <f>Tabela_vendas[[#This Row],[Quantidade]]*Tabela_vendas[[#This Row],[Preço(R$)]]</f>
        <v>808.1</v>
      </c>
      <c r="I255" t="s">
        <v>110</v>
      </c>
      <c r="J255" t="s">
        <v>50</v>
      </c>
      <c r="K255" t="s">
        <v>51</v>
      </c>
      <c r="L255" s="28">
        <v>45704</v>
      </c>
      <c r="M255" t="s">
        <v>347</v>
      </c>
      <c r="N255">
        <v>2</v>
      </c>
      <c r="O255" t="s">
        <v>295</v>
      </c>
    </row>
    <row r="256" spans="1:15">
      <c r="A256">
        <v>65761</v>
      </c>
      <c r="B256" t="s">
        <v>152</v>
      </c>
      <c r="C256" t="s">
        <v>59</v>
      </c>
      <c r="D256" t="s">
        <v>60</v>
      </c>
      <c r="E256" s="30">
        <v>1210.3699999999999</v>
      </c>
      <c r="F256">
        <v>0</v>
      </c>
      <c r="G256" s="32">
        <v>3</v>
      </c>
      <c r="H256" s="21">
        <f>Tabela_vendas[[#This Row],[Quantidade]]*Tabela_vendas[[#This Row],[Preço(R$)]]</f>
        <v>3631.1099999999997</v>
      </c>
      <c r="I256" t="s">
        <v>42</v>
      </c>
      <c r="J256" t="s">
        <v>43</v>
      </c>
      <c r="K256" t="s">
        <v>44</v>
      </c>
      <c r="L256" s="28">
        <v>45700</v>
      </c>
      <c r="M256" t="s">
        <v>348</v>
      </c>
      <c r="N256">
        <v>3</v>
      </c>
      <c r="O256" t="s">
        <v>295</v>
      </c>
    </row>
    <row r="257" spans="1:15">
      <c r="A257">
        <v>11234</v>
      </c>
      <c r="B257" t="s">
        <v>119</v>
      </c>
      <c r="C257" t="s">
        <v>85</v>
      </c>
      <c r="D257" t="s">
        <v>64</v>
      </c>
      <c r="E257" s="30">
        <v>312.48</v>
      </c>
      <c r="F257">
        <v>10</v>
      </c>
      <c r="G257" s="32">
        <v>3</v>
      </c>
      <c r="H257" s="21">
        <f>Tabela_vendas[[#This Row],[Quantidade]]*Tabela_vendas[[#This Row],[Preço(R$)]]</f>
        <v>937.44</v>
      </c>
      <c r="I257" t="s">
        <v>108</v>
      </c>
      <c r="J257" t="s">
        <v>75</v>
      </c>
      <c r="K257" t="s">
        <v>73</v>
      </c>
      <c r="L257" s="28">
        <v>45694</v>
      </c>
      <c r="M257" t="s">
        <v>349</v>
      </c>
      <c r="N257">
        <v>2</v>
      </c>
      <c r="O257" t="s">
        <v>295</v>
      </c>
    </row>
    <row r="258" spans="1:15">
      <c r="A258">
        <v>16433</v>
      </c>
      <c r="B258" t="s">
        <v>39</v>
      </c>
      <c r="C258" t="s">
        <v>66</v>
      </c>
      <c r="D258" t="s">
        <v>60</v>
      </c>
      <c r="E258" s="30">
        <v>1177.0999999999999</v>
      </c>
      <c r="F258">
        <v>20</v>
      </c>
      <c r="G258" s="32">
        <v>3</v>
      </c>
      <c r="H258" s="21">
        <f>Tabela_vendas[[#This Row],[Quantidade]]*Tabela_vendas[[#This Row],[Preço(R$)]]</f>
        <v>3531.2999999999997</v>
      </c>
      <c r="I258" t="s">
        <v>49</v>
      </c>
      <c r="J258" t="s">
        <v>82</v>
      </c>
      <c r="K258" t="s">
        <v>51</v>
      </c>
      <c r="L258" s="28">
        <v>45686</v>
      </c>
      <c r="M258" t="s">
        <v>350</v>
      </c>
      <c r="N258">
        <v>3</v>
      </c>
      <c r="O258" t="s">
        <v>304</v>
      </c>
    </row>
    <row r="259" spans="1:15">
      <c r="A259">
        <v>92209</v>
      </c>
      <c r="B259" t="s">
        <v>173</v>
      </c>
      <c r="C259" t="s">
        <v>62</v>
      </c>
      <c r="D259" t="s">
        <v>115</v>
      </c>
      <c r="E259" s="30">
        <v>315.66000000000003</v>
      </c>
      <c r="F259">
        <v>0</v>
      </c>
      <c r="G259" s="32">
        <v>1</v>
      </c>
      <c r="H259" s="21">
        <f>Tabela_vendas[[#This Row],[Quantidade]]*Tabela_vendas[[#This Row],[Preço(R$)]]</f>
        <v>315.66000000000003</v>
      </c>
      <c r="I259" t="s">
        <v>42</v>
      </c>
      <c r="J259" t="s">
        <v>75</v>
      </c>
      <c r="K259" t="s">
        <v>51</v>
      </c>
      <c r="L259" s="28">
        <v>45697</v>
      </c>
      <c r="M259" t="s">
        <v>351</v>
      </c>
      <c r="N259">
        <v>2</v>
      </c>
      <c r="O259" t="s">
        <v>304</v>
      </c>
    </row>
    <row r="260" spans="1:15">
      <c r="A260">
        <v>62365</v>
      </c>
      <c r="B260" t="s">
        <v>173</v>
      </c>
      <c r="C260" t="s">
        <v>47</v>
      </c>
      <c r="D260" t="s">
        <v>141</v>
      </c>
      <c r="E260" s="30">
        <v>1012.09</v>
      </c>
      <c r="F260">
        <v>5</v>
      </c>
      <c r="G260" s="32">
        <v>1</v>
      </c>
      <c r="H260" s="21">
        <f>Tabela_vendas[[#This Row],[Quantidade]]*Tabela_vendas[[#This Row],[Preço(R$)]]</f>
        <v>1012.09</v>
      </c>
      <c r="I260" t="s">
        <v>134</v>
      </c>
      <c r="J260" t="s">
        <v>50</v>
      </c>
      <c r="K260" t="s">
        <v>73</v>
      </c>
      <c r="L260" s="28">
        <v>45694</v>
      </c>
      <c r="M260" t="s">
        <v>352</v>
      </c>
      <c r="N260">
        <v>2</v>
      </c>
      <c r="O260" t="s">
        <v>293</v>
      </c>
    </row>
    <row r="261" spans="1:15">
      <c r="A261">
        <v>50433</v>
      </c>
      <c r="B261" t="s">
        <v>70</v>
      </c>
      <c r="C261" t="s">
        <v>100</v>
      </c>
      <c r="D261" t="s">
        <v>81</v>
      </c>
      <c r="E261" s="30">
        <v>900.37</v>
      </c>
      <c r="F261">
        <v>20</v>
      </c>
      <c r="G261" s="32">
        <v>2</v>
      </c>
      <c r="H261" s="21">
        <f>Tabela_vendas[[#This Row],[Quantidade]]*Tabela_vendas[[#This Row],[Preço(R$)]]</f>
        <v>1800.74</v>
      </c>
      <c r="I261" t="s">
        <v>108</v>
      </c>
      <c r="J261" t="s">
        <v>50</v>
      </c>
      <c r="K261" t="s">
        <v>56</v>
      </c>
      <c r="L261" s="28">
        <v>45694</v>
      </c>
      <c r="M261" t="s">
        <v>353</v>
      </c>
      <c r="N261">
        <v>3</v>
      </c>
      <c r="O261" t="s">
        <v>293</v>
      </c>
    </row>
    <row r="262" spans="1:15">
      <c r="A262">
        <v>92674</v>
      </c>
      <c r="B262" t="s">
        <v>46</v>
      </c>
      <c r="C262" t="s">
        <v>155</v>
      </c>
      <c r="D262" t="s">
        <v>136</v>
      </c>
      <c r="E262" s="30">
        <v>582.34</v>
      </c>
      <c r="F262">
        <v>5</v>
      </c>
      <c r="G262" s="32">
        <v>1</v>
      </c>
      <c r="H262" s="21">
        <f>Tabela_vendas[[#This Row],[Quantidade]]*Tabela_vendas[[#This Row],[Preço(R$)]]</f>
        <v>582.34</v>
      </c>
      <c r="I262" t="s">
        <v>72</v>
      </c>
      <c r="J262" t="s">
        <v>82</v>
      </c>
      <c r="K262" t="s">
        <v>44</v>
      </c>
      <c r="L262" s="28">
        <v>45700</v>
      </c>
      <c r="M262" t="s">
        <v>354</v>
      </c>
      <c r="N262">
        <v>1</v>
      </c>
      <c r="O262" t="s">
        <v>304</v>
      </c>
    </row>
    <row r="263" spans="1:15">
      <c r="A263">
        <v>73909</v>
      </c>
      <c r="B263" t="s">
        <v>119</v>
      </c>
      <c r="C263" t="s">
        <v>54</v>
      </c>
      <c r="D263" t="s">
        <v>48</v>
      </c>
      <c r="E263" s="30">
        <v>1181.1600000000001</v>
      </c>
      <c r="F263">
        <v>5</v>
      </c>
      <c r="G263" s="32">
        <v>1</v>
      </c>
      <c r="H263" s="21">
        <f>Tabela_vendas[[#This Row],[Quantidade]]*Tabela_vendas[[#This Row],[Preço(R$)]]</f>
        <v>1181.1600000000001</v>
      </c>
      <c r="I263" t="s">
        <v>110</v>
      </c>
      <c r="J263" t="s">
        <v>50</v>
      </c>
      <c r="K263" t="s">
        <v>51</v>
      </c>
      <c r="L263" s="28">
        <v>45697</v>
      </c>
      <c r="M263" t="s">
        <v>355</v>
      </c>
      <c r="N263">
        <v>1</v>
      </c>
      <c r="O263" t="s">
        <v>300</v>
      </c>
    </row>
    <row r="264" spans="1:15">
      <c r="A264">
        <v>60745</v>
      </c>
      <c r="B264" t="s">
        <v>46</v>
      </c>
      <c r="C264" t="s">
        <v>85</v>
      </c>
      <c r="D264" t="s">
        <v>41</v>
      </c>
      <c r="E264" s="30">
        <v>1407.59</v>
      </c>
      <c r="F264">
        <v>0</v>
      </c>
      <c r="G264" s="32">
        <v>3</v>
      </c>
      <c r="H264" s="21">
        <f>Tabela_vendas[[#This Row],[Quantidade]]*Tabela_vendas[[#This Row],[Preço(R$)]]</f>
        <v>4222.7699999999995</v>
      </c>
      <c r="I264" t="s">
        <v>108</v>
      </c>
      <c r="J264" t="s">
        <v>50</v>
      </c>
      <c r="K264" t="s">
        <v>56</v>
      </c>
      <c r="L264" s="28">
        <v>45700</v>
      </c>
      <c r="M264" t="s">
        <v>356</v>
      </c>
      <c r="N264">
        <v>1</v>
      </c>
      <c r="O264" t="s">
        <v>297</v>
      </c>
    </row>
    <row r="265" spans="1:15">
      <c r="A265">
        <v>73948</v>
      </c>
      <c r="B265" t="s">
        <v>58</v>
      </c>
      <c r="C265" t="s">
        <v>54</v>
      </c>
      <c r="D265" t="s">
        <v>71</v>
      </c>
      <c r="E265" s="30">
        <v>1249.8699999999999</v>
      </c>
      <c r="F265">
        <v>0</v>
      </c>
      <c r="G265" s="32">
        <v>3</v>
      </c>
      <c r="H265" s="21">
        <f>Tabela_vendas[[#This Row],[Quantidade]]*Tabela_vendas[[#This Row],[Preço(R$)]]</f>
        <v>3749.6099999999997</v>
      </c>
      <c r="I265" t="s">
        <v>67</v>
      </c>
      <c r="J265" t="s">
        <v>50</v>
      </c>
      <c r="K265" t="s">
        <v>44</v>
      </c>
      <c r="L265" s="28">
        <v>45709</v>
      </c>
      <c r="M265" t="s">
        <v>357</v>
      </c>
      <c r="N265">
        <v>2</v>
      </c>
      <c r="O265" t="s">
        <v>295</v>
      </c>
    </row>
    <row r="266" spans="1:15">
      <c r="A266">
        <v>49272</v>
      </c>
      <c r="B266" t="s">
        <v>70</v>
      </c>
      <c r="C266" t="s">
        <v>66</v>
      </c>
      <c r="D266" t="s">
        <v>71</v>
      </c>
      <c r="E266" s="30">
        <v>330.72</v>
      </c>
      <c r="F266">
        <v>0</v>
      </c>
      <c r="G266" s="32">
        <v>1</v>
      </c>
      <c r="H266" s="21">
        <f>Tabela_vendas[[#This Row],[Quantidade]]*Tabela_vendas[[#This Row],[Preço(R$)]]</f>
        <v>330.72</v>
      </c>
      <c r="I266" t="s">
        <v>42</v>
      </c>
      <c r="J266" t="s">
        <v>50</v>
      </c>
      <c r="K266" t="s">
        <v>56</v>
      </c>
      <c r="L266" s="28">
        <v>45697</v>
      </c>
      <c r="M266" t="s">
        <v>358</v>
      </c>
      <c r="N266">
        <v>3</v>
      </c>
      <c r="O266" t="s">
        <v>295</v>
      </c>
    </row>
    <row r="267" spans="1:15">
      <c r="A267">
        <v>58171</v>
      </c>
      <c r="B267" t="s">
        <v>89</v>
      </c>
      <c r="C267" t="s">
        <v>62</v>
      </c>
      <c r="D267" t="s">
        <v>136</v>
      </c>
      <c r="E267" s="30">
        <v>235.94</v>
      </c>
      <c r="F267">
        <v>10</v>
      </c>
      <c r="G267" s="32">
        <v>1</v>
      </c>
      <c r="H267" s="21">
        <f>Tabela_vendas[[#This Row],[Quantidade]]*Tabela_vendas[[#This Row],[Preço(R$)]]</f>
        <v>235.94</v>
      </c>
      <c r="I267" t="s">
        <v>108</v>
      </c>
      <c r="J267" t="s">
        <v>82</v>
      </c>
      <c r="K267" t="s">
        <v>44</v>
      </c>
      <c r="L267" s="28">
        <v>45683</v>
      </c>
      <c r="M267" t="s">
        <v>359</v>
      </c>
      <c r="N267">
        <v>1</v>
      </c>
      <c r="O267" t="s">
        <v>295</v>
      </c>
    </row>
    <row r="268" spans="1:15">
      <c r="A268">
        <v>41957</v>
      </c>
      <c r="B268" t="s">
        <v>152</v>
      </c>
      <c r="C268" t="s">
        <v>66</v>
      </c>
      <c r="D268" t="s">
        <v>41</v>
      </c>
      <c r="E268" s="30">
        <v>382.16</v>
      </c>
      <c r="F268">
        <v>0</v>
      </c>
      <c r="G268" s="32">
        <v>1</v>
      </c>
      <c r="H268" s="21">
        <f>Tabela_vendas[[#This Row],[Quantidade]]*Tabela_vendas[[#This Row],[Preço(R$)]]</f>
        <v>382.16</v>
      </c>
      <c r="I268" t="s">
        <v>110</v>
      </c>
      <c r="J268" t="s">
        <v>82</v>
      </c>
      <c r="K268" t="s">
        <v>73</v>
      </c>
      <c r="L268" s="28">
        <v>45697</v>
      </c>
      <c r="M268" t="s">
        <v>360</v>
      </c>
      <c r="N268">
        <v>1</v>
      </c>
      <c r="O268" t="s">
        <v>293</v>
      </c>
    </row>
    <row r="269" spans="1:15">
      <c r="A269">
        <v>81266</v>
      </c>
      <c r="B269" t="s">
        <v>39</v>
      </c>
      <c r="C269" t="s">
        <v>47</v>
      </c>
      <c r="D269" t="s">
        <v>41</v>
      </c>
      <c r="E269" s="30">
        <v>1495.2</v>
      </c>
      <c r="F269">
        <v>5</v>
      </c>
      <c r="G269" s="32">
        <v>3</v>
      </c>
      <c r="H269" s="21">
        <f>Tabela_vendas[[#This Row],[Quantidade]]*Tabela_vendas[[#This Row],[Preço(R$)]]</f>
        <v>4485.6000000000004</v>
      </c>
      <c r="I269" t="s">
        <v>72</v>
      </c>
      <c r="J269" t="s">
        <v>75</v>
      </c>
      <c r="K269" t="s">
        <v>73</v>
      </c>
      <c r="L269" s="28">
        <v>45690</v>
      </c>
      <c r="M269" t="s">
        <v>361</v>
      </c>
      <c r="N269">
        <v>2</v>
      </c>
      <c r="O269" t="s">
        <v>295</v>
      </c>
    </row>
    <row r="270" spans="1:15">
      <c r="A270">
        <v>97436</v>
      </c>
      <c r="B270" t="s">
        <v>46</v>
      </c>
      <c r="C270" t="s">
        <v>100</v>
      </c>
      <c r="D270" t="s">
        <v>136</v>
      </c>
      <c r="E270" s="30">
        <v>449.05</v>
      </c>
      <c r="F270">
        <v>20</v>
      </c>
      <c r="G270" s="32">
        <v>3</v>
      </c>
      <c r="H270" s="21">
        <f>Tabela_vendas[[#This Row],[Quantidade]]*Tabela_vendas[[#This Row],[Preço(R$)]]</f>
        <v>1347.15</v>
      </c>
      <c r="I270" t="s">
        <v>134</v>
      </c>
      <c r="J270" t="s">
        <v>75</v>
      </c>
      <c r="K270" t="s">
        <v>44</v>
      </c>
      <c r="L270" s="28">
        <v>45696</v>
      </c>
      <c r="M270" t="s">
        <v>362</v>
      </c>
      <c r="N270">
        <v>1</v>
      </c>
      <c r="O270" t="s">
        <v>293</v>
      </c>
    </row>
    <row r="271" spans="1:15">
      <c r="A271">
        <v>28093</v>
      </c>
      <c r="B271" t="s">
        <v>58</v>
      </c>
      <c r="C271" t="s">
        <v>40</v>
      </c>
      <c r="D271" t="s">
        <v>141</v>
      </c>
      <c r="E271" s="30">
        <v>1303.53</v>
      </c>
      <c r="F271">
        <v>5</v>
      </c>
      <c r="G271" s="32">
        <v>3</v>
      </c>
      <c r="H271" s="21">
        <f>Tabela_vendas[[#This Row],[Quantidade]]*Tabela_vendas[[#This Row],[Preço(R$)]]</f>
        <v>3910.59</v>
      </c>
      <c r="I271" t="s">
        <v>42</v>
      </c>
      <c r="J271" t="s">
        <v>75</v>
      </c>
      <c r="K271" t="s">
        <v>51</v>
      </c>
      <c r="L271" s="28">
        <v>45699</v>
      </c>
      <c r="M271" t="s">
        <v>363</v>
      </c>
      <c r="N271">
        <v>3</v>
      </c>
      <c r="O271" t="s">
        <v>300</v>
      </c>
    </row>
    <row r="272" spans="1:15">
      <c r="A272">
        <v>91273</v>
      </c>
      <c r="B272" t="s">
        <v>77</v>
      </c>
      <c r="C272" t="s">
        <v>160</v>
      </c>
      <c r="D272" t="s">
        <v>136</v>
      </c>
      <c r="E272" s="30">
        <v>521.6</v>
      </c>
      <c r="F272">
        <v>5</v>
      </c>
      <c r="G272" s="32">
        <v>1</v>
      </c>
      <c r="H272" s="21">
        <f>Tabela_vendas[[#This Row],[Quantidade]]*Tabela_vendas[[#This Row],[Preço(R$)]]</f>
        <v>521.6</v>
      </c>
      <c r="I272" t="s">
        <v>55</v>
      </c>
      <c r="J272" t="s">
        <v>82</v>
      </c>
      <c r="K272" t="s">
        <v>44</v>
      </c>
      <c r="L272" s="28">
        <v>45703</v>
      </c>
      <c r="M272" t="s">
        <v>364</v>
      </c>
      <c r="N272">
        <v>3</v>
      </c>
      <c r="O272" t="s">
        <v>295</v>
      </c>
    </row>
    <row r="273" spans="1:15">
      <c r="A273">
        <v>94322</v>
      </c>
      <c r="B273" t="s">
        <v>119</v>
      </c>
      <c r="C273" t="s">
        <v>40</v>
      </c>
      <c r="D273" t="s">
        <v>64</v>
      </c>
      <c r="E273" s="30">
        <v>217.16</v>
      </c>
      <c r="F273">
        <v>5</v>
      </c>
      <c r="G273" s="32">
        <v>2</v>
      </c>
      <c r="H273" s="21">
        <f>Tabela_vendas[[#This Row],[Quantidade]]*Tabela_vendas[[#This Row],[Preço(R$)]]</f>
        <v>434.32</v>
      </c>
      <c r="I273" t="s">
        <v>67</v>
      </c>
      <c r="J273" t="s">
        <v>82</v>
      </c>
      <c r="K273" t="s">
        <v>44</v>
      </c>
      <c r="L273" s="28">
        <v>45694</v>
      </c>
      <c r="M273" t="s">
        <v>365</v>
      </c>
      <c r="N273">
        <v>1</v>
      </c>
      <c r="O273" t="s">
        <v>300</v>
      </c>
    </row>
    <row r="274" spans="1:15">
      <c r="A274">
        <v>81214</v>
      </c>
      <c r="B274" t="s">
        <v>89</v>
      </c>
      <c r="C274" t="s">
        <v>155</v>
      </c>
      <c r="D274" t="s">
        <v>78</v>
      </c>
      <c r="E274" s="30">
        <v>851.54</v>
      </c>
      <c r="F274">
        <v>0</v>
      </c>
      <c r="G274" s="32">
        <v>1</v>
      </c>
      <c r="H274" s="21">
        <f>Tabela_vendas[[#This Row],[Quantidade]]*Tabela_vendas[[#This Row],[Preço(R$)]]</f>
        <v>851.54</v>
      </c>
      <c r="I274" t="s">
        <v>49</v>
      </c>
      <c r="J274" t="s">
        <v>82</v>
      </c>
      <c r="K274" t="s">
        <v>56</v>
      </c>
      <c r="L274" s="28">
        <v>45695</v>
      </c>
      <c r="M274" t="s">
        <v>366</v>
      </c>
      <c r="N274">
        <v>2</v>
      </c>
      <c r="O274" t="s">
        <v>304</v>
      </c>
    </row>
    <row r="275" spans="1:15">
      <c r="A275">
        <v>42117</v>
      </c>
      <c r="B275" t="s">
        <v>119</v>
      </c>
      <c r="C275" t="s">
        <v>62</v>
      </c>
      <c r="D275" t="s">
        <v>136</v>
      </c>
      <c r="E275" s="30">
        <v>246.44</v>
      </c>
      <c r="F275">
        <v>20</v>
      </c>
      <c r="G275" s="32">
        <v>1</v>
      </c>
      <c r="H275" s="21">
        <f>Tabela_vendas[[#This Row],[Quantidade]]*Tabela_vendas[[#This Row],[Preço(R$)]]</f>
        <v>246.44</v>
      </c>
      <c r="I275" t="s">
        <v>110</v>
      </c>
      <c r="J275" t="s">
        <v>43</v>
      </c>
      <c r="K275" t="s">
        <v>51</v>
      </c>
      <c r="L275" s="28">
        <v>45692</v>
      </c>
      <c r="M275" t="s">
        <v>367</v>
      </c>
      <c r="N275">
        <v>2</v>
      </c>
      <c r="O275" t="s">
        <v>304</v>
      </c>
    </row>
    <row r="276" spans="1:15">
      <c r="A276">
        <v>59247</v>
      </c>
      <c r="B276" t="s">
        <v>89</v>
      </c>
      <c r="C276" t="s">
        <v>85</v>
      </c>
      <c r="D276" t="s">
        <v>41</v>
      </c>
      <c r="E276" s="30">
        <v>672.09</v>
      </c>
      <c r="F276">
        <v>15</v>
      </c>
      <c r="G276" s="32">
        <v>2</v>
      </c>
      <c r="H276" s="21">
        <f>Tabela_vendas[[#This Row],[Quantidade]]*Tabela_vendas[[#This Row],[Preço(R$)]]</f>
        <v>1344.18</v>
      </c>
      <c r="I276" t="s">
        <v>110</v>
      </c>
      <c r="J276" t="s">
        <v>82</v>
      </c>
      <c r="K276" t="s">
        <v>51</v>
      </c>
      <c r="L276" s="28">
        <v>45708</v>
      </c>
      <c r="M276" t="s">
        <v>368</v>
      </c>
      <c r="N276">
        <v>3</v>
      </c>
      <c r="O276" t="s">
        <v>297</v>
      </c>
    </row>
    <row r="277" spans="1:15">
      <c r="A277">
        <v>43304</v>
      </c>
      <c r="B277" t="s">
        <v>152</v>
      </c>
      <c r="C277" t="s">
        <v>47</v>
      </c>
      <c r="D277" t="s">
        <v>71</v>
      </c>
      <c r="E277" s="30">
        <v>195.79</v>
      </c>
      <c r="F277">
        <v>5</v>
      </c>
      <c r="G277" s="32">
        <v>2</v>
      </c>
      <c r="H277" s="21">
        <f>Tabela_vendas[[#This Row],[Quantidade]]*Tabela_vendas[[#This Row],[Preço(R$)]]</f>
        <v>391.58</v>
      </c>
      <c r="I277" t="s">
        <v>55</v>
      </c>
      <c r="J277" t="s">
        <v>50</v>
      </c>
      <c r="K277" t="s">
        <v>51</v>
      </c>
      <c r="L277" s="28">
        <v>45701</v>
      </c>
      <c r="M277" t="s">
        <v>369</v>
      </c>
      <c r="N277">
        <v>1</v>
      </c>
      <c r="O277" t="s">
        <v>300</v>
      </c>
    </row>
    <row r="278" spans="1:15">
      <c r="A278">
        <v>12355</v>
      </c>
      <c r="B278" t="s">
        <v>39</v>
      </c>
      <c r="C278" t="s">
        <v>66</v>
      </c>
      <c r="D278" t="s">
        <v>71</v>
      </c>
      <c r="E278" s="30">
        <v>479.81</v>
      </c>
      <c r="F278">
        <v>15</v>
      </c>
      <c r="G278" s="32">
        <v>3</v>
      </c>
      <c r="H278" s="21">
        <f>Tabela_vendas[[#This Row],[Quantidade]]*Tabela_vendas[[#This Row],[Preço(R$)]]</f>
        <v>1439.43</v>
      </c>
      <c r="I278" t="s">
        <v>134</v>
      </c>
      <c r="J278" t="s">
        <v>50</v>
      </c>
      <c r="K278" t="s">
        <v>73</v>
      </c>
      <c r="L278" s="28">
        <v>45708</v>
      </c>
      <c r="M278" t="s">
        <v>370</v>
      </c>
      <c r="N278">
        <v>3</v>
      </c>
      <c r="O278" t="s">
        <v>304</v>
      </c>
    </row>
    <row r="279" spans="1:15">
      <c r="A279">
        <v>87262</v>
      </c>
      <c r="B279" t="s">
        <v>39</v>
      </c>
      <c r="C279" t="s">
        <v>66</v>
      </c>
      <c r="D279" t="s">
        <v>81</v>
      </c>
      <c r="E279" s="30">
        <v>411.84</v>
      </c>
      <c r="F279">
        <v>5</v>
      </c>
      <c r="G279" s="32">
        <v>1</v>
      </c>
      <c r="H279" s="21">
        <f>Tabela_vendas[[#This Row],[Quantidade]]*Tabela_vendas[[#This Row],[Preço(R$)]]</f>
        <v>411.84</v>
      </c>
      <c r="I279" t="s">
        <v>55</v>
      </c>
      <c r="J279" t="s">
        <v>75</v>
      </c>
      <c r="K279" t="s">
        <v>44</v>
      </c>
      <c r="L279" s="28">
        <v>45711</v>
      </c>
      <c r="M279" t="s">
        <v>371</v>
      </c>
      <c r="N279">
        <v>2</v>
      </c>
      <c r="O279" t="s">
        <v>295</v>
      </c>
    </row>
    <row r="280" spans="1:15">
      <c r="A280">
        <v>97995</v>
      </c>
      <c r="B280" t="s">
        <v>46</v>
      </c>
      <c r="C280" t="s">
        <v>59</v>
      </c>
      <c r="D280" t="s">
        <v>64</v>
      </c>
      <c r="E280" s="30">
        <v>969.1</v>
      </c>
      <c r="F280">
        <v>5</v>
      </c>
      <c r="G280" s="32">
        <v>1</v>
      </c>
      <c r="H280" s="21">
        <f>Tabela_vendas[[#This Row],[Quantidade]]*Tabela_vendas[[#This Row],[Preço(R$)]]</f>
        <v>969.1</v>
      </c>
      <c r="I280" t="s">
        <v>49</v>
      </c>
      <c r="J280" t="s">
        <v>82</v>
      </c>
      <c r="K280" t="s">
        <v>44</v>
      </c>
      <c r="L280" s="28">
        <v>45701</v>
      </c>
      <c r="M280" t="s">
        <v>372</v>
      </c>
      <c r="N280">
        <v>1</v>
      </c>
      <c r="O280" t="s">
        <v>295</v>
      </c>
    </row>
    <row r="281" spans="1:15">
      <c r="A281">
        <v>73168</v>
      </c>
      <c r="B281" t="s">
        <v>119</v>
      </c>
      <c r="C281" t="s">
        <v>155</v>
      </c>
      <c r="D281" t="s">
        <v>141</v>
      </c>
      <c r="E281" s="30">
        <v>414.41</v>
      </c>
      <c r="F281">
        <v>10</v>
      </c>
      <c r="G281" s="32">
        <v>1</v>
      </c>
      <c r="H281" s="21">
        <f>Tabela_vendas[[#This Row],[Quantidade]]*Tabela_vendas[[#This Row],[Preço(R$)]]</f>
        <v>414.41</v>
      </c>
      <c r="I281" t="s">
        <v>110</v>
      </c>
      <c r="J281" t="s">
        <v>50</v>
      </c>
      <c r="K281" t="s">
        <v>51</v>
      </c>
      <c r="L281" s="28">
        <v>45691</v>
      </c>
      <c r="M281" t="s">
        <v>373</v>
      </c>
      <c r="N281">
        <v>1</v>
      </c>
      <c r="O281" t="s">
        <v>300</v>
      </c>
    </row>
    <row r="282" spans="1:15">
      <c r="A282">
        <v>50096</v>
      </c>
      <c r="B282" t="s">
        <v>58</v>
      </c>
      <c r="C282" t="s">
        <v>47</v>
      </c>
      <c r="D282" t="s">
        <v>78</v>
      </c>
      <c r="E282" s="30">
        <v>1115.77</v>
      </c>
      <c r="F282">
        <v>0</v>
      </c>
      <c r="G282" s="32">
        <v>1</v>
      </c>
      <c r="H282" s="21">
        <f>Tabela_vendas[[#This Row],[Quantidade]]*Tabela_vendas[[#This Row],[Preço(R$)]]</f>
        <v>1115.77</v>
      </c>
      <c r="I282" t="s">
        <v>72</v>
      </c>
      <c r="J282" t="s">
        <v>82</v>
      </c>
      <c r="K282" t="s">
        <v>44</v>
      </c>
      <c r="L282" s="28">
        <v>45689</v>
      </c>
      <c r="M282" t="s">
        <v>374</v>
      </c>
      <c r="N282">
        <v>2</v>
      </c>
      <c r="O282" t="s">
        <v>297</v>
      </c>
    </row>
    <row r="283" spans="1:15">
      <c r="A283">
        <v>22942</v>
      </c>
      <c r="B283" t="s">
        <v>99</v>
      </c>
      <c r="C283" t="s">
        <v>62</v>
      </c>
      <c r="D283" t="s">
        <v>115</v>
      </c>
      <c r="E283" s="30">
        <v>214.25</v>
      </c>
      <c r="F283">
        <v>5</v>
      </c>
      <c r="G283" s="32">
        <v>1</v>
      </c>
      <c r="H283" s="21">
        <f>Tabela_vendas[[#This Row],[Quantidade]]*Tabela_vendas[[#This Row],[Preço(R$)]]</f>
        <v>214.25</v>
      </c>
      <c r="I283" t="s">
        <v>55</v>
      </c>
      <c r="J283" t="s">
        <v>82</v>
      </c>
      <c r="K283" t="s">
        <v>44</v>
      </c>
      <c r="L283" s="28">
        <v>45695</v>
      </c>
      <c r="M283" t="s">
        <v>375</v>
      </c>
      <c r="N283">
        <v>1</v>
      </c>
      <c r="O283" t="s">
        <v>293</v>
      </c>
    </row>
    <row r="284" spans="1:15">
      <c r="A284">
        <v>27941</v>
      </c>
      <c r="B284" t="s">
        <v>77</v>
      </c>
      <c r="C284" t="s">
        <v>40</v>
      </c>
      <c r="D284" t="s">
        <v>136</v>
      </c>
      <c r="E284" s="30">
        <v>1372.15</v>
      </c>
      <c r="F284">
        <v>20</v>
      </c>
      <c r="G284" s="32">
        <v>3</v>
      </c>
      <c r="H284" s="21">
        <f>Tabela_vendas[[#This Row],[Quantidade]]*Tabela_vendas[[#This Row],[Preço(R$)]]</f>
        <v>4116.4500000000007</v>
      </c>
      <c r="I284" t="s">
        <v>42</v>
      </c>
      <c r="J284" t="s">
        <v>82</v>
      </c>
      <c r="K284" t="s">
        <v>56</v>
      </c>
      <c r="L284" s="28">
        <v>45686</v>
      </c>
      <c r="M284" t="s">
        <v>376</v>
      </c>
      <c r="N284">
        <v>1</v>
      </c>
      <c r="O284" t="s">
        <v>304</v>
      </c>
    </row>
    <row r="285" spans="1:15">
      <c r="A285">
        <v>25180</v>
      </c>
      <c r="B285" t="s">
        <v>99</v>
      </c>
      <c r="C285" t="s">
        <v>47</v>
      </c>
      <c r="D285" t="s">
        <v>141</v>
      </c>
      <c r="E285" s="30">
        <v>648.99</v>
      </c>
      <c r="F285">
        <v>5</v>
      </c>
      <c r="G285" s="32">
        <v>1</v>
      </c>
      <c r="H285" s="21">
        <f>Tabela_vendas[[#This Row],[Quantidade]]*Tabela_vendas[[#This Row],[Preço(R$)]]</f>
        <v>648.99</v>
      </c>
      <c r="I285" t="s">
        <v>49</v>
      </c>
      <c r="J285" t="s">
        <v>82</v>
      </c>
      <c r="K285" t="s">
        <v>56</v>
      </c>
      <c r="L285" s="28">
        <v>45695</v>
      </c>
      <c r="M285" t="s">
        <v>377</v>
      </c>
      <c r="N285">
        <v>3</v>
      </c>
      <c r="O285" t="s">
        <v>293</v>
      </c>
    </row>
    <row r="286" spans="1:15">
      <c r="A286">
        <v>13846</v>
      </c>
      <c r="B286" t="s">
        <v>99</v>
      </c>
      <c r="C286" t="s">
        <v>62</v>
      </c>
      <c r="D286" t="s">
        <v>136</v>
      </c>
      <c r="E286" s="30">
        <v>1104.46</v>
      </c>
      <c r="F286">
        <v>5</v>
      </c>
      <c r="G286" s="32">
        <v>3</v>
      </c>
      <c r="H286" s="21">
        <f>Tabela_vendas[[#This Row],[Quantidade]]*Tabela_vendas[[#This Row],[Preço(R$)]]</f>
        <v>3313.38</v>
      </c>
      <c r="I286" t="s">
        <v>49</v>
      </c>
      <c r="J286" t="s">
        <v>82</v>
      </c>
      <c r="K286" t="s">
        <v>51</v>
      </c>
      <c r="L286" s="28">
        <v>45688</v>
      </c>
      <c r="M286" t="s">
        <v>378</v>
      </c>
      <c r="N286">
        <v>1</v>
      </c>
      <c r="O286" t="s">
        <v>300</v>
      </c>
    </row>
    <row r="287" spans="1:15">
      <c r="A287">
        <v>62320</v>
      </c>
      <c r="B287" t="s">
        <v>173</v>
      </c>
      <c r="C287" t="s">
        <v>155</v>
      </c>
      <c r="D287" t="s">
        <v>48</v>
      </c>
      <c r="E287" s="30">
        <v>606.38</v>
      </c>
      <c r="F287">
        <v>15</v>
      </c>
      <c r="G287" s="32">
        <v>2</v>
      </c>
      <c r="H287" s="21">
        <f>Tabela_vendas[[#This Row],[Quantidade]]*Tabela_vendas[[#This Row],[Preço(R$)]]</f>
        <v>1212.76</v>
      </c>
      <c r="I287" t="s">
        <v>110</v>
      </c>
      <c r="J287" t="s">
        <v>75</v>
      </c>
      <c r="K287" t="s">
        <v>73</v>
      </c>
      <c r="L287" s="28">
        <v>45697</v>
      </c>
      <c r="M287" t="s">
        <v>379</v>
      </c>
      <c r="N287">
        <v>1</v>
      </c>
      <c r="O287" t="s">
        <v>304</v>
      </c>
    </row>
    <row r="288" spans="1:15">
      <c r="A288">
        <v>44096</v>
      </c>
      <c r="B288" t="s">
        <v>152</v>
      </c>
      <c r="C288" t="s">
        <v>59</v>
      </c>
      <c r="D288" t="s">
        <v>71</v>
      </c>
      <c r="E288" s="30">
        <v>488.79</v>
      </c>
      <c r="F288">
        <v>15</v>
      </c>
      <c r="G288" s="32">
        <v>1</v>
      </c>
      <c r="H288" s="21">
        <f>Tabela_vendas[[#This Row],[Quantidade]]*Tabela_vendas[[#This Row],[Preço(R$)]]</f>
        <v>488.79</v>
      </c>
      <c r="I288" t="s">
        <v>42</v>
      </c>
      <c r="J288" t="s">
        <v>75</v>
      </c>
      <c r="K288" t="s">
        <v>56</v>
      </c>
      <c r="L288" s="28">
        <v>45693</v>
      </c>
      <c r="M288" t="s">
        <v>380</v>
      </c>
      <c r="N288">
        <v>2</v>
      </c>
      <c r="O288" t="s">
        <v>300</v>
      </c>
    </row>
    <row r="289" spans="1:15">
      <c r="A289">
        <v>24473</v>
      </c>
      <c r="B289" t="s">
        <v>58</v>
      </c>
      <c r="C289" t="s">
        <v>47</v>
      </c>
      <c r="D289" t="s">
        <v>141</v>
      </c>
      <c r="E289" s="30">
        <v>526.19000000000005</v>
      </c>
      <c r="F289">
        <v>20</v>
      </c>
      <c r="G289" s="32">
        <v>3</v>
      </c>
      <c r="H289" s="21">
        <f>Tabela_vendas[[#This Row],[Quantidade]]*Tabela_vendas[[#This Row],[Preço(R$)]]</f>
        <v>1578.5700000000002</v>
      </c>
      <c r="I289" t="s">
        <v>110</v>
      </c>
      <c r="J289" t="s">
        <v>43</v>
      </c>
      <c r="K289" t="s">
        <v>56</v>
      </c>
      <c r="L289" s="28">
        <v>45688</v>
      </c>
      <c r="M289" t="s">
        <v>381</v>
      </c>
      <c r="N289">
        <v>2</v>
      </c>
      <c r="O289" t="s">
        <v>297</v>
      </c>
    </row>
    <row r="290" spans="1:15">
      <c r="A290">
        <v>78767</v>
      </c>
      <c r="B290" t="s">
        <v>152</v>
      </c>
      <c r="C290" t="s">
        <v>54</v>
      </c>
      <c r="D290" t="s">
        <v>81</v>
      </c>
      <c r="E290" s="30">
        <v>367.35</v>
      </c>
      <c r="F290">
        <v>10</v>
      </c>
      <c r="G290" s="32">
        <v>1</v>
      </c>
      <c r="H290" s="21">
        <f>Tabela_vendas[[#This Row],[Quantidade]]*Tabela_vendas[[#This Row],[Preço(R$)]]</f>
        <v>367.35</v>
      </c>
      <c r="I290" t="s">
        <v>110</v>
      </c>
      <c r="J290" t="s">
        <v>75</v>
      </c>
      <c r="K290" t="s">
        <v>73</v>
      </c>
      <c r="L290" s="28">
        <v>45689</v>
      </c>
      <c r="M290" t="s">
        <v>382</v>
      </c>
      <c r="N290">
        <v>2</v>
      </c>
      <c r="O290" t="s">
        <v>297</v>
      </c>
    </row>
    <row r="291" spans="1:15">
      <c r="A291">
        <v>49005</v>
      </c>
      <c r="B291" t="s">
        <v>77</v>
      </c>
      <c r="C291" t="s">
        <v>100</v>
      </c>
      <c r="D291" t="s">
        <v>41</v>
      </c>
      <c r="E291" s="30">
        <v>110.27</v>
      </c>
      <c r="F291">
        <v>5</v>
      </c>
      <c r="G291" s="32">
        <v>3</v>
      </c>
      <c r="H291" s="21">
        <f>Tabela_vendas[[#This Row],[Quantidade]]*Tabela_vendas[[#This Row],[Preço(R$)]]</f>
        <v>330.81</v>
      </c>
      <c r="I291" t="s">
        <v>42</v>
      </c>
      <c r="J291" t="s">
        <v>43</v>
      </c>
      <c r="K291" t="s">
        <v>44</v>
      </c>
      <c r="L291" s="28">
        <v>45691</v>
      </c>
      <c r="M291" t="s">
        <v>383</v>
      </c>
      <c r="N291">
        <v>3</v>
      </c>
      <c r="O291" t="s">
        <v>295</v>
      </c>
    </row>
    <row r="292" spans="1:15">
      <c r="A292">
        <v>45008</v>
      </c>
      <c r="B292" t="s">
        <v>77</v>
      </c>
      <c r="C292" t="s">
        <v>40</v>
      </c>
      <c r="D292" t="s">
        <v>78</v>
      </c>
      <c r="E292" s="30">
        <v>450.26</v>
      </c>
      <c r="F292">
        <v>15</v>
      </c>
      <c r="G292" s="32">
        <v>2</v>
      </c>
      <c r="H292" s="21">
        <f>Tabela_vendas[[#This Row],[Quantidade]]*Tabela_vendas[[#This Row],[Preço(R$)]]</f>
        <v>900.52</v>
      </c>
      <c r="I292" t="s">
        <v>72</v>
      </c>
      <c r="J292" t="s">
        <v>50</v>
      </c>
      <c r="K292" t="s">
        <v>56</v>
      </c>
      <c r="L292" s="28">
        <v>45701</v>
      </c>
      <c r="M292" t="s">
        <v>384</v>
      </c>
      <c r="N292">
        <v>3</v>
      </c>
      <c r="O292" t="s">
        <v>297</v>
      </c>
    </row>
    <row r="293" spans="1:15">
      <c r="A293">
        <v>24164</v>
      </c>
      <c r="B293" t="s">
        <v>46</v>
      </c>
      <c r="C293" t="s">
        <v>155</v>
      </c>
      <c r="D293" t="s">
        <v>41</v>
      </c>
      <c r="E293" s="30">
        <v>1236.23</v>
      </c>
      <c r="F293">
        <v>20</v>
      </c>
      <c r="G293" s="32">
        <v>3</v>
      </c>
      <c r="H293" s="21">
        <f>Tabela_vendas[[#This Row],[Quantidade]]*Tabela_vendas[[#This Row],[Preço(R$)]]</f>
        <v>3708.69</v>
      </c>
      <c r="I293" t="s">
        <v>55</v>
      </c>
      <c r="J293" t="s">
        <v>50</v>
      </c>
      <c r="K293" t="s">
        <v>51</v>
      </c>
      <c r="L293" s="28">
        <v>45686</v>
      </c>
      <c r="M293" t="s">
        <v>385</v>
      </c>
      <c r="N293">
        <v>2</v>
      </c>
      <c r="O293" t="s">
        <v>300</v>
      </c>
    </row>
    <row r="294" spans="1:15">
      <c r="A294">
        <v>66983</v>
      </c>
      <c r="B294" t="s">
        <v>77</v>
      </c>
      <c r="C294" t="s">
        <v>100</v>
      </c>
      <c r="D294" t="s">
        <v>48</v>
      </c>
      <c r="E294" s="30">
        <v>834</v>
      </c>
      <c r="F294">
        <v>5</v>
      </c>
      <c r="G294" s="32">
        <v>1</v>
      </c>
      <c r="H294" s="21">
        <f>Tabela_vendas[[#This Row],[Quantidade]]*Tabela_vendas[[#This Row],[Preço(R$)]]</f>
        <v>834</v>
      </c>
      <c r="I294" t="s">
        <v>67</v>
      </c>
      <c r="J294" t="s">
        <v>43</v>
      </c>
      <c r="K294" t="s">
        <v>73</v>
      </c>
      <c r="L294" s="28">
        <v>45708</v>
      </c>
      <c r="M294" t="s">
        <v>386</v>
      </c>
      <c r="N294">
        <v>3</v>
      </c>
      <c r="O294" t="s">
        <v>304</v>
      </c>
    </row>
    <row r="295" spans="1:15">
      <c r="A295">
        <v>58333</v>
      </c>
      <c r="B295" t="s">
        <v>77</v>
      </c>
      <c r="C295" t="s">
        <v>66</v>
      </c>
      <c r="D295" t="s">
        <v>60</v>
      </c>
      <c r="E295" s="30">
        <v>1292.08</v>
      </c>
      <c r="F295">
        <v>15</v>
      </c>
      <c r="G295" s="32">
        <v>3</v>
      </c>
      <c r="H295" s="21">
        <f>Tabela_vendas[[#This Row],[Quantidade]]*Tabela_vendas[[#This Row],[Preço(R$)]]</f>
        <v>3876.24</v>
      </c>
      <c r="I295" t="s">
        <v>55</v>
      </c>
      <c r="J295" t="s">
        <v>75</v>
      </c>
      <c r="K295" t="s">
        <v>44</v>
      </c>
      <c r="L295" s="28">
        <v>45705</v>
      </c>
      <c r="M295" t="s">
        <v>387</v>
      </c>
      <c r="N295">
        <v>3</v>
      </c>
      <c r="O295" t="s">
        <v>304</v>
      </c>
    </row>
    <row r="296" spans="1:15">
      <c r="A296">
        <v>92029</v>
      </c>
      <c r="B296" t="s">
        <v>77</v>
      </c>
      <c r="C296" t="s">
        <v>40</v>
      </c>
      <c r="D296" t="s">
        <v>136</v>
      </c>
      <c r="E296" s="30">
        <v>671.82</v>
      </c>
      <c r="F296">
        <v>5</v>
      </c>
      <c r="G296" s="32">
        <v>3</v>
      </c>
      <c r="H296" s="21">
        <f>Tabela_vendas[[#This Row],[Quantidade]]*Tabela_vendas[[#This Row],[Preço(R$)]]</f>
        <v>2015.46</v>
      </c>
      <c r="I296" t="s">
        <v>49</v>
      </c>
      <c r="J296" t="s">
        <v>75</v>
      </c>
      <c r="K296" t="s">
        <v>44</v>
      </c>
      <c r="L296" s="28">
        <v>45683</v>
      </c>
      <c r="M296" t="s">
        <v>388</v>
      </c>
      <c r="N296">
        <v>2</v>
      </c>
      <c r="O296" t="s">
        <v>304</v>
      </c>
    </row>
    <row r="297" spans="1:15">
      <c r="A297">
        <v>47436</v>
      </c>
      <c r="B297" t="s">
        <v>173</v>
      </c>
      <c r="C297" t="s">
        <v>160</v>
      </c>
      <c r="D297" t="s">
        <v>64</v>
      </c>
      <c r="E297" s="30">
        <v>966.12</v>
      </c>
      <c r="F297">
        <v>20</v>
      </c>
      <c r="G297" s="32">
        <v>1</v>
      </c>
      <c r="H297" s="21">
        <f>Tabela_vendas[[#This Row],[Quantidade]]*Tabela_vendas[[#This Row],[Preço(R$)]]</f>
        <v>966.12</v>
      </c>
      <c r="I297" t="s">
        <v>49</v>
      </c>
      <c r="J297" t="s">
        <v>82</v>
      </c>
      <c r="K297" t="s">
        <v>44</v>
      </c>
      <c r="L297" s="28">
        <v>45704</v>
      </c>
      <c r="M297" t="s">
        <v>389</v>
      </c>
      <c r="N297">
        <v>2</v>
      </c>
      <c r="O297" t="s">
        <v>297</v>
      </c>
    </row>
    <row r="298" spans="1:15">
      <c r="A298">
        <v>75734</v>
      </c>
      <c r="B298" t="s">
        <v>77</v>
      </c>
      <c r="C298" t="s">
        <v>160</v>
      </c>
      <c r="D298" t="s">
        <v>115</v>
      </c>
      <c r="E298" s="30">
        <v>1300.48</v>
      </c>
      <c r="F298">
        <v>20</v>
      </c>
      <c r="G298" s="32">
        <v>2</v>
      </c>
      <c r="H298" s="21">
        <f>Tabela_vendas[[#This Row],[Quantidade]]*Tabela_vendas[[#This Row],[Preço(R$)]]</f>
        <v>2600.96</v>
      </c>
      <c r="I298" t="s">
        <v>55</v>
      </c>
      <c r="J298" t="s">
        <v>82</v>
      </c>
      <c r="K298" t="s">
        <v>44</v>
      </c>
      <c r="L298" s="28">
        <v>45711</v>
      </c>
      <c r="M298" t="s">
        <v>390</v>
      </c>
      <c r="N298">
        <v>2</v>
      </c>
      <c r="O298" t="s">
        <v>304</v>
      </c>
    </row>
    <row r="299" spans="1:15">
      <c r="A299">
        <v>39863</v>
      </c>
      <c r="B299" t="s">
        <v>99</v>
      </c>
      <c r="C299" t="s">
        <v>40</v>
      </c>
      <c r="D299" t="s">
        <v>136</v>
      </c>
      <c r="E299" s="30">
        <v>934.54</v>
      </c>
      <c r="F299">
        <v>15</v>
      </c>
      <c r="G299" s="32">
        <v>2</v>
      </c>
      <c r="H299" s="21">
        <f>Tabela_vendas[[#This Row],[Quantidade]]*Tabela_vendas[[#This Row],[Preço(R$)]]</f>
        <v>1869.08</v>
      </c>
      <c r="I299" t="s">
        <v>42</v>
      </c>
      <c r="J299" t="s">
        <v>50</v>
      </c>
      <c r="K299" t="s">
        <v>51</v>
      </c>
      <c r="L299" s="28">
        <v>45702</v>
      </c>
      <c r="M299" t="s">
        <v>391</v>
      </c>
      <c r="N299">
        <v>2</v>
      </c>
      <c r="O299" t="s">
        <v>300</v>
      </c>
    </row>
    <row r="300" spans="1:15">
      <c r="A300">
        <v>11999</v>
      </c>
      <c r="B300" t="s">
        <v>152</v>
      </c>
      <c r="C300" t="s">
        <v>62</v>
      </c>
      <c r="D300" t="s">
        <v>78</v>
      </c>
      <c r="E300" s="30">
        <v>1138.6300000000001</v>
      </c>
      <c r="F300">
        <v>0</v>
      </c>
      <c r="G300" s="32">
        <v>3</v>
      </c>
      <c r="H300" s="21">
        <f>Tabela_vendas[[#This Row],[Quantidade]]*Tabela_vendas[[#This Row],[Preço(R$)]]</f>
        <v>3415.8900000000003</v>
      </c>
      <c r="I300" t="s">
        <v>110</v>
      </c>
      <c r="J300" t="s">
        <v>75</v>
      </c>
      <c r="K300" t="s">
        <v>44</v>
      </c>
      <c r="L300" s="28">
        <v>45687</v>
      </c>
      <c r="M300" t="s">
        <v>392</v>
      </c>
      <c r="N300">
        <v>1</v>
      </c>
      <c r="O300" t="s">
        <v>300</v>
      </c>
    </row>
    <row r="301" spans="1:15">
      <c r="A301">
        <v>65079</v>
      </c>
      <c r="B301" t="s">
        <v>89</v>
      </c>
      <c r="C301" t="s">
        <v>100</v>
      </c>
      <c r="D301" t="s">
        <v>81</v>
      </c>
      <c r="E301" s="30">
        <v>652.23</v>
      </c>
      <c r="F301">
        <v>0</v>
      </c>
      <c r="G301" s="32">
        <v>3</v>
      </c>
      <c r="H301" s="21">
        <f>Tabela_vendas[[#This Row],[Quantidade]]*Tabela_vendas[[#This Row],[Preço(R$)]]</f>
        <v>1956.69</v>
      </c>
      <c r="I301" t="s">
        <v>108</v>
      </c>
      <c r="J301" t="s">
        <v>75</v>
      </c>
      <c r="K301" t="s">
        <v>44</v>
      </c>
      <c r="L301" s="28">
        <v>45684</v>
      </c>
      <c r="M301" t="s">
        <v>393</v>
      </c>
      <c r="N301">
        <v>1</v>
      </c>
      <c r="O301" t="s">
        <v>293</v>
      </c>
    </row>
    <row r="302" spans="1:15">
      <c r="A302">
        <v>31817</v>
      </c>
      <c r="B302" t="s">
        <v>39</v>
      </c>
      <c r="C302" t="s">
        <v>47</v>
      </c>
      <c r="D302" t="s">
        <v>115</v>
      </c>
      <c r="E302" s="30">
        <v>251.6</v>
      </c>
      <c r="F302">
        <v>0</v>
      </c>
      <c r="G302" s="32">
        <v>1</v>
      </c>
      <c r="H302" s="21">
        <f>Tabela_vendas[[#This Row],[Quantidade]]*Tabela_vendas[[#This Row],[Preço(R$)]]</f>
        <v>251.6</v>
      </c>
      <c r="I302" t="s">
        <v>110</v>
      </c>
      <c r="J302" t="s">
        <v>82</v>
      </c>
      <c r="K302" t="s">
        <v>73</v>
      </c>
      <c r="L302" s="28">
        <v>45689</v>
      </c>
      <c r="M302" t="s">
        <v>394</v>
      </c>
      <c r="N302">
        <v>3</v>
      </c>
      <c r="O302" t="s">
        <v>297</v>
      </c>
    </row>
    <row r="303" spans="1:15">
      <c r="A303">
        <v>15945</v>
      </c>
      <c r="B303" t="s">
        <v>89</v>
      </c>
      <c r="C303" t="s">
        <v>66</v>
      </c>
      <c r="D303" t="s">
        <v>136</v>
      </c>
      <c r="E303" s="30">
        <v>519.78</v>
      </c>
      <c r="F303">
        <v>20</v>
      </c>
      <c r="G303" s="32">
        <v>1</v>
      </c>
      <c r="H303" s="21">
        <f>Tabela_vendas[[#This Row],[Quantidade]]*Tabela_vendas[[#This Row],[Preço(R$)]]</f>
        <v>519.78</v>
      </c>
      <c r="I303" t="s">
        <v>67</v>
      </c>
      <c r="J303" t="s">
        <v>43</v>
      </c>
      <c r="K303" t="s">
        <v>73</v>
      </c>
      <c r="L303" s="28">
        <v>45710</v>
      </c>
      <c r="M303" t="s">
        <v>395</v>
      </c>
      <c r="N303">
        <v>3</v>
      </c>
      <c r="O303" t="s">
        <v>304</v>
      </c>
    </row>
    <row r="304" spans="1:15">
      <c r="A304">
        <v>52528</v>
      </c>
      <c r="B304" t="s">
        <v>46</v>
      </c>
      <c r="C304" t="s">
        <v>100</v>
      </c>
      <c r="D304" t="s">
        <v>64</v>
      </c>
      <c r="E304" s="30">
        <v>257.44</v>
      </c>
      <c r="F304">
        <v>10</v>
      </c>
      <c r="G304" s="32">
        <v>3</v>
      </c>
      <c r="H304" s="21">
        <f>Tabela_vendas[[#This Row],[Quantidade]]*Tabela_vendas[[#This Row],[Preço(R$)]]</f>
        <v>772.31999999999994</v>
      </c>
      <c r="I304" t="s">
        <v>67</v>
      </c>
      <c r="J304" t="s">
        <v>50</v>
      </c>
      <c r="K304" t="s">
        <v>56</v>
      </c>
      <c r="L304" s="28">
        <v>45707</v>
      </c>
      <c r="M304" t="s">
        <v>396</v>
      </c>
      <c r="N304">
        <v>3</v>
      </c>
      <c r="O304" t="s">
        <v>295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857E-6DDD-452B-83D4-EB65079A4CC2}">
  <sheetPr codeName="Planilha6" filterMode="1"/>
  <dimension ref="A2:D26"/>
  <sheetViews>
    <sheetView showGridLines="0" zoomScaleNormal="100" workbookViewId="0">
      <selection activeCell="E5" sqref="E5"/>
    </sheetView>
  </sheetViews>
  <sheetFormatPr defaultRowHeight="15"/>
  <cols>
    <col min="1" max="1" width="8.5703125" customWidth="1"/>
    <col min="2" max="2" width="27" bestFit="1" customWidth="1"/>
    <col min="3" max="3" width="21.140625" customWidth="1"/>
    <col min="4" max="4" width="19.140625" bestFit="1" customWidth="1"/>
  </cols>
  <sheetData>
    <row r="2" spans="1:4">
      <c r="B2" t="s">
        <v>416</v>
      </c>
      <c r="C2" s="44">
        <v>30</v>
      </c>
    </row>
    <row r="3" spans="1:4">
      <c r="B3" t="s">
        <v>417</v>
      </c>
      <c r="C3" s="43" t="s">
        <v>407</v>
      </c>
    </row>
    <row r="5" spans="1:4">
      <c r="A5" s="14" t="s">
        <v>408</v>
      </c>
      <c r="B5" s="14" t="s">
        <v>409</v>
      </c>
      <c r="C5" s="14"/>
      <c r="D5" s="14" t="s">
        <v>410</v>
      </c>
    </row>
    <row r="6" spans="1:4">
      <c r="A6" s="41">
        <v>1</v>
      </c>
      <c r="B6" s="42">
        <v>141958</v>
      </c>
      <c r="C6" t="s">
        <v>407</v>
      </c>
      <c r="D6">
        <v>28.56</v>
      </c>
    </row>
    <row r="7" spans="1:4" hidden="1">
      <c r="A7" s="41">
        <v>2</v>
      </c>
      <c r="B7" s="42">
        <v>35795</v>
      </c>
      <c r="C7" t="s">
        <v>413</v>
      </c>
      <c r="D7">
        <v>10.99</v>
      </c>
    </row>
    <row r="8" spans="1:4">
      <c r="A8" s="41">
        <v>3</v>
      </c>
      <c r="B8" s="42">
        <v>20860</v>
      </c>
      <c r="C8" t="s">
        <v>407</v>
      </c>
      <c r="D8">
        <v>20.43</v>
      </c>
    </row>
    <row r="9" spans="1:4">
      <c r="A9" s="41">
        <v>4</v>
      </c>
      <c r="B9" s="42">
        <v>123694</v>
      </c>
      <c r="C9" t="s">
        <v>407</v>
      </c>
      <c r="D9">
        <v>22.77</v>
      </c>
    </row>
    <row r="10" spans="1:4">
      <c r="A10" s="41">
        <v>5</v>
      </c>
      <c r="B10" s="42">
        <v>148106</v>
      </c>
      <c r="C10" t="s">
        <v>407</v>
      </c>
      <c r="D10">
        <v>6.39</v>
      </c>
    </row>
    <row r="11" spans="1:4">
      <c r="A11" s="41">
        <v>6</v>
      </c>
      <c r="B11" s="42">
        <v>139879</v>
      </c>
      <c r="C11" t="s">
        <v>407</v>
      </c>
      <c r="D11">
        <v>23.23</v>
      </c>
    </row>
    <row r="12" spans="1:4" hidden="1">
      <c r="A12" s="41">
        <v>7</v>
      </c>
      <c r="B12" s="42">
        <v>130268</v>
      </c>
      <c r="C12" t="s">
        <v>413</v>
      </c>
      <c r="D12">
        <v>10.119999999999999</v>
      </c>
    </row>
    <row r="13" spans="1:4" hidden="1">
      <c r="A13" s="41">
        <v>8</v>
      </c>
      <c r="B13" s="42">
        <v>96820</v>
      </c>
      <c r="C13" t="s">
        <v>413</v>
      </c>
      <c r="D13">
        <v>6.95</v>
      </c>
    </row>
    <row r="14" spans="1:4">
      <c r="A14" s="41">
        <v>9</v>
      </c>
      <c r="B14" s="42">
        <v>74886</v>
      </c>
      <c r="C14" t="s">
        <v>407</v>
      </c>
      <c r="D14">
        <v>33.47</v>
      </c>
    </row>
    <row r="15" spans="1:4">
      <c r="A15" s="41">
        <v>10</v>
      </c>
      <c r="B15" s="42">
        <v>26265</v>
      </c>
      <c r="C15" t="s">
        <v>407</v>
      </c>
      <c r="D15">
        <v>33.97</v>
      </c>
    </row>
    <row r="16" spans="1:4" hidden="1">
      <c r="A16" s="41">
        <v>11</v>
      </c>
      <c r="B16" s="42">
        <v>102386</v>
      </c>
      <c r="C16" t="s">
        <v>413</v>
      </c>
      <c r="D16">
        <v>29.25</v>
      </c>
    </row>
    <row r="17" spans="1:4" hidden="1">
      <c r="A17" s="41">
        <v>12</v>
      </c>
      <c r="B17" s="42">
        <v>148214</v>
      </c>
      <c r="C17" t="s">
        <v>413</v>
      </c>
      <c r="D17">
        <v>14.14</v>
      </c>
    </row>
    <row r="18" spans="1:4" hidden="1">
      <c r="A18" s="41">
        <v>13</v>
      </c>
      <c r="B18" s="42">
        <v>57194</v>
      </c>
      <c r="C18" t="s">
        <v>413</v>
      </c>
      <c r="D18">
        <v>7.93</v>
      </c>
    </row>
    <row r="19" spans="1:4" hidden="1">
      <c r="A19" s="41">
        <v>14</v>
      </c>
      <c r="B19" s="42">
        <v>107498</v>
      </c>
      <c r="C19" t="s">
        <v>412</v>
      </c>
      <c r="D19">
        <v>25.53</v>
      </c>
    </row>
    <row r="20" spans="1:4" hidden="1">
      <c r="A20" s="41">
        <v>15</v>
      </c>
      <c r="B20" s="42">
        <v>132727</v>
      </c>
      <c r="C20" t="s">
        <v>412</v>
      </c>
      <c r="D20">
        <v>18.2</v>
      </c>
    </row>
    <row r="21" spans="1:4" hidden="1">
      <c r="A21" s="41">
        <v>16</v>
      </c>
      <c r="B21" s="42">
        <v>146324</v>
      </c>
      <c r="C21" t="s">
        <v>412</v>
      </c>
      <c r="D21">
        <v>8.66</v>
      </c>
    </row>
    <row r="22" spans="1:4">
      <c r="A22" s="41">
        <v>17</v>
      </c>
      <c r="B22" s="42">
        <v>64131</v>
      </c>
      <c r="C22" t="s">
        <v>407</v>
      </c>
      <c r="D22">
        <v>19.86</v>
      </c>
    </row>
    <row r="23" spans="1:4" hidden="1">
      <c r="A23" s="41">
        <v>18</v>
      </c>
      <c r="B23" s="42">
        <v>80263</v>
      </c>
      <c r="C23" t="s">
        <v>412</v>
      </c>
      <c r="D23">
        <v>6.03</v>
      </c>
    </row>
    <row r="24" spans="1:4">
      <c r="A24" s="41">
        <v>19</v>
      </c>
      <c r="B24" s="42">
        <v>36023</v>
      </c>
      <c r="C24" t="s">
        <v>407</v>
      </c>
      <c r="D24">
        <v>32.28</v>
      </c>
    </row>
    <row r="25" spans="1:4">
      <c r="A25" s="41">
        <v>20</v>
      </c>
      <c r="B25" s="42">
        <v>61090</v>
      </c>
      <c r="C25" t="s">
        <v>407</v>
      </c>
      <c r="D25">
        <v>12.76</v>
      </c>
    </row>
    <row r="26" spans="1:4">
      <c r="A26" s="41">
        <v>21</v>
      </c>
      <c r="B26" s="42">
        <v>36023</v>
      </c>
      <c r="C26" t="s">
        <v>407</v>
      </c>
      <c r="D26">
        <v>31.6</v>
      </c>
    </row>
  </sheetData>
  <autoFilter ref="A5:D26" xr:uid="{F3A0857E-6DDD-452B-83D4-EB65079A4CC2}">
    <filterColumn colId="2">
      <colorFilter dxfId="89"/>
    </filterColumn>
    <sortState xmlns:xlrd2="http://schemas.microsoft.com/office/spreadsheetml/2017/richdata2" ref="A7:D18">
      <sortCondition sortBy="fontColor" ref="C5:C26" dxfId="90"/>
    </sortState>
  </autoFilter>
  <conditionalFormatting sqref="D6:D26">
    <cfRule type="cellIs" dxfId="62" priority="2" operator="greaterThan">
      <formula>$C$2</formula>
    </cfRule>
  </conditionalFormatting>
  <conditionalFormatting sqref="A6:D26">
    <cfRule type="expression" dxfId="61" priority="1">
      <formula>$C$3=$C6</formula>
    </cfRule>
  </conditionalFormatting>
  <dataValidations count="1">
    <dataValidation type="list" allowBlank="1" showInputMessage="1" showErrorMessage="1" sqref="C3" xr:uid="{C5FCF6C6-BC12-4801-B0F3-2A99EDA9D086}">
      <formula1>"CLT,Autônomo,Empresário"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048D-2379-47D1-853C-B129D12C2043}">
  <sheetPr codeName="Planilha7"/>
  <dimension ref="A1:B4"/>
  <sheetViews>
    <sheetView workbookViewId="0">
      <selection sqref="A1:B4"/>
    </sheetView>
  </sheetViews>
  <sheetFormatPr defaultRowHeight="15"/>
  <cols>
    <col min="1" max="1" width="21.140625" bestFit="1" customWidth="1"/>
    <col min="2" max="2" width="11" bestFit="1" customWidth="1"/>
  </cols>
  <sheetData>
    <row r="1" spans="1:2">
      <c r="A1" t="s">
        <v>414</v>
      </c>
      <c r="B1" t="s">
        <v>415</v>
      </c>
    </row>
    <row r="2" spans="1:2">
      <c r="A2" t="s">
        <v>407</v>
      </c>
      <c r="B2" t="s">
        <v>407</v>
      </c>
    </row>
    <row r="3" spans="1:2">
      <c r="A3" t="s">
        <v>411</v>
      </c>
      <c r="B3" t="s">
        <v>413</v>
      </c>
    </row>
    <row r="4" spans="1:2">
      <c r="A4" t="s">
        <v>412</v>
      </c>
      <c r="B4" t="s">
        <v>412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5FCC-DC06-4442-AFB4-6F581E93599D}">
  <sheetPr codeName="Planilha8"/>
  <dimension ref="B1:M86"/>
  <sheetViews>
    <sheetView showGridLines="0" workbookViewId="0">
      <selection activeCell="L8" sqref="L8"/>
    </sheetView>
  </sheetViews>
  <sheetFormatPr defaultRowHeight="15"/>
  <cols>
    <col min="2" max="2" width="20.140625" customWidth="1"/>
    <col min="3" max="3" width="13.28515625" customWidth="1"/>
    <col min="6" max="6" width="29.85546875" bestFit="1" customWidth="1"/>
    <col min="7" max="7" width="13.42578125" bestFit="1" customWidth="1"/>
    <col min="8" max="8" width="11.140625" bestFit="1" customWidth="1"/>
    <col min="11" max="11" width="21.5703125" bestFit="1" customWidth="1"/>
    <col min="12" max="12" width="18" bestFit="1" customWidth="1"/>
    <col min="13" max="13" width="11.42578125" bestFit="1" customWidth="1"/>
  </cols>
  <sheetData>
    <row r="1" spans="2:13" s="45" customFormat="1" ht="41.25" customHeight="1"/>
    <row r="5" spans="2:13">
      <c r="B5" s="47" t="s">
        <v>418</v>
      </c>
      <c r="C5" s="46">
        <v>0.15</v>
      </c>
    </row>
    <row r="8" spans="2:13" ht="18.75">
      <c r="B8" s="68" t="s">
        <v>441</v>
      </c>
      <c r="C8" s="69"/>
      <c r="F8" s="68" t="s">
        <v>442</v>
      </c>
      <c r="G8" s="69"/>
      <c r="K8" s="68" t="s">
        <v>443</v>
      </c>
      <c r="L8" s="69"/>
    </row>
    <row r="9" spans="2:13" ht="15.75" thickBot="1"/>
    <row r="10" spans="2:13">
      <c r="B10" s="48" t="s">
        <v>419</v>
      </c>
      <c r="C10" s="49" t="s">
        <v>31</v>
      </c>
      <c r="F10" s="48" t="s">
        <v>420</v>
      </c>
      <c r="G10" s="56" t="s">
        <v>419</v>
      </c>
      <c r="H10" s="49" t="s">
        <v>31</v>
      </c>
      <c r="K10" s="63" t="s">
        <v>421</v>
      </c>
      <c r="L10" s="64" t="s">
        <v>419</v>
      </c>
      <c r="M10" s="49" t="s">
        <v>31</v>
      </c>
    </row>
    <row r="11" spans="2:13">
      <c r="B11" s="50">
        <v>7.4999999999999997E-2</v>
      </c>
      <c r="C11" s="51">
        <v>58</v>
      </c>
      <c r="F11" s="53" t="s">
        <v>422</v>
      </c>
      <c r="G11" s="57">
        <v>0.15</v>
      </c>
      <c r="H11" s="51">
        <v>15</v>
      </c>
      <c r="K11" s="53" t="s">
        <v>423</v>
      </c>
      <c r="L11" s="58">
        <v>7.4999999999999997E-2</v>
      </c>
      <c r="M11" s="51">
        <v>3</v>
      </c>
    </row>
    <row r="12" spans="2:13">
      <c r="B12" s="52">
        <v>0.15</v>
      </c>
      <c r="C12" s="51">
        <v>62</v>
      </c>
      <c r="F12" s="53" t="s">
        <v>422</v>
      </c>
      <c r="G12" s="58">
        <v>0.22500000000000001</v>
      </c>
      <c r="H12" s="51">
        <v>17</v>
      </c>
      <c r="K12" s="53" t="s">
        <v>423</v>
      </c>
      <c r="L12" s="57">
        <v>0.15</v>
      </c>
      <c r="M12" s="51">
        <v>6</v>
      </c>
    </row>
    <row r="13" spans="2:13">
      <c r="B13" s="50">
        <v>0.22500000000000001</v>
      </c>
      <c r="C13" s="51">
        <v>61</v>
      </c>
      <c r="F13" s="53" t="s">
        <v>422</v>
      </c>
      <c r="G13" s="59" t="s">
        <v>424</v>
      </c>
      <c r="H13" s="51">
        <v>10</v>
      </c>
      <c r="K13" s="53" t="s">
        <v>423</v>
      </c>
      <c r="L13" s="58">
        <v>0.22500000000000001</v>
      </c>
      <c r="M13" s="51">
        <v>6</v>
      </c>
    </row>
    <row r="14" spans="2:13">
      <c r="B14" s="50">
        <v>0.27500000000000002</v>
      </c>
      <c r="C14" s="51">
        <v>58</v>
      </c>
      <c r="F14" s="53" t="s">
        <v>422</v>
      </c>
      <c r="G14" s="58">
        <v>7.4999999999999997E-2</v>
      </c>
      <c r="H14" s="51">
        <v>8</v>
      </c>
      <c r="K14" s="53" t="s">
        <v>423</v>
      </c>
      <c r="L14" s="58">
        <v>0.27500000000000002</v>
      </c>
      <c r="M14" s="51">
        <v>5</v>
      </c>
    </row>
    <row r="15" spans="2:13">
      <c r="B15" s="53" t="s">
        <v>424</v>
      </c>
      <c r="C15" s="51">
        <v>61</v>
      </c>
      <c r="F15" s="53" t="s">
        <v>422</v>
      </c>
      <c r="G15" s="58">
        <v>0.27500000000000002</v>
      </c>
      <c r="H15" s="51">
        <v>15</v>
      </c>
      <c r="K15" s="53" t="s">
        <v>423</v>
      </c>
      <c r="L15" s="59" t="s">
        <v>424</v>
      </c>
      <c r="M15" s="51">
        <v>5</v>
      </c>
    </row>
    <row r="16" spans="2:13">
      <c r="B16" s="54" t="s">
        <v>24</v>
      </c>
      <c r="C16" s="55">
        <v>300</v>
      </c>
      <c r="F16" s="53" t="s">
        <v>413</v>
      </c>
      <c r="G16" s="58">
        <v>0.22500000000000001</v>
      </c>
      <c r="H16" s="51">
        <v>5</v>
      </c>
      <c r="K16" s="53" t="s">
        <v>425</v>
      </c>
      <c r="L16" s="58">
        <v>7.4999999999999997E-2</v>
      </c>
      <c r="M16" s="51">
        <v>4</v>
      </c>
    </row>
    <row r="17" spans="6:13">
      <c r="F17" s="53" t="s">
        <v>413</v>
      </c>
      <c r="G17" s="58">
        <v>0.27500000000000002</v>
      </c>
      <c r="H17" s="51">
        <v>10</v>
      </c>
      <c r="K17" s="53" t="s">
        <v>425</v>
      </c>
      <c r="L17" s="57">
        <v>0.15</v>
      </c>
      <c r="M17" s="51">
        <v>9</v>
      </c>
    </row>
    <row r="18" spans="6:13">
      <c r="F18" s="53" t="s">
        <v>413</v>
      </c>
      <c r="G18" s="59" t="s">
        <v>424</v>
      </c>
      <c r="H18" s="51">
        <v>12</v>
      </c>
      <c r="K18" s="53" t="s">
        <v>425</v>
      </c>
      <c r="L18" s="58">
        <v>0.22500000000000001</v>
      </c>
      <c r="M18" s="51">
        <v>5</v>
      </c>
    </row>
    <row r="19" spans="6:13">
      <c r="F19" s="53" t="s">
        <v>413</v>
      </c>
      <c r="G19" s="57">
        <v>0.15</v>
      </c>
      <c r="H19" s="51">
        <v>11</v>
      </c>
      <c r="K19" s="53" t="s">
        <v>425</v>
      </c>
      <c r="L19" s="58">
        <v>0.27500000000000002</v>
      </c>
      <c r="M19" s="51">
        <v>7</v>
      </c>
    </row>
    <row r="20" spans="6:13">
      <c r="F20" s="53" t="s">
        <v>413</v>
      </c>
      <c r="G20" s="58">
        <v>7.4999999999999997E-2</v>
      </c>
      <c r="H20" s="51">
        <v>11</v>
      </c>
      <c r="K20" s="53" t="s">
        <v>425</v>
      </c>
      <c r="L20" s="59" t="s">
        <v>424</v>
      </c>
      <c r="M20" s="51">
        <v>2</v>
      </c>
    </row>
    <row r="21" spans="6:13">
      <c r="F21" s="53" t="s">
        <v>426</v>
      </c>
      <c r="G21" s="59" t="s">
        <v>424</v>
      </c>
      <c r="H21" s="51">
        <v>13</v>
      </c>
      <c r="K21" s="53" t="s">
        <v>427</v>
      </c>
      <c r="L21" s="58">
        <v>7.4999999999999997E-2</v>
      </c>
      <c r="M21" s="51">
        <v>2</v>
      </c>
    </row>
    <row r="22" spans="6:13">
      <c r="F22" s="53" t="s">
        <v>426</v>
      </c>
      <c r="G22" s="58">
        <v>0.27500000000000002</v>
      </c>
      <c r="H22" s="51">
        <v>11</v>
      </c>
      <c r="K22" s="53" t="s">
        <v>427</v>
      </c>
      <c r="L22" s="57">
        <v>0.15</v>
      </c>
      <c r="M22" s="51">
        <v>4</v>
      </c>
    </row>
    <row r="23" spans="6:13">
      <c r="F23" s="53" t="s">
        <v>426</v>
      </c>
      <c r="G23" s="58">
        <v>0.22500000000000001</v>
      </c>
      <c r="H23" s="51">
        <v>11</v>
      </c>
      <c r="K23" s="53" t="s">
        <v>427</v>
      </c>
      <c r="L23" s="58">
        <v>0.22500000000000001</v>
      </c>
      <c r="M23" s="51">
        <v>2</v>
      </c>
    </row>
    <row r="24" spans="6:13">
      <c r="F24" s="53" t="s">
        <v>426</v>
      </c>
      <c r="G24" s="58">
        <v>7.4999999999999997E-2</v>
      </c>
      <c r="H24" s="51">
        <v>14</v>
      </c>
      <c r="K24" s="53" t="s">
        <v>427</v>
      </c>
      <c r="L24" s="58">
        <v>0.27500000000000002</v>
      </c>
      <c r="M24" s="51">
        <v>2</v>
      </c>
    </row>
    <row r="25" spans="6:13">
      <c r="F25" s="53" t="s">
        <v>426</v>
      </c>
      <c r="G25" s="57">
        <v>0.15</v>
      </c>
      <c r="H25" s="51">
        <v>15</v>
      </c>
      <c r="K25" s="53" t="s">
        <v>427</v>
      </c>
      <c r="L25" s="59" t="s">
        <v>424</v>
      </c>
      <c r="M25" s="51">
        <v>4</v>
      </c>
    </row>
    <row r="26" spans="6:13">
      <c r="F26" s="53" t="s">
        <v>412</v>
      </c>
      <c r="G26" s="58">
        <v>7.4999999999999997E-2</v>
      </c>
      <c r="H26" s="51">
        <v>15</v>
      </c>
      <c r="K26" s="53" t="s">
        <v>428</v>
      </c>
      <c r="L26" s="58">
        <v>7.4999999999999997E-2</v>
      </c>
      <c r="M26" s="51">
        <v>5</v>
      </c>
    </row>
    <row r="27" spans="6:13">
      <c r="F27" s="53" t="s">
        <v>412</v>
      </c>
      <c r="G27" s="58">
        <v>0.22500000000000001</v>
      </c>
      <c r="H27" s="51">
        <v>17</v>
      </c>
      <c r="K27" s="53" t="s">
        <v>428</v>
      </c>
      <c r="L27" s="57">
        <v>0.15</v>
      </c>
      <c r="M27" s="51">
        <v>3</v>
      </c>
    </row>
    <row r="28" spans="6:13">
      <c r="F28" s="53" t="s">
        <v>412</v>
      </c>
      <c r="G28" s="57">
        <v>0.15</v>
      </c>
      <c r="H28" s="51">
        <v>14</v>
      </c>
      <c r="K28" s="53" t="s">
        <v>428</v>
      </c>
      <c r="L28" s="58">
        <v>0.22500000000000001</v>
      </c>
      <c r="M28" s="51">
        <v>6</v>
      </c>
    </row>
    <row r="29" spans="6:13">
      <c r="F29" s="53" t="s">
        <v>412</v>
      </c>
      <c r="G29" s="59" t="s">
        <v>424</v>
      </c>
      <c r="H29" s="51">
        <v>16</v>
      </c>
      <c r="K29" s="53" t="s">
        <v>428</v>
      </c>
      <c r="L29" s="58">
        <v>0.27500000000000002</v>
      </c>
      <c r="M29" s="51">
        <v>4</v>
      </c>
    </row>
    <row r="30" spans="6:13">
      <c r="F30" s="53" t="s">
        <v>412</v>
      </c>
      <c r="G30" s="58">
        <v>0.27500000000000002</v>
      </c>
      <c r="H30" s="51">
        <v>11</v>
      </c>
      <c r="K30" s="53" t="s">
        <v>428</v>
      </c>
      <c r="L30" s="59" t="s">
        <v>424</v>
      </c>
      <c r="M30" s="51">
        <v>2</v>
      </c>
    </row>
    <row r="31" spans="6:13">
      <c r="F31" s="53" t="s">
        <v>429</v>
      </c>
      <c r="G31" s="58">
        <v>0.27500000000000002</v>
      </c>
      <c r="H31" s="51">
        <v>11</v>
      </c>
      <c r="K31" s="53" t="s">
        <v>430</v>
      </c>
      <c r="L31" s="58">
        <v>7.4999999999999997E-2</v>
      </c>
      <c r="M31" s="51">
        <v>2</v>
      </c>
    </row>
    <row r="32" spans="6:13">
      <c r="F32" s="53" t="s">
        <v>429</v>
      </c>
      <c r="G32" s="59" t="s">
        <v>424</v>
      </c>
      <c r="H32" s="51">
        <v>10</v>
      </c>
      <c r="K32" s="53" t="s">
        <v>430</v>
      </c>
      <c r="L32" s="57">
        <v>0.15</v>
      </c>
      <c r="M32" s="51">
        <v>7</v>
      </c>
    </row>
    <row r="33" spans="6:13">
      <c r="F33" s="53" t="s">
        <v>429</v>
      </c>
      <c r="G33" s="58">
        <v>7.4999999999999997E-2</v>
      </c>
      <c r="H33" s="51">
        <v>10</v>
      </c>
      <c r="K33" s="53" t="s">
        <v>430</v>
      </c>
      <c r="L33" s="58">
        <v>0.22500000000000001</v>
      </c>
      <c r="M33" s="51">
        <v>3</v>
      </c>
    </row>
    <row r="34" spans="6:13">
      <c r="F34" s="53" t="s">
        <v>429</v>
      </c>
      <c r="G34" s="57">
        <v>0.15</v>
      </c>
      <c r="H34" s="51">
        <v>7</v>
      </c>
      <c r="K34" s="53" t="s">
        <v>430</v>
      </c>
      <c r="L34" s="58">
        <v>0.27500000000000002</v>
      </c>
      <c r="M34" s="51">
        <v>3</v>
      </c>
    </row>
    <row r="35" spans="6:13">
      <c r="F35" s="53" t="s">
        <v>429</v>
      </c>
      <c r="G35" s="58">
        <v>0.22500000000000001</v>
      </c>
      <c r="H35" s="51">
        <v>11</v>
      </c>
      <c r="K35" s="53" t="s">
        <v>430</v>
      </c>
      <c r="L35" s="59" t="s">
        <v>424</v>
      </c>
      <c r="M35" s="51">
        <v>3</v>
      </c>
    </row>
    <row r="36" spans="6:13" ht="15.75" thickBot="1">
      <c r="F36" s="60" t="s">
        <v>24</v>
      </c>
      <c r="G36" s="61"/>
      <c r="H36" s="62">
        <v>300</v>
      </c>
      <c r="K36" s="53" t="s">
        <v>431</v>
      </c>
      <c r="L36" s="58">
        <v>7.4999999999999997E-2</v>
      </c>
      <c r="M36" s="51">
        <v>2</v>
      </c>
    </row>
    <row r="37" spans="6:13">
      <c r="K37" s="53" t="s">
        <v>431</v>
      </c>
      <c r="L37" s="57">
        <v>0.15</v>
      </c>
      <c r="M37" s="51">
        <v>1</v>
      </c>
    </row>
    <row r="38" spans="6:13">
      <c r="K38" s="53" t="s">
        <v>431</v>
      </c>
      <c r="L38" s="58">
        <v>0.22500000000000001</v>
      </c>
      <c r="M38" s="51">
        <v>4</v>
      </c>
    </row>
    <row r="39" spans="6:13">
      <c r="K39" s="53" t="s">
        <v>431</v>
      </c>
      <c r="L39" s="58">
        <v>0.27500000000000002</v>
      </c>
      <c r="M39" s="51">
        <v>4</v>
      </c>
    </row>
    <row r="40" spans="6:13">
      <c r="K40" s="53" t="s">
        <v>431</v>
      </c>
      <c r="L40" s="59" t="s">
        <v>424</v>
      </c>
      <c r="M40" s="51">
        <v>7</v>
      </c>
    </row>
    <row r="41" spans="6:13">
      <c r="K41" s="53" t="s">
        <v>432</v>
      </c>
      <c r="L41" s="58">
        <v>7.4999999999999997E-2</v>
      </c>
      <c r="M41" s="51">
        <v>3</v>
      </c>
    </row>
    <row r="42" spans="6:13">
      <c r="K42" s="53" t="s">
        <v>432</v>
      </c>
      <c r="L42" s="57">
        <v>0.15</v>
      </c>
      <c r="M42" s="51">
        <v>4</v>
      </c>
    </row>
    <row r="43" spans="6:13">
      <c r="K43" s="53" t="s">
        <v>432</v>
      </c>
      <c r="L43" s="58">
        <v>0.22500000000000001</v>
      </c>
      <c r="M43" s="51">
        <v>1</v>
      </c>
    </row>
    <row r="44" spans="6:13">
      <c r="K44" s="53" t="s">
        <v>432</v>
      </c>
      <c r="L44" s="58">
        <v>0.27500000000000002</v>
      </c>
      <c r="M44" s="51">
        <v>5</v>
      </c>
    </row>
    <row r="45" spans="6:13">
      <c r="K45" s="53" t="s">
        <v>432</v>
      </c>
      <c r="L45" s="59" t="s">
        <v>424</v>
      </c>
      <c r="M45" s="51">
        <v>5</v>
      </c>
    </row>
    <row r="46" spans="6:13">
      <c r="K46" s="53" t="s">
        <v>433</v>
      </c>
      <c r="L46" s="58">
        <v>7.4999999999999997E-2</v>
      </c>
      <c r="M46" s="51">
        <v>4</v>
      </c>
    </row>
    <row r="47" spans="6:13">
      <c r="K47" s="53" t="s">
        <v>433</v>
      </c>
      <c r="L47" s="57">
        <v>0.15</v>
      </c>
      <c r="M47" s="51">
        <v>7</v>
      </c>
    </row>
    <row r="48" spans="6:13">
      <c r="K48" s="53" t="s">
        <v>433</v>
      </c>
      <c r="L48" s="58">
        <v>0.22500000000000001</v>
      </c>
      <c r="M48" s="51">
        <v>4</v>
      </c>
    </row>
    <row r="49" spans="11:13">
      <c r="K49" s="53" t="s">
        <v>433</v>
      </c>
      <c r="L49" s="58">
        <v>0.27500000000000002</v>
      </c>
      <c r="M49" s="51">
        <v>2</v>
      </c>
    </row>
    <row r="50" spans="11:13">
      <c r="K50" s="53" t="s">
        <v>433</v>
      </c>
      <c r="L50" s="59" t="s">
        <v>424</v>
      </c>
      <c r="M50" s="51">
        <v>3</v>
      </c>
    </row>
    <row r="51" spans="11:13">
      <c r="K51" s="53" t="s">
        <v>434</v>
      </c>
      <c r="L51" s="58">
        <v>7.4999999999999997E-2</v>
      </c>
      <c r="M51" s="51">
        <v>5</v>
      </c>
    </row>
    <row r="52" spans="11:13">
      <c r="K52" s="53" t="s">
        <v>434</v>
      </c>
      <c r="L52" s="57">
        <v>0.15</v>
      </c>
      <c r="M52" s="51">
        <v>2</v>
      </c>
    </row>
    <row r="53" spans="11:13">
      <c r="K53" s="53" t="s">
        <v>434</v>
      </c>
      <c r="L53" s="58">
        <v>0.22500000000000001</v>
      </c>
      <c r="M53" s="51">
        <v>4</v>
      </c>
    </row>
    <row r="54" spans="11:13">
      <c r="K54" s="53" t="s">
        <v>434</v>
      </c>
      <c r="L54" s="58">
        <v>0.27500000000000002</v>
      </c>
      <c r="M54" s="51">
        <v>9</v>
      </c>
    </row>
    <row r="55" spans="11:13">
      <c r="K55" s="53" t="s">
        <v>434</v>
      </c>
      <c r="L55" s="59" t="s">
        <v>424</v>
      </c>
      <c r="M55" s="51">
        <v>5</v>
      </c>
    </row>
    <row r="56" spans="11:13">
      <c r="K56" s="53" t="s">
        <v>435</v>
      </c>
      <c r="L56" s="58">
        <v>7.4999999999999997E-2</v>
      </c>
      <c r="M56" s="51">
        <v>3</v>
      </c>
    </row>
    <row r="57" spans="11:13">
      <c r="K57" s="53" t="s">
        <v>435</v>
      </c>
      <c r="L57" s="57">
        <v>0.15</v>
      </c>
      <c r="M57" s="51">
        <v>2</v>
      </c>
    </row>
    <row r="58" spans="11:13">
      <c r="K58" s="53" t="s">
        <v>435</v>
      </c>
      <c r="L58" s="58">
        <v>0.22500000000000001</v>
      </c>
      <c r="M58" s="51">
        <v>5</v>
      </c>
    </row>
    <row r="59" spans="11:13">
      <c r="K59" s="53" t="s">
        <v>435</v>
      </c>
      <c r="L59" s="58">
        <v>0.27500000000000002</v>
      </c>
      <c r="M59" s="51">
        <v>4</v>
      </c>
    </row>
    <row r="60" spans="11:13">
      <c r="K60" s="53" t="s">
        <v>435</v>
      </c>
      <c r="L60" s="59" t="s">
        <v>424</v>
      </c>
      <c r="M60" s="51">
        <v>6</v>
      </c>
    </row>
    <row r="61" spans="11:13">
      <c r="K61" s="53" t="s">
        <v>436</v>
      </c>
      <c r="L61" s="58">
        <v>7.4999999999999997E-2</v>
      </c>
      <c r="M61" s="51">
        <v>1</v>
      </c>
    </row>
    <row r="62" spans="11:13">
      <c r="K62" s="53" t="s">
        <v>436</v>
      </c>
      <c r="L62" s="57">
        <v>0.15</v>
      </c>
      <c r="M62" s="51">
        <v>2</v>
      </c>
    </row>
    <row r="63" spans="11:13">
      <c r="K63" s="53" t="s">
        <v>436</v>
      </c>
      <c r="L63" s="58">
        <v>0.22500000000000001</v>
      </c>
      <c r="M63" s="51">
        <v>4</v>
      </c>
    </row>
    <row r="64" spans="11:13">
      <c r="K64" s="53" t="s">
        <v>436</v>
      </c>
      <c r="L64" s="58">
        <v>0.27500000000000002</v>
      </c>
      <c r="M64" s="51">
        <v>3</v>
      </c>
    </row>
    <row r="65" spans="11:13">
      <c r="K65" s="53" t="s">
        <v>436</v>
      </c>
      <c r="L65" s="59" t="s">
        <v>424</v>
      </c>
      <c r="M65" s="51">
        <v>7</v>
      </c>
    </row>
    <row r="66" spans="11:13">
      <c r="K66" s="53" t="s">
        <v>437</v>
      </c>
      <c r="L66" s="58">
        <v>7.4999999999999997E-2</v>
      </c>
      <c r="M66" s="51">
        <v>4</v>
      </c>
    </row>
    <row r="67" spans="11:13">
      <c r="K67" s="53" t="s">
        <v>437</v>
      </c>
      <c r="L67" s="57">
        <v>0.15</v>
      </c>
      <c r="M67" s="51">
        <v>4</v>
      </c>
    </row>
    <row r="68" spans="11:13">
      <c r="K68" s="53" t="s">
        <v>437</v>
      </c>
      <c r="L68" s="58">
        <v>0.22500000000000001</v>
      </c>
      <c r="M68" s="51">
        <v>4</v>
      </c>
    </row>
    <row r="69" spans="11:13">
      <c r="K69" s="53" t="s">
        <v>437</v>
      </c>
      <c r="L69" s="58">
        <v>0.27500000000000002</v>
      </c>
      <c r="M69" s="51">
        <v>2</v>
      </c>
    </row>
    <row r="70" spans="11:13">
      <c r="K70" s="53" t="s">
        <v>437</v>
      </c>
      <c r="L70" s="59" t="s">
        <v>424</v>
      </c>
      <c r="M70" s="51">
        <v>3</v>
      </c>
    </row>
    <row r="71" spans="11:13">
      <c r="K71" s="53" t="s">
        <v>438</v>
      </c>
      <c r="L71" s="58">
        <v>7.4999999999999997E-2</v>
      </c>
      <c r="M71" s="51">
        <v>7</v>
      </c>
    </row>
    <row r="72" spans="11:13">
      <c r="K72" s="53" t="s">
        <v>438</v>
      </c>
      <c r="L72" s="57">
        <v>0.15</v>
      </c>
      <c r="M72" s="51">
        <v>2</v>
      </c>
    </row>
    <row r="73" spans="11:13">
      <c r="K73" s="53" t="s">
        <v>438</v>
      </c>
      <c r="L73" s="58">
        <v>0.22500000000000001</v>
      </c>
      <c r="M73" s="51">
        <v>4</v>
      </c>
    </row>
    <row r="74" spans="11:13">
      <c r="K74" s="53" t="s">
        <v>438</v>
      </c>
      <c r="L74" s="58">
        <v>0.27500000000000002</v>
      </c>
      <c r="M74" s="51">
        <v>5</v>
      </c>
    </row>
    <row r="75" spans="11:13">
      <c r="K75" s="53" t="s">
        <v>438</v>
      </c>
      <c r="L75" s="59" t="s">
        <v>424</v>
      </c>
      <c r="M75" s="51">
        <v>5</v>
      </c>
    </row>
    <row r="76" spans="11:13">
      <c r="K76" s="53" t="s">
        <v>439</v>
      </c>
      <c r="L76" s="58">
        <v>7.4999999999999997E-2</v>
      </c>
      <c r="M76" s="51">
        <v>7</v>
      </c>
    </row>
    <row r="77" spans="11:13">
      <c r="K77" s="53" t="s">
        <v>439</v>
      </c>
      <c r="L77" s="57">
        <v>0.15</v>
      </c>
      <c r="M77" s="51">
        <v>4</v>
      </c>
    </row>
    <row r="78" spans="11:13">
      <c r="K78" s="53" t="s">
        <v>439</v>
      </c>
      <c r="L78" s="58">
        <v>0.22500000000000001</v>
      </c>
      <c r="M78" s="51">
        <v>3</v>
      </c>
    </row>
    <row r="79" spans="11:13">
      <c r="K79" s="53" t="s">
        <v>439</v>
      </c>
      <c r="L79" s="58">
        <v>0.27500000000000002</v>
      </c>
      <c r="M79" s="51">
        <v>1</v>
      </c>
    </row>
    <row r="80" spans="11:13">
      <c r="K80" s="53" t="s">
        <v>439</v>
      </c>
      <c r="L80" s="59" t="s">
        <v>424</v>
      </c>
      <c r="M80" s="51">
        <v>2</v>
      </c>
    </row>
    <row r="81" spans="11:13">
      <c r="K81" s="53" t="s">
        <v>440</v>
      </c>
      <c r="L81" s="58">
        <v>7.4999999999999997E-2</v>
      </c>
      <c r="M81" s="51">
        <v>6</v>
      </c>
    </row>
    <row r="82" spans="11:13">
      <c r="K82" s="53" t="s">
        <v>440</v>
      </c>
      <c r="L82" s="57">
        <v>0.15</v>
      </c>
      <c r="M82" s="51">
        <v>5</v>
      </c>
    </row>
    <row r="83" spans="11:13">
      <c r="K83" s="53" t="s">
        <v>440</v>
      </c>
      <c r="L83" s="58">
        <v>0.22500000000000001</v>
      </c>
      <c r="M83" s="51">
        <v>6</v>
      </c>
    </row>
    <row r="84" spans="11:13">
      <c r="K84" s="53" t="s">
        <v>440</v>
      </c>
      <c r="L84" s="58">
        <v>0.27500000000000002</v>
      </c>
      <c r="M84" s="51">
        <v>2</v>
      </c>
    </row>
    <row r="85" spans="11:13">
      <c r="K85" s="53" t="s">
        <v>440</v>
      </c>
      <c r="L85" s="59" t="s">
        <v>424</v>
      </c>
      <c r="M85" s="51">
        <v>2</v>
      </c>
    </row>
    <row r="86" spans="11:13" ht="15.75" thickBot="1">
      <c r="K86" s="65" t="s">
        <v>24</v>
      </c>
      <c r="L86" s="66"/>
      <c r="M86" s="67">
        <v>300</v>
      </c>
    </row>
  </sheetData>
  <conditionalFormatting sqref="B11:C15">
    <cfRule type="expression" dxfId="60" priority="3">
      <formula>$B11=$C$5</formula>
    </cfRule>
  </conditionalFormatting>
  <conditionalFormatting sqref="F11:H35">
    <cfRule type="expression" dxfId="59" priority="2">
      <formula>$G11=$C$5</formula>
    </cfRule>
  </conditionalFormatting>
  <conditionalFormatting sqref="K11:M85">
    <cfRule type="expression" dxfId="58" priority="1">
      <formula>$L11=$C$5</formula>
    </cfRule>
  </conditionalFormatting>
  <dataValidations count="1">
    <dataValidation type="list" allowBlank="1" showInputMessage="1" showErrorMessage="1" errorTitle="Valor não permitido" error="Coloque um valor na faixa possível" promptTitle="Coloque uma faixa" prompt="Coloque uma Faixa adequada" sqref="C5" xr:uid="{F56565D8-37CE-4E80-849A-6285A7E58655}">
      <formula1>$B$11:$B$15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43D1-3705-4243-A759-87778985D2E0}">
  <sheetPr codeName="Planilha9"/>
  <dimension ref="A10:H54"/>
  <sheetViews>
    <sheetView showGridLines="0" zoomScaleNormal="100" workbookViewId="0">
      <selection activeCell="C41" sqref="C41"/>
    </sheetView>
  </sheetViews>
  <sheetFormatPr defaultColWidth="0" defaultRowHeight="15"/>
  <cols>
    <col min="1" max="1" width="4.85546875" customWidth="1"/>
    <col min="2" max="2" width="64.85546875" customWidth="1"/>
    <col min="3" max="3" width="41.85546875" customWidth="1"/>
    <col min="4" max="4" width="15.85546875" bestFit="1" customWidth="1"/>
    <col min="5" max="5" width="2.42578125" customWidth="1"/>
    <col min="6" max="6" width="1.5703125" customWidth="1"/>
    <col min="7" max="7" width="1.28515625" customWidth="1"/>
    <col min="8" max="8" width="1.7109375" customWidth="1"/>
    <col min="9" max="10" width="9.140625" hidden="1" customWidth="1"/>
    <col min="11" max="16384" width="9.140625" hidden="1"/>
  </cols>
  <sheetData>
    <row r="10" spans="2:4" ht="15.75" thickBot="1"/>
    <row r="11" spans="2:4" ht="21">
      <c r="B11" s="228" t="s">
        <v>460</v>
      </c>
      <c r="C11" s="229"/>
      <c r="D11" s="77"/>
    </row>
    <row r="12" spans="2:4" ht="16.5" thickBot="1">
      <c r="B12" s="230" t="s">
        <v>458</v>
      </c>
      <c r="C12" s="231"/>
      <c r="D12" s="88">
        <v>5000</v>
      </c>
    </row>
    <row r="13" spans="2:4" ht="16.5" thickBot="1">
      <c r="B13" s="232" t="s">
        <v>457</v>
      </c>
      <c r="C13" s="233"/>
      <c r="D13" s="89">
        <v>6.0000000000000001E-3</v>
      </c>
    </row>
    <row r="14" spans="2:4" ht="16.5" thickBot="1">
      <c r="B14" s="234" t="s">
        <v>459</v>
      </c>
      <c r="C14" s="235"/>
      <c r="D14" s="95">
        <f>D12*30%</f>
        <v>1500</v>
      </c>
    </row>
    <row r="15" spans="2:4" ht="15.75" thickBot="1"/>
    <row r="16" spans="2:4" ht="36.75" customHeight="1">
      <c r="B16" s="238" t="s">
        <v>444</v>
      </c>
      <c r="C16" s="239"/>
      <c r="D16" s="87"/>
    </row>
    <row r="17" spans="1:4" ht="18.75" customHeight="1" thickBot="1">
      <c r="B17" s="240" t="s">
        <v>445</v>
      </c>
      <c r="C17" s="241"/>
      <c r="D17" s="90">
        <v>500</v>
      </c>
    </row>
    <row r="18" spans="1:4" ht="19.5" thickBot="1">
      <c r="B18" s="236" t="s">
        <v>446</v>
      </c>
      <c r="C18" s="237"/>
      <c r="D18" s="91">
        <v>5</v>
      </c>
    </row>
    <row r="19" spans="1:4" ht="19.5" thickBot="1">
      <c r="B19" s="236" t="s">
        <v>448</v>
      </c>
      <c r="C19" s="237"/>
      <c r="D19" s="92">
        <v>1.0789999999999999E-2</v>
      </c>
    </row>
    <row r="20" spans="1:4" ht="19.5" thickBot="1">
      <c r="B20" s="224" t="s">
        <v>447</v>
      </c>
      <c r="C20" s="225"/>
      <c r="D20" s="93">
        <f>FV(taxa_mensal,qtd_anos*12,aporte*-1)</f>
        <v>41888.456999243819</v>
      </c>
    </row>
    <row r="21" spans="1:4" ht="19.5" thickBot="1">
      <c r="B21" s="226" t="s">
        <v>449</v>
      </c>
      <c r="C21" s="227"/>
      <c r="D21" s="94">
        <f>patrimonio*rendimento_carteira</f>
        <v>251.33074199546292</v>
      </c>
    </row>
    <row r="22" spans="1:4" ht="15.75" thickBot="1"/>
    <row r="23" spans="1:4" ht="27" thickBot="1">
      <c r="B23" s="71" t="s">
        <v>455</v>
      </c>
      <c r="C23" s="72"/>
      <c r="D23" s="73" t="s">
        <v>456</v>
      </c>
    </row>
    <row r="24" spans="1:4" ht="16.5" thickBot="1">
      <c r="A24" s="70">
        <v>2</v>
      </c>
      <c r="B24" s="84" t="s">
        <v>450</v>
      </c>
      <c r="C24" s="78">
        <f>FV($D$19,$A24*12,$D$17*-1)</f>
        <v>13613.813648822608</v>
      </c>
      <c r="D24" s="79">
        <f>C24*rendimento_carteira</f>
        <v>81.682881892935654</v>
      </c>
    </row>
    <row r="25" spans="1:4" ht="16.5" thickBot="1">
      <c r="A25" s="70">
        <v>5</v>
      </c>
      <c r="B25" s="85" t="s">
        <v>451</v>
      </c>
      <c r="C25" s="80">
        <f>FV($D$19,$A25*12,$D$17*-1)</f>
        <v>41888.456999243819</v>
      </c>
      <c r="D25" s="81">
        <f>C25*rendimento_carteira</f>
        <v>251.33074199546292</v>
      </c>
    </row>
    <row r="26" spans="1:4" ht="16.5" thickBot="1">
      <c r="A26" s="70">
        <v>10</v>
      </c>
      <c r="B26" s="85" t="s">
        <v>452</v>
      </c>
      <c r="C26" s="80">
        <f>FV($D$19,$A26*12,$D$17*-1)</f>
        <v>121642.1062650861</v>
      </c>
      <c r="D26" s="81">
        <f>C26*rendimento_carteira</f>
        <v>729.85263759051657</v>
      </c>
    </row>
    <row r="27" spans="1:4" ht="16.5" thickBot="1">
      <c r="A27" s="70">
        <v>20</v>
      </c>
      <c r="B27" s="85" t="s">
        <v>453</v>
      </c>
      <c r="C27" s="80">
        <f>FV($D$19,$A27*12,$D$17*-1)</f>
        <v>562599.20004854025</v>
      </c>
      <c r="D27" s="81">
        <f>C27*rendimento_carteira</f>
        <v>3375.5952002912418</v>
      </c>
    </row>
    <row r="28" spans="1:4" ht="16.5" thickBot="1">
      <c r="A28" s="70">
        <v>30</v>
      </c>
      <c r="B28" s="86" t="s">
        <v>454</v>
      </c>
      <c r="C28" s="82">
        <f>FV($D$19,$A28*12,$D$17*-1)</f>
        <v>2161084.8275023573</v>
      </c>
      <c r="D28" s="83">
        <f>C28*rendimento_carteira</f>
        <v>12966.508965014144</v>
      </c>
    </row>
    <row r="32" spans="1:4">
      <c r="B32" s="96" t="s">
        <v>462</v>
      </c>
      <c r="C32" s="98" t="s">
        <v>476</v>
      </c>
      <c r="D32" s="96"/>
    </row>
    <row r="33" spans="2:4">
      <c r="B33" s="99" t="s">
        <v>461</v>
      </c>
      <c r="C33" s="100">
        <f>aporte</f>
        <v>500</v>
      </c>
      <c r="D33" s="97"/>
    </row>
    <row r="35" spans="2:4">
      <c r="B35" s="101" t="s">
        <v>463</v>
      </c>
      <c r="C35" s="101" t="s">
        <v>464</v>
      </c>
      <c r="D35" s="101" t="s">
        <v>465</v>
      </c>
    </row>
    <row r="36" spans="2:4">
      <c r="B36" s="74" t="s">
        <v>466</v>
      </c>
      <c r="C36" s="76">
        <f>VLOOKUP($C$32&amp;"-"&amp;B36,Planilha2!$A:$D,4,FALSE)</f>
        <v>0.32</v>
      </c>
      <c r="D36" s="102">
        <f>C36*$C$33</f>
        <v>160</v>
      </c>
    </row>
    <row r="37" spans="2:4">
      <c r="B37" s="74" t="s">
        <v>467</v>
      </c>
      <c r="C37" s="76">
        <f>VLOOKUP($C$32&amp;"-"&amp;B37,Planilha2!$A:$D,4,FALSE)</f>
        <v>0.35</v>
      </c>
      <c r="D37" s="102">
        <f t="shared" ref="D37:D41" si="0">C37*$C$33</f>
        <v>175</v>
      </c>
    </row>
    <row r="38" spans="2:4">
      <c r="B38" s="74" t="s">
        <v>468</v>
      </c>
      <c r="C38" s="76">
        <f>VLOOKUP($C$32&amp;"-"&amp;B38,Planilha2!$A:$D,4,FALSE)</f>
        <v>0.08</v>
      </c>
      <c r="D38" s="102">
        <f t="shared" si="0"/>
        <v>40</v>
      </c>
    </row>
    <row r="39" spans="2:4">
      <c r="B39" s="74" t="s">
        <v>469</v>
      </c>
      <c r="C39" s="76">
        <f>VLOOKUP($C$32&amp;"-"&amp;B39,Planilha2!$A:$D,4,FALSE)</f>
        <v>0.05</v>
      </c>
      <c r="D39" s="102">
        <f t="shared" si="0"/>
        <v>25</v>
      </c>
    </row>
    <row r="40" spans="2:4">
      <c r="B40" s="74" t="s">
        <v>470</v>
      </c>
      <c r="C40" s="76">
        <f>VLOOKUP($C$32&amp;"-"&amp;B40,Planilha2!$A:$D,4,FALSE)</f>
        <v>0.1</v>
      </c>
      <c r="D40" s="102">
        <f t="shared" si="0"/>
        <v>50</v>
      </c>
    </row>
    <row r="41" spans="2:4">
      <c r="B41" s="74" t="s">
        <v>471</v>
      </c>
      <c r="C41" s="76">
        <f>VLOOKUP($C$32&amp;"-"&amp;B41,Planilha2!$A:$D,4,FALSE)</f>
        <v>0.1</v>
      </c>
      <c r="D41" s="102">
        <f t="shared" si="0"/>
        <v>50</v>
      </c>
    </row>
    <row r="42" spans="2:4">
      <c r="B42" s="107"/>
      <c r="C42" s="107"/>
      <c r="D42" s="108">
        <f>SUM(D36:D41)</f>
        <v>500</v>
      </c>
    </row>
    <row r="49" customFormat="1"/>
    <row r="50" customFormat="1"/>
    <row r="51" customFormat="1"/>
    <row r="52" customFormat="1"/>
    <row r="53" customFormat="1"/>
    <row r="54" customFormat="1"/>
  </sheetData>
  <mergeCells count="10">
    <mergeCell ref="B20:C20"/>
    <mergeCell ref="B21:C21"/>
    <mergeCell ref="B11:C11"/>
    <mergeCell ref="B12:C12"/>
    <mergeCell ref="B13:C13"/>
    <mergeCell ref="B14:C14"/>
    <mergeCell ref="B19:C19"/>
    <mergeCell ref="B16:C16"/>
    <mergeCell ref="B17:C17"/>
    <mergeCell ref="B18:C18"/>
  </mergeCells>
  <dataValidations count="1">
    <dataValidation type="list" allowBlank="1" showInputMessage="1" showErrorMessage="1" sqref="C32" xr:uid="{C543DC91-B429-41B0-8F3B-A3C3E358819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29</vt:i4>
      </vt:variant>
      <vt:variant>
        <vt:lpstr>Intervalos Nomeados</vt:lpstr>
      </vt:variant>
      <vt:variant>
        <vt:i4>7</vt:i4>
      </vt:variant>
    </vt:vector>
  </HeadingPairs>
  <TitlesOfParts>
    <vt:vector size="36" baseType="lpstr">
      <vt:lpstr>Planilha1</vt:lpstr>
      <vt:lpstr>Tabela de Modelo Colunar</vt:lpstr>
      <vt:lpstr>Tabela de Modelo De Registro</vt:lpstr>
      <vt:lpstr>Dinâmica</vt:lpstr>
      <vt:lpstr>csv para tabelar</vt:lpstr>
      <vt:lpstr>Case situation</vt:lpstr>
      <vt:lpstr>Normalize Categoria Profissiona</vt:lpstr>
      <vt:lpstr>Report</vt:lpstr>
      <vt:lpstr>Simulador de Acúmulo de Patri..</vt:lpstr>
      <vt:lpstr>Planilha2</vt:lpstr>
      <vt:lpstr>SOMA</vt:lpstr>
      <vt:lpstr>MÍNIMO E MÁXIMO</vt:lpstr>
      <vt:lpstr>MÉDIA E ALEATÓRIO ENTRE</vt:lpstr>
      <vt:lpstr>CONT VALORES E CONT VAZIOS</vt:lpstr>
      <vt:lpstr>SOMA.SE</vt:lpstr>
      <vt:lpstr>SOMA.SES</vt:lpstr>
      <vt:lpstr>CONT.SE</vt:lpstr>
      <vt:lpstr>CONT.SES</vt:lpstr>
      <vt:lpstr>Rastreio</vt:lpstr>
      <vt:lpstr>PEDIDOS</vt:lpstr>
      <vt:lpstr>FÓRMULAS DE DATA E HORA</vt:lpstr>
      <vt:lpstr>Planilha3</vt:lpstr>
      <vt:lpstr>TÍTULAR</vt:lpstr>
      <vt:lpstr>INFORMES</vt:lpstr>
      <vt:lpstr>NOTAS</vt:lpstr>
      <vt:lpstr>Dashboard</vt:lpstr>
      <vt:lpstr>Cálculos</vt:lpstr>
      <vt:lpstr>Bases</vt:lpstr>
      <vt:lpstr>TABELAS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Gomes</dc:creator>
  <cp:lastModifiedBy>Renata Gomes</cp:lastModifiedBy>
  <dcterms:created xsi:type="dcterms:W3CDTF">2025-05-16T18:14:08Z</dcterms:created>
  <dcterms:modified xsi:type="dcterms:W3CDTF">2025-06-30T22:22:16Z</dcterms:modified>
</cp:coreProperties>
</file>