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 Assignment\Data Analyst\Assignments\01 - Excel\"/>
    </mc:Choice>
  </mc:AlternateContent>
  <xr:revisionPtr revIDLastSave="0" documentId="13_ncr:1_{999BE456-F6CB-4421-BEC0-53CE635A52AA}" xr6:coauthVersionLast="47" xr6:coauthVersionMax="47" xr10:uidLastSave="{00000000-0000-0000-0000-000000000000}"/>
  <bookViews>
    <workbookView xWindow="-108" yWindow="-108" windowWidth="23256" windowHeight="12456" xr2:uid="{BBB0A2B2-95CD-43EC-BE4C-AB0EC2D17D62}"/>
  </bookViews>
  <sheets>
    <sheet name="Arithmatic Functio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" l="1"/>
  <c r="Q31" i="1"/>
  <c r="Q30" i="1"/>
  <c r="Q29" i="1"/>
  <c r="Q28" i="1"/>
  <c r="Q26" i="1"/>
  <c r="Q25" i="1"/>
  <c r="Q24" i="1"/>
  <c r="Q23" i="1"/>
  <c r="Q27" i="1"/>
  <c r="Q22" i="1"/>
  <c r="P26" i="1"/>
  <c r="P27" i="1"/>
  <c r="P23" i="1"/>
  <c r="P32" i="1"/>
  <c r="P31" i="1"/>
  <c r="P30" i="1"/>
  <c r="P29" i="1"/>
  <c r="P28" i="1"/>
  <c r="P25" i="1"/>
  <c r="P24" i="1"/>
  <c r="P22" i="1"/>
  <c r="O32" i="1"/>
  <c r="O31" i="1"/>
  <c r="O30" i="1"/>
  <c r="O29" i="1"/>
  <c r="O28" i="1"/>
  <c r="O27" i="1"/>
  <c r="O26" i="1"/>
  <c r="O22" i="1"/>
  <c r="O24" i="1"/>
  <c r="O25" i="1"/>
  <c r="N22" i="1"/>
  <c r="O23" i="1"/>
  <c r="N23" i="1"/>
  <c r="N32" i="1"/>
  <c r="N31" i="1"/>
  <c r="N30" i="1"/>
  <c r="N29" i="1"/>
  <c r="N28" i="1"/>
  <c r="N27" i="1"/>
  <c r="N26" i="1"/>
  <c r="N25" i="1"/>
  <c r="N24" i="1"/>
  <c r="N16" i="1"/>
  <c r="N15" i="1"/>
  <c r="N14" i="1"/>
  <c r="N3" i="1"/>
  <c r="N1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N12" i="1"/>
  <c r="N11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<sst xmlns="http://schemas.openxmlformats.org/spreadsheetml/2006/main" count="271" uniqueCount="115">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</sst>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374151"/>
      <name val="Segoe UI"/>
      <family val="2"/>
    </font>
    <font>
      <sz val="8"/>
      <color rgb="FF111827"/>
      <name val="Ubuntu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zoomScale="80" zoomScaleNormal="80" workbookViewId="0">
      <selection activeCell="L19" sqref="L19"/>
    </sheetView>
  </sheetViews>
  <sheetFormatPr defaultRowHeight="14.4" x14ac:dyDescent="0.3"/>
  <cols>
    <col min="2" max="2" width="8.88671875" customWidth="1"/>
    <col min="5" max="5" width="9.88671875" bestFit="1" customWidth="1"/>
    <col min="8" max="8" width="15.5546875" customWidth="1"/>
    <col min="10" max="10" width="10.6640625" bestFit="1" customWidth="1"/>
    <col min="11" max="11" width="21.5546875" customWidth="1"/>
    <col min="12" max="12" width="24.6640625" customWidth="1"/>
    <col min="13" max="13" width="49.33203125" bestFit="1" customWidth="1"/>
    <col min="14" max="14" width="13.3320312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4" x14ac:dyDescent="0.3">
      <c r="C2" s="6" t="s">
        <v>91</v>
      </c>
      <c r="D2" s="6"/>
      <c r="E2" s="6"/>
      <c r="F2" s="6"/>
      <c r="G2" s="6"/>
      <c r="H2" s="6"/>
      <c r="M2" s="10" t="s">
        <v>106</v>
      </c>
      <c r="N2" s="11"/>
    </row>
    <row r="3" spans="2:14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SUM(C7:C44,J7:J44)</f>
        <v>2191000</v>
      </c>
    </row>
    <row r="4" spans="2:14" x14ac:dyDescent="0.3">
      <c r="M4" s="1" t="s">
        <v>98</v>
      </c>
      <c r="N4" s="5">
        <f>AVERAGE(J7:J44)</f>
        <v>57657.894736842107</v>
      </c>
    </row>
    <row r="5" spans="2:14" x14ac:dyDescent="0.3">
      <c r="M5" s="1" t="s">
        <v>99</v>
      </c>
      <c r="N5" s="5">
        <f>MEDIAN(J7:J44)</f>
        <v>55000</v>
      </c>
    </row>
    <row r="6" spans="2:14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K6" s="7" t="s">
        <v>114</v>
      </c>
      <c r="M6" s="1" t="s">
        <v>100</v>
      </c>
      <c r="N6" s="5">
        <f>COUNTA(C7:C44)</f>
        <v>38</v>
      </c>
    </row>
    <row r="7" spans="2:14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K7" t="str">
        <f>C7&amp;" "&amp;D7</f>
        <v>Ram Ambradkar</v>
      </c>
      <c r="L7" s="9"/>
      <c r="M7" s="1" t="s">
        <v>101</v>
      </c>
      <c r="N7" s="5">
        <f>MAX(J2:J44)</f>
        <v>92000</v>
      </c>
    </row>
    <row r="8" spans="2:14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K8" t="str">
        <f t="shared" ref="K8:K44" si="0">C8&amp;" "&amp;D8</f>
        <v>Sachin Bangera</v>
      </c>
      <c r="L8" s="9"/>
      <c r="M8" s="1" t="s">
        <v>102</v>
      </c>
      <c r="N8" s="5">
        <f>MIN(J2:J44)</f>
        <v>15000</v>
      </c>
    </row>
    <row r="9" spans="2:14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  <c r="K9" t="str">
        <f t="shared" si="0"/>
        <v>Rajesh Bohra</v>
      </c>
      <c r="L9" s="9"/>
    </row>
    <row r="10" spans="2:14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K10" t="str">
        <f t="shared" si="0"/>
        <v>Rajeesh C</v>
      </c>
      <c r="L10" s="9"/>
      <c r="M10" s="10" t="s">
        <v>105</v>
      </c>
      <c r="N10" s="11"/>
    </row>
    <row r="11" spans="2:14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K11" t="str">
        <f t="shared" si="0"/>
        <v>Melwyn Crasto</v>
      </c>
      <c r="L11" s="9"/>
      <c r="M11" s="5" t="s">
        <v>103</v>
      </c>
      <c r="N11" s="5">
        <f>COUNTIF(F7:F44,"Male")</f>
        <v>23</v>
      </c>
    </row>
    <row r="12" spans="2:14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K12" t="str">
        <f t="shared" si="0"/>
        <v>Rajesh Dedhia</v>
      </c>
      <c r="L12" s="9"/>
      <c r="M12" s="5" t="s">
        <v>104</v>
      </c>
      <c r="N12" s="5">
        <f>COUNTIF(F7:F44,"FEMALE")</f>
        <v>15</v>
      </c>
    </row>
    <row r="13" spans="2:14" ht="15" x14ac:dyDescent="0.3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K13" t="str">
        <f t="shared" si="0"/>
        <v>Dattatray Desai</v>
      </c>
      <c r="L13" s="9"/>
      <c r="M13" s="5" t="s">
        <v>108</v>
      </c>
      <c r="N13" s="8">
        <f>COUNTIF(I7:I44, "North")</f>
        <v>10</v>
      </c>
    </row>
    <row r="14" spans="2:14" ht="15" x14ac:dyDescent="0.3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K14" t="str">
        <f t="shared" si="0"/>
        <v>Vishnu Desai</v>
      </c>
      <c r="L14" s="9"/>
      <c r="M14" s="5" t="s">
        <v>110</v>
      </c>
      <c r="N14" s="8">
        <f>AVERAGEIFS(J7:J44,H7:H44,"Sales",I7:I44,"North")</f>
        <v>52000</v>
      </c>
    </row>
    <row r="15" spans="2:14" ht="15" x14ac:dyDescent="0.3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K15" t="str">
        <f t="shared" si="0"/>
        <v>Dinesh Dhanuka</v>
      </c>
      <c r="L15" s="9"/>
      <c r="M15" s="5" t="s">
        <v>111</v>
      </c>
      <c r="N15" s="8">
        <f>_xlfn.MAXIFS(J7:J44,H7:H44,"Digital Marketing")</f>
        <v>92000</v>
      </c>
    </row>
    <row r="16" spans="2:14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K16" t="str">
        <f t="shared" si="0"/>
        <v>Heena Dongre</v>
      </c>
      <c r="L16" s="9"/>
      <c r="M16" s="5" t="s">
        <v>112</v>
      </c>
      <c r="N16" s="5">
        <f>_xlfn.MINIFS(J7:J44,I7:I44,"South")</f>
        <v>19000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K17" t="str">
        <f t="shared" si="0"/>
        <v>Dhiren Haria</v>
      </c>
      <c r="L17" s="9"/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K18" t="str">
        <f t="shared" si="0"/>
        <v>Gururaj Joshi</v>
      </c>
      <c r="L18" s="9"/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K19" t="str">
        <f t="shared" si="0"/>
        <v>Ruffina Joshi</v>
      </c>
      <c r="L19" s="9"/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K20" t="str">
        <f t="shared" si="0"/>
        <v>Jagjit Kahlon</v>
      </c>
      <c r="L20" s="9"/>
      <c r="M20" s="10" t="s">
        <v>113</v>
      </c>
      <c r="N20" s="11"/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K21" t="str">
        <f t="shared" si="0"/>
        <v>Piyush Kamdar</v>
      </c>
      <c r="L21" s="9"/>
      <c r="M21" s="1" t="s">
        <v>109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ht="15" x14ac:dyDescent="0.3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K22" t="str">
        <f t="shared" si="0"/>
        <v>D Kulkarni</v>
      </c>
      <c r="L22" s="9"/>
      <c r="M22" s="3" t="s">
        <v>38</v>
      </c>
      <c r="N22" s="8">
        <f>SUMIFS(J7:J44,H7:H44,"FLM",I7:I44,"North")</f>
        <v>48000</v>
      </c>
      <c r="O22" s="5">
        <f>SUMIFS(J7:J44,I7:I44,"South",H7:H44,"FLM")</f>
        <v>62000</v>
      </c>
      <c r="P22" s="5">
        <f>SUMIFS(J7:J44,H7:H44,"FLM",I7:I44,"East")</f>
        <v>0</v>
      </c>
      <c r="Q22" s="5">
        <f>SUMIFS(J7:J44,H7:H44,"FLM",I7:I44,"Mid West")</f>
        <v>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K23" t="str">
        <f t="shared" si="0"/>
        <v>Raju Manek</v>
      </c>
      <c r="L23" s="9"/>
      <c r="M23" s="3" t="s">
        <v>20</v>
      </c>
      <c r="N23" s="5">
        <f>SUMIFS(J7:J44,H7:H44,"Digital Marketing",I7:I44,"North")</f>
        <v>183000</v>
      </c>
      <c r="O23" s="5">
        <f>SUMIFS(J7:J44,H7:H44,"Digital Marketing",I7:I44,"South")</f>
        <v>82000</v>
      </c>
      <c r="P23" s="5">
        <f>SUMIFS(J7:J44,H7:H44,"Digital Marketing",I7:I44,"East")</f>
        <v>92000</v>
      </c>
      <c r="Q23" s="5">
        <f>SUMIFS(J7:J44,H7:H44,"Digital Marketing",I7:I44,"Mid West")</f>
        <v>45000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K24" t="str">
        <f t="shared" si="0"/>
        <v>Yogesh Mansharamani</v>
      </c>
      <c r="L24" s="9"/>
      <c r="M24" s="3" t="s">
        <v>29</v>
      </c>
      <c r="N24" s="5">
        <f>SUMIFS(J7:J44,H7:H44,"Inside Sales",I7:I44,"North")</f>
        <v>50000</v>
      </c>
      <c r="O24" s="5">
        <f>SUMIFS(J7:J44,H7:H44,"Inside Sales",I7:I44,South)</f>
        <v>0</v>
      </c>
      <c r="P24" s="5">
        <f>SUMIFS(J7:J44,H7:H44,"Inside Sales",I7:I44,"East")</f>
        <v>95000</v>
      </c>
      <c r="Q24" s="5">
        <f>SUMIFS(J7:J44,H7:H44,"Inside Sales",I7:I44,"Mid West")</f>
        <v>15000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K25" t="str">
        <f t="shared" si="0"/>
        <v>Satish Pasari</v>
      </c>
      <c r="L25" s="9"/>
      <c r="M25" s="3" t="s">
        <v>15</v>
      </c>
      <c r="N25" s="5">
        <f>SUMIFS(J7:J44,H7:H44,"Marketing",I7:I44,"North")</f>
        <v>22000</v>
      </c>
      <c r="O25" s="5">
        <f>SUMIFS(J7:J44,H7:H44,"Marketing",I7:I44,"South")</f>
        <v>58000</v>
      </c>
      <c r="P25" s="5">
        <f>SUMIFS(J7:J44,H7:H44,"Marketing",I7:I44,"East")</f>
        <v>27000</v>
      </c>
      <c r="Q25" s="5">
        <f>SUMIFS(J7:J44,H7:H44,"Marketing",I7:I44,"Mid West")</f>
        <v>47000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K26" t="str">
        <f t="shared" si="0"/>
        <v>Nitin Patki</v>
      </c>
      <c r="L26" s="9"/>
      <c r="M26" s="3" t="s">
        <v>26</v>
      </c>
      <c r="N26" s="5">
        <f>SUMIFS(J7:J44,H7:H44,"Director",I7:I44,"North")</f>
        <v>91000</v>
      </c>
      <c r="O26" s="5">
        <f>SUMIFS(J7:J44,H7:H44,"Director",I7:I44,"South")</f>
        <v>87000</v>
      </c>
      <c r="P26" s="5">
        <f>SUMIFS(J7:J44,H7:H44,"Director",I7:I44,"East")</f>
        <v>0</v>
      </c>
      <c r="Q26" s="5">
        <f>SUMIFS(J7:J44,H7:H44,"Director",I7:I44,"Mid West")</f>
        <v>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K27" t="str">
        <f t="shared" si="0"/>
        <v>Prem Pherwani</v>
      </c>
      <c r="L27" s="9"/>
      <c r="M27" s="3" t="s">
        <v>56</v>
      </c>
      <c r="N27" s="5">
        <f>SUMIFS(J7:J44,H7:H44,"Learning&amp;Development",I7:I44,"North")</f>
        <v>0</v>
      </c>
      <c r="O27" s="5">
        <f>SUMIFS(J7:J44,H7:H44,"Learning &amp; Development",I7:I44,"South")</f>
        <v>37000</v>
      </c>
      <c r="P27" s="5">
        <f>SUMIFS(J7:J44,H7:H44,"Learning &amp; Development",I7:I44,"East")</f>
        <v>43000</v>
      </c>
      <c r="Q27" s="5">
        <f>SUMIFS(J7:J44,H7:H44,"Learning &amp; Development",I7:I44,"Mid West")</f>
        <v>77000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K28" t="str">
        <f t="shared" si="0"/>
        <v>Sudesh Pillai</v>
      </c>
      <c r="L28" s="9"/>
      <c r="M28" s="3" t="s">
        <v>49</v>
      </c>
      <c r="N28" s="5">
        <f>SUMIFS(J7:J44,H7:H44,"CEO",I7:I44,"North")</f>
        <v>0</v>
      </c>
      <c r="O28" s="5">
        <f>SUMIFS(J7:J44,H7:H44,"CEO",I7:I44,"South")</f>
        <v>0</v>
      </c>
      <c r="P28" s="5">
        <f>SUMIFS(J7:J44,H7:H44,"CEO",I7:I44,"East")</f>
        <v>90000</v>
      </c>
      <c r="Q28" s="5">
        <f>SUMIFS(J7:J44,H7:H44,"CCD",I7:I44,"Mid West")</f>
        <v>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K29" t="str">
        <f t="shared" si="0"/>
        <v>Boneca Rego</v>
      </c>
      <c r="L29" s="9"/>
      <c r="M29" s="3" t="s">
        <v>32</v>
      </c>
      <c r="N29" s="5">
        <f>SUMIFS(J7:J44,H7:H44,"CCD",I7:I44,"North")</f>
        <v>26000</v>
      </c>
      <c r="O29" s="5">
        <f>SUMIFS(J7:J44,I7:I44,"South",H7:H44,"CCD")</f>
        <v>135000</v>
      </c>
      <c r="P29" s="5">
        <f>SUMIFS(J7:J44,H7:H44,"CCD",I7:I44,"East")</f>
        <v>81000</v>
      </c>
      <c r="Q29" s="5">
        <f>SUMIFS(J7:J44,H7:H44,"CEO",I7:I44,"Mid West")</f>
        <v>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K30" t="str">
        <f t="shared" si="0"/>
        <v>Sharadchandra Riswadkar</v>
      </c>
      <c r="L30" s="9"/>
      <c r="M30" s="3" t="s">
        <v>67</v>
      </c>
      <c r="N30" s="5">
        <f>SUMIFS(J7:J44,H7:H44,"Operation",I7:I44,"North")</f>
        <v>0</v>
      </c>
      <c r="O30" s="5">
        <f>SUMIFS(J7:J44,H7:H44,"Operations",I7:I44,"South")</f>
        <v>146000</v>
      </c>
      <c r="P30" s="5">
        <f>SUMIFS(J7:J44,H7:H44,"Operations",I7:I44,"East")</f>
        <v>0</v>
      </c>
      <c r="Q30" s="5">
        <f>SUMIFS(J7:J44,H7:H44,"Operations",I7:I44,"Mid West")</f>
        <v>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K31" t="str">
        <f t="shared" si="0"/>
        <v>Simon Rodrigues</v>
      </c>
      <c r="L31" s="9"/>
      <c r="M31" s="3" t="s">
        <v>12</v>
      </c>
      <c r="N31" s="5">
        <f>SUMIFS(J7:J44,H7:H44,"Finance",I7:I44,"North")</f>
        <v>85000</v>
      </c>
      <c r="O31" s="5">
        <f>SUMIFS(J7:J44,H7:H44,"Finance",I7:I44,"South")</f>
        <v>19000</v>
      </c>
      <c r="P31" s="5">
        <f>SUMIFS(J7:J44,H7:H44,"Finance",I7:I44,"East")</f>
        <v>49000</v>
      </c>
      <c r="Q31" s="5">
        <f>SUMIFS(J7:J44,H7:H44,"Finance",I7:I44,"Mid West")</f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K32" t="str">
        <f t="shared" si="0"/>
        <v>Ashok Samtaney</v>
      </c>
      <c r="L32" s="9"/>
      <c r="M32" s="3" t="s">
        <v>35</v>
      </c>
      <c r="N32" s="5">
        <f>SUMIFS(J7:J44,H7:H44,"Sales",I7:I44,"North")</f>
        <v>52000</v>
      </c>
      <c r="O32" s="5">
        <f>SUMIFS(J7:J44,H7:H44,"Sales",I7:I44,"South")</f>
        <v>110000</v>
      </c>
      <c r="P32" s="5">
        <f>SUMIFS(J7:J44,H7:H44,"Sales",I7:I44,"East")</f>
        <v>0</v>
      </c>
      <c r="Q32" s="5">
        <f>SUMIFS(J7:J44,H7:H44,"Sales",I7:I44,"Mid West")</f>
        <v>0</v>
      </c>
    </row>
    <row r="33" spans="2:12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  <c r="K33" t="str">
        <f t="shared" si="0"/>
        <v>Praful Savla</v>
      </c>
      <c r="L33" s="9"/>
    </row>
    <row r="34" spans="2:12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  <c r="K34" t="str">
        <f t="shared" si="0"/>
        <v>Stan Serrao</v>
      </c>
      <c r="L34" s="9"/>
    </row>
    <row r="35" spans="2:12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  <c r="K35" t="str">
        <f t="shared" si="0"/>
        <v>Piyush Shah</v>
      </c>
      <c r="L35" s="9"/>
    </row>
    <row r="36" spans="2:12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  <c r="K36" t="str">
        <f t="shared" si="0"/>
        <v>Dhiren Sheth</v>
      </c>
      <c r="L36" s="9"/>
    </row>
    <row r="37" spans="2:12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  <c r="K37" t="str">
        <f t="shared" si="0"/>
        <v>Shankar Shetty</v>
      </c>
      <c r="L37" s="9"/>
    </row>
    <row r="38" spans="2:12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  <c r="K38" t="str">
        <f t="shared" si="0"/>
        <v>Kawdoor Shetty</v>
      </c>
      <c r="L38" s="9"/>
    </row>
    <row r="39" spans="2:12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  <c r="K39" t="str">
        <f t="shared" si="0"/>
        <v>Venitha Shetty</v>
      </c>
      <c r="L39" s="9"/>
    </row>
    <row r="40" spans="2:12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  <c r="K40" t="str">
        <f t="shared" si="0"/>
        <v>Tulsidas Shetty</v>
      </c>
      <c r="L40" s="9"/>
    </row>
    <row r="41" spans="2:12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  <c r="K41" t="str">
        <f t="shared" si="0"/>
        <v>Rajeev Singh</v>
      </c>
      <c r="L41" s="9"/>
    </row>
    <row r="42" spans="2:12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  <c r="K42" t="str">
        <f t="shared" si="0"/>
        <v>Bobby Tanna</v>
      </c>
      <c r="L42" s="9"/>
    </row>
    <row r="43" spans="2:12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  <c r="K43" t="str">
        <f t="shared" si="0"/>
        <v>Jitendra Thacker</v>
      </c>
      <c r="L43" s="9"/>
    </row>
    <row r="44" spans="2:12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  <c r="K44" t="str">
        <f t="shared" si="0"/>
        <v>Yashraj Vaidya</v>
      </c>
      <c r="L44" s="9"/>
    </row>
  </sheetData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Ranjithkumar L</cp:lastModifiedBy>
  <dcterms:created xsi:type="dcterms:W3CDTF">2022-07-27T05:54:27Z</dcterms:created>
  <dcterms:modified xsi:type="dcterms:W3CDTF">2023-08-24T05:25:33Z</dcterms:modified>
</cp:coreProperties>
</file>