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abnamro-my.sharepoint.com/personal/piyush_kumar_singh_nl_abnamro_com/Documents/Trade Finance/"/>
    </mc:Choice>
  </mc:AlternateContent>
  <xr:revisionPtr revIDLastSave="573" documentId="13_ncr:1_{FB46BF76-A974-4501-9A4C-ACC24AA092DD}" xr6:coauthVersionLast="47" xr6:coauthVersionMax="47" xr10:uidLastSave="{1D74B67C-7423-445A-B3DF-5473E26FFC58}"/>
  <bookViews>
    <workbookView xWindow="-110" yWindow="-110" windowWidth="19420" windowHeight="10300" firstSheet="1" activeTab="2" xr2:uid="{6604D3DD-FB48-4D58-9814-3910EE35F8AF}"/>
  </bookViews>
  <sheets>
    <sheet name="SampleData" sheetId="1" r:id="rId1"/>
    <sheet name="Worksheet1" sheetId="2" r:id="rId2"/>
    <sheet name="Worksheet2" sheetId="3" r:id="rId3"/>
    <sheet name="Sheet1" sheetId="4" r:id="rId4"/>
  </sheets>
  <externalReferences>
    <externalReference r:id="rId5"/>
  </externalReferences>
  <definedNames>
    <definedName name="_xlnm._FilterDatabase" localSheetId="0" hidden="1">SampleData!$A$1:$E$71</definedName>
    <definedName name="_xlnm._FilterDatabase" localSheetId="1" hidden="1">Worksheet1!$A$1:$I$119</definedName>
    <definedName name="_xlnm._FilterDatabase" localSheetId="2" hidden="1">Worksheet2!$A$1:$I$283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" i="3"/>
  <c r="E2" i="3"/>
  <c r="F2" i="3" s="1"/>
  <c r="F2" i="2"/>
  <c r="F4" i="2"/>
  <c r="E4" i="2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H12" i="3" s="1"/>
  <c r="E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E34" i="3"/>
  <c r="E35" i="3"/>
  <c r="E36" i="3"/>
  <c r="F36" i="3" s="1"/>
  <c r="E37" i="3"/>
  <c r="F37" i="3" s="1"/>
  <c r="H37" i="3" s="1"/>
  <c r="E38" i="3"/>
  <c r="E39" i="3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H45" i="3" s="1"/>
  <c r="E46" i="3"/>
  <c r="F46" i="3" s="1"/>
  <c r="H46" i="3" s="1"/>
  <c r="E47" i="3"/>
  <c r="F47" i="3" s="1"/>
  <c r="E48" i="3"/>
  <c r="E49" i="3"/>
  <c r="F49" i="3" s="1"/>
  <c r="E50" i="3"/>
  <c r="F50" i="3" s="1"/>
  <c r="E51" i="3"/>
  <c r="E52" i="3"/>
  <c r="F52" i="3" s="1"/>
  <c r="H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H58" i="3" s="1"/>
  <c r="E59" i="3"/>
  <c r="F59" i="3" s="1"/>
  <c r="E60" i="3"/>
  <c r="F60" i="3" s="1"/>
  <c r="H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H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E74" i="3"/>
  <c r="F74" i="3" s="1"/>
  <c r="E75" i="3"/>
  <c r="E76" i="3"/>
  <c r="F76" i="3" s="1"/>
  <c r="E77" i="3"/>
  <c r="F77" i="3" s="1"/>
  <c r="E78" i="3"/>
  <c r="F78" i="3" s="1"/>
  <c r="E79" i="3"/>
  <c r="F79" i="3" s="1"/>
  <c r="E80" i="3"/>
  <c r="F80" i="3" s="1"/>
  <c r="H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E87" i="3"/>
  <c r="F87" i="3" s="1"/>
  <c r="E88" i="3"/>
  <c r="F88" i="3" s="1"/>
  <c r="E89" i="3"/>
  <c r="F89" i="3" s="1"/>
  <c r="H89" i="3" s="1"/>
  <c r="E90" i="3"/>
  <c r="F90" i="3" s="1"/>
  <c r="E91" i="3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H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H119" i="3" s="1"/>
  <c r="E120" i="3"/>
  <c r="F120" i="3" s="1"/>
  <c r="E121" i="3"/>
  <c r="F121" i="3" s="1"/>
  <c r="E122" i="3"/>
  <c r="F122" i="3" s="1"/>
  <c r="H122" i="3" s="1"/>
  <c r="E123" i="3"/>
  <c r="F123" i="3" s="1"/>
  <c r="E124" i="3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H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H142" i="3" s="1"/>
  <c r="E143" i="3"/>
  <c r="F143" i="3" s="1"/>
  <c r="E144" i="3"/>
  <c r="F144" i="3" s="1"/>
  <c r="E145" i="3"/>
  <c r="F145" i="3" s="1"/>
  <c r="E146" i="3"/>
  <c r="F146" i="3" s="1"/>
  <c r="E147" i="3"/>
  <c r="F147" i="3" s="1"/>
  <c r="H147" i="3" s="1"/>
  <c r="E148" i="3"/>
  <c r="F148" i="3" s="1"/>
  <c r="E149" i="3"/>
  <c r="E150" i="3"/>
  <c r="F150" i="3" s="1"/>
  <c r="E151" i="3"/>
  <c r="F151" i="3" s="1"/>
  <c r="E152" i="3"/>
  <c r="F152" i="3" s="1"/>
  <c r="E153" i="3"/>
  <c r="F153" i="3" s="1"/>
  <c r="H153" i="3" s="1"/>
  <c r="E154" i="3"/>
  <c r="F154" i="3" s="1"/>
  <c r="E155" i="3"/>
  <c r="F155" i="3" s="1"/>
  <c r="E156" i="3"/>
  <c r="F156" i="3" s="1"/>
  <c r="E157" i="3"/>
  <c r="E158" i="3"/>
  <c r="F158" i="3" s="1"/>
  <c r="E159" i="3"/>
  <c r="F159" i="3" s="1"/>
  <c r="E160" i="3"/>
  <c r="F160" i="3" s="1"/>
  <c r="E161" i="3"/>
  <c r="F161" i="3" s="1"/>
  <c r="H161" i="3" s="1"/>
  <c r="E162" i="3"/>
  <c r="F162" i="3" s="1"/>
  <c r="H162" i="3" s="1"/>
  <c r="E163" i="3"/>
  <c r="F163" i="3" s="1"/>
  <c r="E164" i="3"/>
  <c r="E165" i="3"/>
  <c r="E166" i="3"/>
  <c r="F166" i="3" s="1"/>
  <c r="H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H187" i="3" s="1"/>
  <c r="E188" i="3"/>
  <c r="F188" i="3" s="1"/>
  <c r="E189" i="3"/>
  <c r="F189" i="3" s="1"/>
  <c r="E190" i="3"/>
  <c r="F190" i="3" s="1"/>
  <c r="H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H207" i="3" s="1"/>
  <c r="E208" i="3"/>
  <c r="F208" i="3" s="1"/>
  <c r="E209" i="3"/>
  <c r="E210" i="3"/>
  <c r="F210" i="3" s="1"/>
  <c r="E211" i="3"/>
  <c r="F211" i="3" s="1"/>
  <c r="E212" i="3"/>
  <c r="F212" i="3" s="1"/>
  <c r="E213" i="3"/>
  <c r="F213" i="3" s="1"/>
  <c r="H213" i="3" s="1"/>
  <c r="E214" i="3"/>
  <c r="F214" i="3" s="1"/>
  <c r="E215" i="3"/>
  <c r="F215" i="3" s="1"/>
  <c r="H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H221" i="3" s="1"/>
  <c r="E222" i="3"/>
  <c r="F222" i="3" s="1"/>
  <c r="E223" i="3"/>
  <c r="F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H229" i="3" s="1"/>
  <c r="E230" i="3"/>
  <c r="E231" i="3"/>
  <c r="F231" i="3" s="1"/>
  <c r="H231" i="3" s="1"/>
  <c r="E232" i="3"/>
  <c r="E233" i="3"/>
  <c r="F233" i="3" s="1"/>
  <c r="E234" i="3"/>
  <c r="F234" i="3" s="1"/>
  <c r="E235" i="3"/>
  <c r="F235" i="3" s="1"/>
  <c r="E236" i="3"/>
  <c r="F236" i="3" s="1"/>
  <c r="H236" i="3" s="1"/>
  <c r="E237" i="3"/>
  <c r="F237" i="3" s="1"/>
  <c r="E238" i="3"/>
  <c r="F238" i="3" s="1"/>
  <c r="E239" i="3"/>
  <c r="E240" i="3"/>
  <c r="F240" i="3" s="1"/>
  <c r="E241" i="3"/>
  <c r="F241" i="3" s="1"/>
  <c r="H241" i="3" s="1"/>
  <c r="E242" i="3"/>
  <c r="F242" i="3" s="1"/>
  <c r="E243" i="3"/>
  <c r="F243" i="3" s="1"/>
  <c r="E244" i="3"/>
  <c r="F244" i="3" s="1"/>
  <c r="E245" i="3"/>
  <c r="E246" i="3"/>
  <c r="F246" i="3" s="1"/>
  <c r="H246" i="3" s="1"/>
  <c r="E247" i="3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H254" i="3" s="1"/>
  <c r="E255" i="3"/>
  <c r="F255" i="3" s="1"/>
  <c r="E256" i="3"/>
  <c r="F256" i="3" s="1"/>
  <c r="E257" i="3"/>
  <c r="F257" i="3" s="1"/>
  <c r="E258" i="3"/>
  <c r="F258" i="3" s="1"/>
  <c r="E259" i="3"/>
  <c r="F259" i="3" s="1"/>
  <c r="H259" i="3" s="1"/>
  <c r="E260" i="3"/>
  <c r="F260" i="3" s="1"/>
  <c r="E261" i="3"/>
  <c r="F261" i="3" s="1"/>
  <c r="E262" i="3"/>
  <c r="F262" i="3" s="1"/>
  <c r="E263" i="3"/>
  <c r="F263" i="3" s="1"/>
  <c r="H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H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H279" i="3" s="1"/>
  <c r="E280" i="3"/>
  <c r="F280" i="3" s="1"/>
  <c r="E281" i="3"/>
  <c r="F281" i="3" s="1"/>
  <c r="E282" i="3"/>
  <c r="F282" i="3" s="1"/>
  <c r="E283" i="3"/>
  <c r="F283" i="3" s="1"/>
  <c r="H283" i="3" s="1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E3" i="2" l="1"/>
  <c r="F3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</calcChain>
</file>

<file path=xl/sharedStrings.xml><?xml version="1.0" encoding="utf-8"?>
<sst xmlns="http://schemas.openxmlformats.org/spreadsheetml/2006/main" count="1233" uniqueCount="477">
  <si>
    <t xml:space="preserve"> Date       </t>
  </si>
  <si>
    <t xml:space="preserve"> Amount  </t>
  </si>
  <si>
    <t xml:space="preserve"> Payment Method </t>
  </si>
  <si>
    <t>Merchant</t>
  </si>
  <si>
    <t>Type</t>
  </si>
  <si>
    <t xml:space="preserve"> 2024-08-01 </t>
  </si>
  <si>
    <t xml:space="preserve"> Debit Card     </t>
  </si>
  <si>
    <t>AlbertHeijn</t>
  </si>
  <si>
    <t>Groceries</t>
  </si>
  <si>
    <t xml:space="preserve"> iDEAL          </t>
  </si>
  <si>
    <t>Zalando</t>
  </si>
  <si>
    <t>Clothing</t>
  </si>
  <si>
    <t>NS</t>
  </si>
  <si>
    <t>Transportation</t>
  </si>
  <si>
    <t>RestaurantDeKas</t>
  </si>
  <si>
    <t>Dining</t>
  </si>
  <si>
    <t>PathéCinemas</t>
  </si>
  <si>
    <t>Entertainment</t>
  </si>
  <si>
    <t>Vattenfall</t>
  </si>
  <si>
    <t>Utilities</t>
  </si>
  <si>
    <t>Etos</t>
  </si>
  <si>
    <t>Healthcare</t>
  </si>
  <si>
    <t>Basic-Fit</t>
  </si>
  <si>
    <t>Fitness</t>
  </si>
  <si>
    <t>Starbucks</t>
  </si>
  <si>
    <t xml:space="preserve"> Tikkie         </t>
  </si>
  <si>
    <t>Netflix</t>
  </si>
  <si>
    <t xml:space="preserve"> 2024-08-02 </t>
  </si>
  <si>
    <t>Jumbo</t>
  </si>
  <si>
    <t>H&amp;M</t>
  </si>
  <si>
    <t>BurgerKing</t>
  </si>
  <si>
    <t>CinemaCity</t>
  </si>
  <si>
    <t>Eneco</t>
  </si>
  <si>
    <t>Kruidvat</t>
  </si>
  <si>
    <t>FitForFree</t>
  </si>
  <si>
    <t>CoffeeCompany</t>
  </si>
  <si>
    <t>Spotify</t>
  </si>
  <si>
    <t xml:space="preserve"> 2024-08-03 </t>
  </si>
  <si>
    <t>Lidl</t>
  </si>
  <si>
    <t>Uniqlo</t>
  </si>
  <si>
    <t>Vapiano</t>
  </si>
  <si>
    <t>Kinepolis</t>
  </si>
  <si>
    <t>Greenchoice</t>
  </si>
  <si>
    <t>DA</t>
  </si>
  <si>
    <t>HealthCity</t>
  </si>
  <si>
    <t>Dunkin'Donuts</t>
  </si>
  <si>
    <t>Disney+</t>
  </si>
  <si>
    <t xml:space="preserve"> 2024-08-04 </t>
  </si>
  <si>
    <t>Coop</t>
  </si>
  <si>
    <t>Zara</t>
  </si>
  <si>
    <t>LaPlace</t>
  </si>
  <si>
    <t>VueCinemas</t>
  </si>
  <si>
    <t>Essent</t>
  </si>
  <si>
    <t>Trekpleister</t>
  </si>
  <si>
    <t>AnytimeFitness</t>
  </si>
  <si>
    <t>Bagels&amp;Beans</t>
  </si>
  <si>
    <t>HBOMax</t>
  </si>
  <si>
    <t xml:space="preserve"> 2024-08-05 </t>
  </si>
  <si>
    <t>McDonald's</t>
  </si>
  <si>
    <t xml:space="preserve"> 2024-08-06 </t>
  </si>
  <si>
    <t xml:space="preserve"> 2024-08-07 </t>
  </si>
  <si>
    <t>AccountNumber</t>
  </si>
  <si>
    <t>Date</t>
  </si>
  <si>
    <t>D-C-ind</t>
  </si>
  <si>
    <t>Amount</t>
  </si>
  <si>
    <t>Payment Method</t>
  </si>
  <si>
    <t>Description Lines</t>
  </si>
  <si>
    <t>ExpenseType</t>
  </si>
  <si>
    <t>ExpenseCategory</t>
  </si>
  <si>
    <t>NL72ABNA0547587612</t>
  </si>
  <si>
    <t>BEA, Google Pay                  McDonalds 01505,PAS305          NR:54245834, 02.08.24/13:28      Weilerswist, Land: DEU</t>
  </si>
  <si>
    <t>O</t>
  </si>
  <si>
    <t>BEA, Google Pay                  McDonalds 01505,PAS305          NR:54245834, 02.08.24/13:47      Weilerswist, Land: DEU</t>
  </si>
  <si>
    <t>BEA, Betaalpas                   REWE Serkan Erguel oHG,PAS305   NR:56032556, 02.08.24/19:30      Bingen, Land: DEU</t>
  </si>
  <si>
    <t>M</t>
  </si>
  <si>
    <t>BEA, Google Pay                  REWE Serkan Erguel oHG,PAS305   NR:56032556, 02.08.24/19:32      Bingen, Land: DEU</t>
  </si>
  <si>
    <t>BEA, Betaalpas                   Seilbahn RÜdesheim,PAS305       NR:25204261, 03.08.24/10:59      RÜdesheim am, Land: DEU</t>
  </si>
  <si>
    <t>Others</t>
  </si>
  <si>
    <t>BEA, Betaalpas                   Eiscafe Rialto,PAS305           NR:69607635, 04.08.24/10:49      Bingen am Rhe, Land: DEU</t>
  </si>
  <si>
    <t>BEA, Betaalpas                   Bingen-Ruedesheimer Sc,PAS305   NR:54342778, 04.08.24/11:06      Bingen am rhe, Land: DEU</t>
  </si>
  <si>
    <t>BEA, Betaalpas                   SHELL   5025,PAS305             NR:14502526, 04.08.24/16:02      Bingen, Land: DEU</t>
  </si>
  <si>
    <t>BEA, Betaalpas                   Palais M. Oguz,PAS305           NR:60347789, 04.08.24/21:31      Bingen, Land: DEU</t>
  </si>
  <si>
    <t>BEA, Google Pay                  Esso Venray Oost,PAS305         NR:CT479911, 05.08.24/12:30      Venray</t>
  </si>
  <si>
    <t>BEA, Google Pay                  Esso Venray Oost,PAS305         NR:CT479911, 05.08.24/12:31      Venray</t>
  </si>
  <si>
    <t>BEA, Google Pay                  Esso Venray Oost,PAS305         NR:7P443Y, 05.08.24/12:38        VENRAY</t>
  </si>
  <si>
    <t>BEA, Google Pay                  Esso Venray Oost,PAS305         NR:7P443Y, 05.08.24/12:45        VENRAY</t>
  </si>
  <si>
    <t>BEA, Google Pay                  Esso Venray,PAS305              NR:6CHW32, 05.08.24/12:50        OIRLO</t>
  </si>
  <si>
    <t>BEA, Google Pay                  Esso Venray,PAS305              NR:6CHW32, 05.08.24/13:10        OIRLO</t>
  </si>
  <si>
    <t>BEA, Betaalpas                   NYX RuedesheimerSeilba,PAS305   NR:NX340078 03.08.24/10.50       RuedesheimamR</t>
  </si>
  <si>
    <t>BEA, Google Pay                  ALBERT HEIJN 2242,PAS305        NR:8Q304Y, 05.08.24/18:19        ALMERE</t>
  </si>
  <si>
    <t>BEA, Google Pay                  HMSHost Amsterdam Bijl,PAS305   NR:75103160, 06.08.24/06:21      Amsterdam</t>
  </si>
  <si>
    <t>BEA, Google Pay                  ABN AMRO Amstelveen,PAS305      NR:075817EQ, 06.08.24/12:24      AMSTELVEEN</t>
  </si>
  <si>
    <t>/TRTP/iDEAL/IBAN/NL13ABNA0506417344/BIC/ABNANL2A/NAME/Hora via Tikkie/REMI/000874975906 0031468252293135 Present for Niels NL40ABNA0410802018/EREF/06-08-2024 12:49 0031468252293135</t>
  </si>
  <si>
    <t>/TRTP/iDEAL/IBAN/NL56BNGH0285015222/BIC/BNGHNL2G/NAME/Gemeente Almere/REMI/000048162 7670488249411902 Standaard uittreksel/bewijs van ins/EREF/07-08-2024 10:57 7670488249411902</t>
  </si>
  <si>
    <t>BEA, Betaalpas                   Kinepolis,PAS305                NR:75270173, 07.08.24/11:02      Almere</t>
  </si>
  <si>
    <t>BEA, Google Pay                  ETOS 7433,PAS305                NR:0B6T26, 07.08.24/15:35        ALMERE</t>
  </si>
  <si>
    <t>BEA, Google Pay                  CCV*Kwaliteitsvishande,PAS305   NR:CT846688, 07.08.24/15:39      BUNSCHOTEN SP</t>
  </si>
  <si>
    <t>BEA, Google Pay                  Robin en Kees AGF,PAS305        NR:9V05V6, 07.08.24/15:45        ENKHUIZEN</t>
  </si>
  <si>
    <t>BEA, Google Pay                  Vomar Filmwijk,PAS305           NR:03MC02, 07.08.24/16:49        ALMERE</t>
  </si>
  <si>
    <t>/TRTP/iDEAL/IBAN/NL13ABNA0506417344/BIC/ABNANL2A/NAME/Raminhos via Tikkie/REMI/000875734943 0031107649168017 Padel Saturday NL56ABNA0861046048/EREF/08-08-2024 06:46 0031107649168017</t>
  </si>
  <si>
    <t>/TRTP/iDEAL/IBAN/NL78BUNQ2291284258/BIC/BUNQNL2A/NAME/Bunq B.V./REMI/brt8v9vq 0140000883074082 NL27BUNQ2101028794 Papacosta   /EREF/08-08-2024 07:52 0140000883074082</t>
  </si>
  <si>
    <t>BEA, Google Pay                  ALBERT HEIJN 2242,PAS305        NR:98DD41, 08.08.24/08:10        ALMERE</t>
  </si>
  <si>
    <t>/TRTP/iDEAL/IBAN/NL04ADYB2017400157/BIC/ADYBNL2A/NAME/Samsung  /REMI/NM89JLN7C4QBLJX32LUTW 7180798258049709 NL240808-41888409 240808202652878/EREF/08-08-2024 22:27 7180798258049709</t>
  </si>
  <si>
    <t>/TRTP/SEPA Incasso algemeen doorlopend/CSID/NL84ZZZ050695810000/NAME/VITENS NV/MARF/000003246547/REMI/Factuurnr 132100615876, Klantnr 1011917362 BTW 1,16, 1326 RR 50,, Termijnfactuur JUL/IBAN/NL94INGB0000869000/BIC/INGBNL2A/EREF/713200783883</t>
  </si>
  <si>
    <t>/TRTP/iDEAL/IBAN/NL04ADYB2017400157/BIC/ADYBNL2A/NAME/Wise/REMI/QNXTSXZQZWW3VGX32I2KW 7180507643044660 TW Payment 1175470352/EREF/09-08-2024 08:35 7180507643044660</t>
  </si>
  <si>
    <t>/TRTP/iDEAL/IBAN/NL51DEUT0265262461/BIC/DEUTNL2A/NAME/Bowling Almere via Stichting Mollie Payments/REMI/718f1737e36b95e122214cbf30fe59be 8152277648955392 Reservering 09-08-2024 om 15:30 voo Bowling Almere/EREF/09-08-2024 10:29 8152277648955392</t>
  </si>
  <si>
    <t>BEA, Google Pay                  Strand22,PAS305                 NR:2K088P, 09.08.24/11:48        ALMERE</t>
  </si>
  <si>
    <t>BEA, Betaalpas                   Peek &amp;amp; Cloppenburg,PAS305   NR:40711662, 09.08.24/13:21      Almere</t>
  </si>
  <si>
    <t>BEA, Google Pay                  Bowling Almere BV,PAS305        NR:DT0BT8, 09.08.24/16:22        ALMERE</t>
  </si>
  <si>
    <t>BEA, Google Pay                  ALBERT HEIJN 2242,PAS305        NR:N420T2, 09.08.24/17:27        ALMERE</t>
  </si>
  <si>
    <t>BEA, Google Pay                  De Beren Almere,PAS305          NR:24750590, 10.08.24/18:41      Almere</t>
  </si>
  <si>
    <t>BEA, Google Pay                  Taste of Asia Market,PAS305     NR:412TTD, 11.08.24/15:07        ALMERE</t>
  </si>
  <si>
    <t>BEA, Google Pay                  Action 1194,PAS305              NR:06055216, 11.08.24/13:18      Almere</t>
  </si>
  <si>
    <t>BEA, Google Pay                  Kruidvat 3280,PAS305            NR:1HDN0D, 11.08.24/15:23        ALMERE</t>
  </si>
  <si>
    <t>BEA, Google Pay                  ALBERT HEIJN 2242,PAS305        NR:584LN9, 12.08.24/09:06        ALMERE</t>
  </si>
  <si>
    <t>/TRTP/SEPA OVERBOEKING/IBAN/NL21ABNA0249151278/BIC/ABNANL2A/NAME/s s singh/EREF/NOTPROVIDED</t>
  </si>
  <si>
    <t>BEA, Google Pay                  Wok Express 2 B.V.,PAS305       NR:052065EQ, 13.08.24/12:27      ROTTERDAM</t>
  </si>
  <si>
    <t>BEA, Google Pay                  ALBERT HEIJN 1653,PAS305        NR:95RQS9, 13.08.24/16:56        SCHIPHOL</t>
  </si>
  <si>
    <t>BEA, Google Pay                  Taste of Asia Market,PAS305     NR:412TTD, 14.08.24/15:50        ALMERE</t>
  </si>
  <si>
    <t>BEA, Google Pay                  Kruidvat 7544,PAS305            NR:FW6S11, 14.08.24/15:56        ALMERE</t>
  </si>
  <si>
    <t>BEA, Google Pay                  Hema EV083,PAS305               NR:D1K3VQ, 14.08.24/16:09        ALMERE</t>
  </si>
  <si>
    <t>BEA, Google Pay                  HMSHost Amsterdam Bijl,PAS305   NR:75103160, 15.08.24/08:34      Amsterdam</t>
  </si>
  <si>
    <t>BEA, Google Pay                  ABN AMRO Amstelveen,PAS305      NR:075817EQ, 15.08.24/12:36      AMSTELVEEN</t>
  </si>
  <si>
    <t>BEA, Google Pay                  ALBERT HEIJN 2242,PAS305        NR:584LN9, 15.08.24/17:25        ALMERE</t>
  </si>
  <si>
    <t>BEA, Betaalpas                   Mc Almere Centrum,PAS305        NR:Z12Z99, 16.08.24/15:55        ALMERE</t>
  </si>
  <si>
    <t>BEA, Google Pay                  Taste of Asia Market,PAS305     NR:41BVL3, 16.08.24/16:02        ALMERE</t>
  </si>
  <si>
    <t>BEA, Google Pay                  Vomar Filmwijk,PAS305           NR:03MC02, 16.08.24/16:46        ALMERE</t>
  </si>
  <si>
    <t>BEA, Betaalpas                   Vomar Filmwijk,PAS305           NR:03MC02, 16.08.24/16:47        ALMERE</t>
  </si>
  <si>
    <t>/TRTP/iDEAL/IBAN/NL56DEUT0265186420/BIC/DEUTNL2A/NAME/Decathlon Netherlands BV/REMI/NL3YEPH9XDFC 8030577358052598 NL3YEPH9XDFC  /EREF/17-08-2024 12:19 8030577358052598</t>
  </si>
  <si>
    <t>BEA, Betaalpas                   P6 Uitgaansdriehoek,PAS305      NR:5LJQ42, 17.08.24/12:28        AMSTERDAM</t>
  </si>
  <si>
    <t>/TRTP/SEPA OVERBOEKING/IBAN/NL27ABNA0547587287/BIC/ABNANL2A/NAME/PK SINGH/EREF/NOTPROVIDED</t>
  </si>
  <si>
    <t>BEA, Google Pay                  ALBERT HEIJN 2242,PAS305        NR:98DD41, 18.08.24/10:19        ALMERE</t>
  </si>
  <si>
    <t>/TRTP/SEPA Incasso algemeen doorlopend/CSID/NL66ZZZ290379290000/NAME/Allianz Direct Vers./MARF/01DN0000000000000000000000000266631/REMI/DN110274701/IBAN/DE90700202700020129028/BIC/HYVEDEMMXXX/EREF/ACB24227-E32024536</t>
  </si>
  <si>
    <t>ABN AMRO Bank N.V.               Basic Package               3,25CreditCard                  2,05</t>
  </si>
  <si>
    <t>Fee</t>
  </si>
  <si>
    <t>BEA, Google Pay                  HMSHost Amsterdam Bijl,PAS305   NR:75103160, 20.08.24/06:23      Amsterdam</t>
  </si>
  <si>
    <t>/TRTP/SEPA OVERBOEKING/IBAN/NL86INGB0002445588/BIC/INGBNL2A/NAME/BELASTINGDIENST/REMI/MAAND SEP. NR. 524962820T400001 VOORSCHOT KINDEROPVANG 2024 (SINGH ) MEER INFO OP WWW.TOESLAGEN.NL/EREF/COAXX105230699202408151030154062464</t>
  </si>
  <si>
    <t>BEA, Google Pay                  ABN AMRO Amstelveen,PAS305      NR:075817EQ, 20.08.24/12:22      AMSTELVEEN</t>
  </si>
  <si>
    <t>/TRTP/iDEAL/IBAN/NL51DEUT0265262461/BIC/DEUTNL2A/NAME/Sijmons horeca exploitatie t.h.o.d. via Stichting Mollie Payments/REMI/5ac7bc6c51169fd85cf471b5bee35e1e 8152537045773106 Jouw bestelling burgerme.nl Sijmons horeca exploitatie t.h.o.d./EREF/20-08-2024 20:09 8152537045773106</t>
  </si>
  <si>
    <t>/TRTP/SEPA OVERBOEKING/IBAN/NL86INGB0002445588/BIC/INGBNL2A/NAME/Belastingdienst/REMI/ISSUER: CUR                  REF: 1524962822336049/EREF/Betalingskenmerk1524 9628 2233 6049</t>
  </si>
  <si>
    <t>/TRTP/SEPA Incasso algemeen doorlopend/CSID/NL17ZZZ687259650000/NAME/Ring LLC/MARF/3HWR6SDALIC5CARU/REMI/RING MONTHLY PLAN/IBAN/IE30CITI99005132956548/BIC/STTOIE22/EREF/STR16NAQGZR9E5G2VUAV1RANLIPC3KNMTL</t>
  </si>
  <si>
    <t>BEA, Betaalpas                   AUTORADAM ALMERE OOST,PAS305    NR:21685463, 22.08.24/09:03      ALMERE</t>
  </si>
  <si>
    <t>BEA, Google Pay                  ABN AMRO Amstelveen,PAS305      NR:075817EQ, 22.08.24/12:43      AMSTELVEEN</t>
  </si>
  <si>
    <t>BEA, Google Pay                  D.C.U. B.V.,PAS305              NR:071100EQ, 22.08.24/16:03      UTRECHT</t>
  </si>
  <si>
    <t>BEA, Betaalpas                   P6 Uitgaansdriehoek,PAS305      NR:DJ32Y8, 22.08.24/16:09        AMSTERDAM</t>
  </si>
  <si>
    <t>BEA, Google Pay                  Vomar Filmwijk,PAS305           NR:03MC01, 22.08.24/16:41        ALMERE</t>
  </si>
  <si>
    <t>/TRTP/SEPA Overboeking/IBAN/NL65ABNA0113555350/BIC/ABNANL2A/NAME/ABN AMRO BANK/REMI/Salarisrekening/EREF/NOTPROVIDED</t>
  </si>
  <si>
    <t>/TRTP/SEPA OVERBOEKING/IBAN/NL13ABNA0506417344/BIC/ABNANL2A/NAME/AAB INZ TIKKIE/REMI/Tikkie ID 000882711345, Padel Almere Sunday, Van A SAHU, NL25ABNA0114924449/EREF/NOTPROVIDED</t>
  </si>
  <si>
    <t>/TRTP/SEPA OVERBOEKING/IBAN/NL13ABNA0506417344/BIC/ABNANL2A/NAME/AAB INZ TIKKIE/REMI/Tikkie ID 000882725967, Padel Almere Sunday, Van S S BHAVSAR, NL81ABNA0124804152/EREF/NOTPROVIDED</t>
  </si>
  <si>
    <t>/TRTP/iDEAL/IBAN/NL51DEUT0265262461/BIC/DEUTNL2A/NAME/Squash Almere B.V. via Stichting Mollie Payments/REMI/5800c8df85c1245622aeb4e645660b82 8152237033883776 Piyush Singh (1388611) . reservatio Squash Almere B.V./EREF/23-08-2024 11:20 8152237033883776</t>
  </si>
  <si>
    <t>BEA, Google Pay                  BW Almere Stad POS,PAS305       NR:23458311, 23.08.24/16:52      Almere</t>
  </si>
  <si>
    <t>BEA, Google Pay                  Tanger Almere,PAS305            NR:087708EQ, 23.08.24/17:04      ALMERE</t>
  </si>
  <si>
    <t>BEA, Google Pay                  BCK*BakkerijSoussie,PAS305      NR:80007553, 23.08.24/17:06      ALMERE</t>
  </si>
  <si>
    <t>BEA, Google Pay                  ALBERT HEIJN 2242,PAS305        NR:98DD41, 23.08.24/17:38        ALMERE</t>
  </si>
  <si>
    <t>BEA, Google Pay                  CCV*Maas-geurtsen V.O.,PAS305   NR:CT866210, 24.08.24/17:17      VOORST GEM VO</t>
  </si>
  <si>
    <t>BEA, Google Pay                  ETOS 7433,PAS305                NR:0B6T26, 25.08.24/12:14        ALMERE</t>
  </si>
  <si>
    <t>BEA, Google Pay                  Hema EV083,PAS305               NR:017B98, 25.08.24/12:24        ALMERE</t>
  </si>
  <si>
    <t>BEA, Google Pay                  Hema EV083,PAS305               NR:7MB864, 25.08.24/13:11        ALMERE</t>
  </si>
  <si>
    <t>BEA, Betaalpas                   AUTORADAM ALMERE OOST,PAS305    NR:21685465, 25.08.24/14:12      ALMERE</t>
  </si>
  <si>
    <t>BEA, Google Pay                  Autoradam wasstraat,PAS305      NR:WRV5C4, 25.08.24/14:16        ALMERE</t>
  </si>
  <si>
    <t>BEA, Betaalpas                   Vomar Filmwijk,PAS305           NR:03MC03, 25.08.24/14:49        ALMERE</t>
  </si>
  <si>
    <t>BEA, Google Pay                  ALBERT HEIJN 2242,PAS305        NR:N420T2, 25.08.24/19:50        ALMERE</t>
  </si>
  <si>
    <t>/TRTP/SEPA Incasso algemeen doorlopend/CSID/NL47ZZZ524034240000/NAME/Nationale Nederlanden Bank/MARF/99674/IBAN/NL97NNBA2001121164/BIC/NNBANL2G/EREF/4871572</t>
  </si>
  <si>
    <t>/TRTP/SEPA Incasso algemeen doorlopend/CSID/NL10ZZZ302086370000/NAME/ZILVEREN KRUIS ZORG/MARF/1360000570234/REMI/Premie Zilveren Kruis Relatienummer 191247200 Periode 01-09-2024 - 01-10-2024 /IBAN/NL20ABNA0482318538/BIC/ABNANL2A/EREF/445036985293</t>
  </si>
  <si>
    <t>/TRTP/SEPA Incasso algemeen doorlopend/CSID/NL64ZZZ050580780000/NAME/ABN AMRO SCHADEV NV/MARF/532469/REMI/Kenmerk: 1100000022139820 Omschrijving: Pakket, Pakketpolisnr.: 52831199, Periode: 26-08-2024 - 25-09-2024/IBAN/NL63ABNA0848824504/BIC/ABNANL2A/EREF/10000020598879</t>
  </si>
  <si>
    <t>SEPA Incasso</t>
  </si>
  <si>
    <t>Unknown</t>
  </si>
  <si>
    <t>Monthly salary</t>
  </si>
  <si>
    <t>Income</t>
  </si>
  <si>
    <t>/TRTP/SEPA Incasso algemeen doorlopend/CSID/NL29ZZZ501527690000/NAME/Stichting Pay.nl/MARF/IO-9194-2981-4380/REMI/Pay.nl inzake RM Personal Trainers / Referentie: T-baaakK0Q / RM Personal Trainers / IO-9194-2981-4380/IBAN/NL35RABO0117713678/BIC/RABONL2U   /EREF/SCS4-BN8W/ULTD//NAME/RM Personal Trainers</t>
  </si>
  <si>
    <t>/TRTP/SEPA Incasso algemeen doorlopend/CSID/NL35ZZZ273653230000/NAME/BELASTINGDIENST/MARF/012918090/REMI/RD-782-B                           28-05-2024 t/m 27-06-2024          MEER INFO WWW.BELASTINGDIENST.NL/IBAN/NL86INGB0002445588/BIC/INGBNL2A/EREF/COAXX002163815202408211230523523241</t>
  </si>
  <si>
    <t>BEA, Google Pay                  ABN AMRO Amstelveen,PAS305      NR:075817EQ, 27.08.24/10:56      AMSTELVEEN</t>
  </si>
  <si>
    <t>BEA, Google Pay                  ABN AMRO Amstelveen,PAS305      NR:075817EQ, 27.08.24/12:09      AMSTELVEEN</t>
  </si>
  <si>
    <t>BEA, Google Pay                  AH to go A'damZ 5861,PAS305     NR:5DX87T, 27.08.24/16:19        AMSTERDAM</t>
  </si>
  <si>
    <t>/TRTP/SEPA Incasso algemeen doorlopend/CSID/NL39KPN271247010001/NAME/KPN B.V./MARF/M10025092740/REMI/Factuur 25-08-2024, klantnummer 9107029022, kpn.com/thuisfactuur./IBAN/NL41INGB0000467598 /BIC/INGBNL2A/EREF/000011317763088</t>
  </si>
  <si>
    <t>/TRTP/iDEAL/IBAN/NL04ADYB2017400157/BIC/ADYBNL2A/NAME/Philips Consumer Lifestyle BV/REMI/XNHWDQPZZ4MCWZ592LUSQ 7180217942419550 44079135070/EREF/28-08-2024 12:34 7180217942419550</t>
  </si>
  <si>
    <t>BEA, Google Pay                  ALBERT HEIJN 2242,PAS305        NR:584LN9, 28.08.24/17:23        ALMERE</t>
  </si>
  <si>
    <t>BEA, Google Pay                  Urker Viskraam,PAS305           NR:15WNJ4, 28.08.24/17:27        URK</t>
  </si>
  <si>
    <t>/TRTP/iDEAL/IBAN/NL04ADYB2017400157/BIC/ADYBNL2A/NAME/Kruidvat /REMI/L5JGJVP9VXRBD3F32GKNI 7180519754567078 1633458237 KruidvatNL/EREF/28-08-2024 23:00 7180519754567078</t>
  </si>
  <si>
    <t>/TRTP/SEPA Incasso algemeen doorlopend/CSID/NL77ZZZ342933670000/NAME/ONTV HYPOTHEEKGELDEN/MARF/ST10200018617790001/REMI/Maandincasso voor uw hypotheek PERIODE 08-2024/IBAN/NL95ABNA0588270288 /BIC/ABNANL2A/EREF/000011730170835125NL0707</t>
  </si>
  <si>
    <t>BEA, Google Pay                  5860 ALM AH to Go,PAS305        NR:CT865378, 29.08.24/07:20      ALMERE</t>
  </si>
  <si>
    <t>/TRTP/SEPA Incasso algemeen doorlopend/CSID/NL13ZZZ332005960000/NAME/INT CARD SERVICES/MARF/E070879000019001/REMI/Incasso aug 2024 betreffende uw creditcard ICS-klantnummer 70879000019/IBAN/NL23ABNA0818769483/BIC/ABNANL2A/EREF/05311CI001026724</t>
  </si>
  <si>
    <t>BEA, Betaalpas                   ALBERT HEIJN 2242,PAS305        NR:584LN9, 30.08.24/18:36        ALMERE</t>
  </si>
  <si>
    <t>BEA, Google Pay                  006DHJ,PAS305                   NR:006DHJ, 31.08.24/13:01        BUNSCHOTEN-SP</t>
  </si>
  <si>
    <t>BEA, Betaalpas                   Hema EV083,PAS305               NR:4GM35H, 31.08.24/13:13        ALMERE                          TERUGBOEKING BEA-TRANSACTIE</t>
  </si>
  <si>
    <t>BEA, Google Pay                  2970 Intertoys Almere,PAS305    NR:1WR6L8, 31.08.24/13:25        ALMERE</t>
  </si>
  <si>
    <t>BEA, Google Pay                  Churros Catering,PAS305         NR:245DX7, 31.08.24/13:40        ALMERE</t>
  </si>
  <si>
    <t>BEA, Betaalpas                   NLOVLX5MAZMN8W45WG,PAS305       NR:PT30DA86, 31.08.24/13:59      www.ovpay.nl</t>
  </si>
  <si>
    <t>BEA, Betaalpas                   Vomar Filmwijk,PAS305           NR:03MC01, 01.09.24/09:41        ALMERE</t>
  </si>
  <si>
    <t>BEA, Google Pay                  ALBERT HEIJN 2242,PAS305        NR:N420T2, 01.09.24/11:53        ALMERE</t>
  </si>
  <si>
    <t>/TRTP/SEPA Incasso algemeen doorlopend/CSID/NL47ZZZ524034240000/NAME/Nationale-Nederlanden/MARF/24058919-0547586671/REMI/Polisnr.: 24058919 01.09.2024 - 30.09.2024/IBAN/NL57INGB0006296331/BIC/INGBNL2A/EREF/592016496108</t>
  </si>
  <si>
    <t>/TRTP/SEPA Incasso algemeen doorlopend/CSID/NL43B2C091055420000/NAME/Vattenfall Klantenservice N.V./MARF/M011000006034955/REMI/519554601748 Factnr 44034692406 BTW 37,55 Termijn aug 2024 Klantnr 24510891 CRN 3014691258 Galopstraat 50 1326 RR ALMERE/IBAN/NL54INGB0000000503/BIC/INGBNL2A/EREF/R-519554601748</t>
  </si>
  <si>
    <t>BEA, Google Pay                  IKEA Amsterdam,PAS304           NR:4T274K, 29.03.24/15:49        AMSTERDAM</t>
  </si>
  <si>
    <t>BEA, Google Pay                  Zeeman Almere 01342,PAS304      NR:00006954, 30.03.24/12:42      ALMERE</t>
  </si>
  <si>
    <t>BEA, Google Pay                  C&amp;A 102,PAS304                  NR:KJ5204, 30.03.24/13:13        ALMERE</t>
  </si>
  <si>
    <t>BEA, Google Pay                  Robin en Kees AGF,PAS304        NR:HW5JY1, 30.03.24/13:17        ENKHUIZEN</t>
  </si>
  <si>
    <t>BEA, Google Pay                  CCV*Kwaliteitsvishande,PAS304   NR:CT846688, 30.03.24/13:23      BUNSCHOTEN SP</t>
  </si>
  <si>
    <t>BEA, Google Pay                  Action 1194,PAS304              NR:06055216, 30.03.24/12:36      Almere</t>
  </si>
  <si>
    <t>BEA, Google Pay                  Potae Almere,PAS304             NR:04715514, 30.03.24/12:46      Almere</t>
  </si>
  <si>
    <t>BEA, Google Pay                  ALBERT HEIJN 2242,PAS304        NR:584LN9, 30.03.24/15:54        ALMERE</t>
  </si>
  <si>
    <t>SEPA iDEAL                       IBAN: NL56DEUT0265186420        BIC: DEUTNL2A                    Naam: TicketCounter B.V. by Buckaroo Stichting Derdengelden      Omschrijving: 08291656 1030000854045729 DierenPark Amersfoort -  DierenPa                        Kenmerk: 30-03-2024 21:13 103000</t>
  </si>
  <si>
    <t>BEA, Google Pay                  CCV*Dierenpark Amersfo,PAS304   NR:CT492867, 31.03.24/12:38      AMERSFOORT</t>
  </si>
  <si>
    <t>BEA, Google Pay                  Vomar Literatuurwijk,PAS304     NR:100J10, 01.04.24/11:11        ALMERE</t>
  </si>
  <si>
    <t>BEA, Google Pay                  Autoradam wasstraat,PAS304      NR:WRV5C4, 01.04.24/11:30        ALMERE</t>
  </si>
  <si>
    <t>BEA, Betaalpas                   Autoradam stofzuiger 1,PAS304   NR:XPV231, 01.04.24/11:38        ALMERE</t>
  </si>
  <si>
    <t>BEA, Google Pay                  Vomar Filmwijk,PAS304           NR:03MC03, 01.04.24/17:59        ALMERE</t>
  </si>
  <si>
    <t>SEPA Incasso algemeen doorlopend Incassant: NL13ZZZ332005960000  Naam: INT CARD SERVICES          Machtiging: E070879000019001    Omschrijving: Incasso mrt 2024 b etreffende uw creditcard ICS-klantnummer 70879000019             IBAN: NL23ABNA0818769483        Kenmerk: 05158CI001025777</t>
  </si>
  <si>
    <t>SEPA Incasso algemeen doorlopend Incassant: NL47ZZZ341387120000  Naam: Aquayara Stad B.V.         Machtiging: M2-27208            Omschrijving: t/m maand 042024 /  NR: 27208 AI: Baby/ Peuter survi                                IBAN: NL62INGB0009154443        Kenmerk: TRS41981</t>
  </si>
  <si>
    <t>SEPA Incasso algemeen doorlopend Incassant: NL43B2C091055420000  Naam: Vattenfall Klantenservice  N.V.                            Machtiging: M011000006034955     Omschrijving: 514804931415 Factnr 55503631396 BTW 37,55 Termijn  mrt 2024 Klantnr 24510891 CRN 3014691258 Galopstraat 50 1326 RR</t>
  </si>
  <si>
    <t>SEPA Incasso algemeen doorlopend Incassant: NL47ZZZ524034240000  Naam: Nationale-Nederlanden      Machtiging: 24058919-0547586671 Omschrijving: Polisnr.: 24058919  01.04.2024 - 30.04.2024        IBAN: NL57INGB0006296331         Kenmerk: 590015498533</t>
  </si>
  <si>
    <t>SEPA Overboeking                 IBAN: NL16RABO0317347780        BIC: RABONL2U                    Naam: Sociale Verzekeringsbank  Omschrijving: KINDERBIJSLAG 1e k wart. 24 VZ62078850 WWW.SVB.NL Sociale Verzekeringsbank          Kenmerk: VZ6207885004022024032601</t>
  </si>
  <si>
    <t>SEPA iDEAL                       IBAN: NL61ABNA0811086593        BIC: ABNANL2A                    Naam: Tikkie                    Omschrijving: 000807489856 00300 16420794062 Essaddouqi NL61ABNA0618652949 Tikkie                 Kenmerk: 04-04-2024 13:15 0030016420794062</t>
  </si>
  <si>
    <t>BEA, Google Pay                  Bowling Almere BV,PAS304        NR:DT0BT8, 04.04.24/17:38        ALMERE</t>
  </si>
  <si>
    <t>BEA, Google Pay                  People food market,PAS304       NR:0JY035, 06.04.24/12:30        ALMERE</t>
  </si>
  <si>
    <t>BEA, Google Pay                  Zettle_*Spicebazaar,PAS304      NR:88411701, 06.04.24/12:33      Almere</t>
  </si>
  <si>
    <t>BEA, Google Pay                  Tanger Almere,PAS304            NR:087709EQ, 06.04.24/12:42      ALMERE</t>
  </si>
  <si>
    <t>BEA, Google Pay                  Banketbakkerij Schep,PAS304     NR:0B8CC2, 06.04.24/13:02        ALMERE</t>
  </si>
  <si>
    <t>BEA, Google Pay                  Vomar Filmwijk,PAS304           NR:03MC02, 06.04.24/14:19        ALMERE</t>
  </si>
  <si>
    <t>SEPA iDEAL                       IBAN: NL35RABO0117713678        BIC: RABONL2U                    Naam: FunZone via PAY.nl        Omschrijving: 2412921681Xa0c8e 0 370496312874545 Reservering 5090706 (05-05-20                    Kenmerk: 07-04-2024 15:25 0370496312874545</t>
  </si>
  <si>
    <t>SEPA iDEAL                       IBAN: NL40BNGH0285041991        BIC: BNGHNL2G                    Naam: Gemeente Almere           Omschrijving: 4000000009011820 0 670016440521466 Gemeentelijke belastingen 2024                   Kenmerk: 07-04-2024 15:29 0670016440521466</t>
  </si>
  <si>
    <t>SEPA iDEAL                       IBAN: NL04ADYB2017400157        BIC: ADYBNL2A                    Naam: Dominos                   Omschrijving: G5GNDMPKHH7S39F6JG 0S 7180708574075928 d539decc-8423-4be5-8cbf-9c533c65b7a          Kenmerk: 08-04-2024 19:42 7180708574075928</t>
  </si>
  <si>
    <t>SEPA Incasso algemeen doorlopend Incassant: NL84ZZZ050695810000  Naam: VITENS NV                  Machtiging: 000003246547        Omschrijving: Factuurnr 13370041 7421, Klantnr 1011917362 BTW 1,16, 1326 RR 50,, Termijnfactuur M RT                              IBAN: NL94INGB0000869000</t>
  </si>
  <si>
    <t>BEA, Google Pay                  ALBERT HEIJN 2242,PAS304        NR:N420T2, 09.04.24/18:40        ALMERE</t>
  </si>
  <si>
    <t>SEPA iDEAL                       IBAN: NL61ABNA0811086593        BIC: ABNANL2A                    Naam: Tikkie                    Omschrijving: 000810348438 00300 16454056984 Brown NL64ABNA0419109927 Tikkie                      Kenmerk: 09-04-2024 18:51 0030016454056984</t>
  </si>
  <si>
    <t>SEPA iDEAL                       IBAN: NL61ABNA0811086593        BIC: ABNANL2A                    Naam: Tikkie                    Omschrijving: 000810404241 00300 16454790216 Bitt NL35ABNA0104063858 Tikkie                       Kenmerk: 09-04-2024 20:28 0030016454790216</t>
  </si>
  <si>
    <t>BEA, Betaalpas                   Almere Centrum 775,PAS304       NR:R629M5, 10.04.24/08:55        ALMERE</t>
  </si>
  <si>
    <t>BEA, Google Pay                  Zettle_*Spicebazaar,PAS304      NR:75044026, 10.04.24/16:48      Almere</t>
  </si>
  <si>
    <t>BEA, Google Pay                  Kruidvat 3280,PAS304            NR:1HDN0D, 10.04.24/16:53        ALMERE</t>
  </si>
  <si>
    <t>BEA, Google Pay                  BPT*BRAINPOINT,PAS304           NR:874NF5, 10.04.24/16:56        ROTTERDAM</t>
  </si>
  <si>
    <t>BEA, Google Pay                  ABN AMRO Amstelveen,PAS304      NR:075817EQ, 11.04.24/12:14      AMSTELVEEN</t>
  </si>
  <si>
    <t>BEA, Google Pay                  ALBERT HEIJN 2242,PAS304        NR:98DD41, 11.04.24/17:22        ALMERE</t>
  </si>
  <si>
    <t>BEA, Google Pay                  ALBERT HEIJN 2242,PAS304        NR:98DD41, 12.04.24/17:19        ALMERE</t>
  </si>
  <si>
    <t>BEA, Google Pay                  Squash Almere B.V.,PAS304       NR:K3C167, 12.04.24/18:05        ALMERE</t>
  </si>
  <si>
    <t>SEPA iDEAL                       IBAN: NL61ABNA0811086593        BIC: ABNANL2A                    Naam: Tikkie                    Omschrijving: 000811938073 00300 16472805128 Brown NL64ABNA0419109927 Tikkie                      Kenmerk: 12-04-2024 20:56 0030016472805128</t>
  </si>
  <si>
    <t>BEA, Google Pay                  AUTORADAM ALMERE OOST,PAS304    NR:21685412, 13.04.24/12:57      ALMERE</t>
  </si>
  <si>
    <t>SEPA iDEAL                       IBAN: NL04ADYB2017400157        BIC: ADYBNL2A                    Naam: Wise                      Omschrijving: HBJMLXWKPBHP78F62I 2KW 7180197076580898 TW Payment 1034201195                       Kenmerk: 13-04-2024 21:04 7180197076580898</t>
  </si>
  <si>
    <t>BEA, Google Pay                  ALBERT HEIJN 2242,PAS304        NR:584LN9, 14.04.24/10:54        ALMERE</t>
  </si>
  <si>
    <t>BEA, Google Pay                  Action 1194,PAS304              NR:06059077, 14.04.24/10:52      Almere</t>
  </si>
  <si>
    <t>BEA, Google Pay                  BoekenVoordeel B.V.,PAS304      NR:6DLP9P, 14.04.24/12:59        ALMERE</t>
  </si>
  <si>
    <t>BEA, Google Pay                  FEBO Diagonaal,PAS304           NR:649X7L, 14.04.24/13:16        ALMERE</t>
  </si>
  <si>
    <t>BEA, Google Pay                  Vomar Filmwijk,PAS304           NR:03MC02, 14.04.24/20:10        ALMERE</t>
  </si>
  <si>
    <t>BEA, Google Pay                  ABN AMRO Amstelveen,PAS304      NR:075817EQ, 16.04.24/12:13      AMSTELVEEN</t>
  </si>
  <si>
    <t>BEA, Google Pay                  ALBERT HEIJN 2242,PAS304        NR:N420T2, 16.04.24/17:35        ALMERE</t>
  </si>
  <si>
    <t>SEPA Incasso algemeen doorlopend Incassant: NL66ZZZ290379290000  Naam: Allianz Direct Vers./Allia nz Direct Netherlands           Machtiging: 01DN0000000000000000 000000000266631                 Omschrijving: DN110274701        IBAN: DE90700202700020129028    Kenmerk: ACB24103-E29054677</t>
  </si>
  <si>
    <t>BEA, Google Pay                  ALBERT HEIJN 2242,PAS304        NR:8Q304Y, 18.04.24/08:13        ALMERE</t>
  </si>
  <si>
    <t>BEA, Google Pay                  SAFFRAAN MINIMARKET,PAS304      NR:50265073, 18.04.24/17:00      ALMERE</t>
  </si>
  <si>
    <t>BEA, Google Pay                  Ranzijn Tuin &amp; Dier,PAS304      NR:DC1504, 19.04.24/16:48        ALMERE</t>
  </si>
  <si>
    <t>BEA, Betaalpas                   Bos Vishandel,PAS304            NR:36W297, 19.04.24/17:11        BUNSCHOTEN-SP</t>
  </si>
  <si>
    <t>BEA, Betaalpas                   Bos Vishandel,PAS304            NR:36W297, 19.04.24/17:12        BUNSCHOTEN-SP</t>
  </si>
  <si>
    <t>BEA, Google Pay                  ALBERT HEIJN 2242,PAS304        NR:584LN9, 20.04.24/18:45        ALMERE</t>
  </si>
  <si>
    <t>BEA, Google Pay                  ZEEMAN ALMERE KORTE PR,PAS304   NR:00002165, 21.04.24/12:25      ALMERE</t>
  </si>
  <si>
    <t>BEA, Google Pay                  Action 1194,PAS304              NR:06056821, 21.04.24/10:41      Almere</t>
  </si>
  <si>
    <t>BEA, Google Pay                  BLOKKER0615ALMERE,PAS304        NR:MCZ8LQ, 21.04.24/12:45        ALMERE</t>
  </si>
  <si>
    <t>BEA, Betaalpas                   Hema EV083,PAS304               NR:017B98, 21.04.24/13:25        ALMERE</t>
  </si>
  <si>
    <t>BEA, Google Pay                  ETOS 7433,PAS304                NR:0B6T26, 21.04.24/14:26        ALMERE</t>
  </si>
  <si>
    <t>SEPA Overboeking                 IBAN: NL86INGB0002445588        BIC: INGBNL2A                    Naam: BELASTINGDIENST           Omschrijving: MAAND MEI NR. 5249 62820T400001 VOORSCHOT KINDEROPVANG 2024 (SINGH ) MEER INFO OP W WW.TOESLAGEN.NL                 Kenmerk: COAXX165212474202404171</t>
  </si>
  <si>
    <t>SEPA iDEAL                       IBAN: NL04ADYB2017400157        BIC: ADYBNL2A                    Naam: Albelli                   Omschrijving: VNDDTLWXKTPF96F62K 8QT 7180449476312458 Albelli    Kenmerk: 22-04-2024 11:17 718044 9476312458</t>
  </si>
  <si>
    <t>SEPA Overboeking                 IBAN: NL86INGB0002445588        BIC: INGBNL2A                    Naam: Belastingdienst           Betalingskenm.: 4524962822330037 Kenmerk: Kinderopvangtoeslag terugbetalen</t>
  </si>
  <si>
    <t>SEPA iDEAL                       IBAN: NL78BUNQ2291284258        BIC: BUNQNL2A                    Naam: Bunq B.V.                 Omschrijving: b7hhkvcq 014000086 6545915 NL43BUNQ2101036460 Joao Coelh...                         Kenmerk: 22-04-2024 19:30 0140000866545915</t>
  </si>
  <si>
    <t>SEPA Incasso algemeen doorlopend Incassant: NL30ZZZ333034790000  Naam: ZIGGO SERVICES BV          Machtiging: 001742151800130122020000000335                       Omschrijving: Klant Nr 17421518/380821797 April Factuur Nr 31531 5823830 zie ziggo.nl/mijnziggo  IBAN: NL98INGB0000845745</t>
  </si>
  <si>
    <t>BEA, Google Pay                  AH to go 5812 Rdm Noor,PAS304   NR:2GD601, 23.04.24/12:37        ROTTERDAM</t>
  </si>
  <si>
    <t>BEA, Google Pay                  5825 AH Rotterdam,PAS304        NR:CT841635, 23.04.24/12:42      ROTTERDAM</t>
  </si>
  <si>
    <t>BEA, Google Pay                  5825 AH RTD,PAS304              NR:RD4KH5, 23.04.24/12:43        ROTTERDAM</t>
  </si>
  <si>
    <t>BEA, Google Pay                  ALBERT HEIJN 2242,PAS304        NR:584LN9, 23.04.24/17:28        ALMERE</t>
  </si>
  <si>
    <t>SEPA Incasso algemeen doorlopend Incassant: NL47ZZZ524034240000  Naam: Nationale Nederlanden Bank Machtiging: 99674               IBAN: NL97NNBA2001121164         Kenmerk: 4684470</t>
  </si>
  <si>
    <t>SEPA Incasso algemeen doorlopend Incassant: NL17ZZZ687259650000  Naam: RING.COM                   Machtiging: 3HWR6SDALIC5CARU    Omschrijving: RING MONTHLY PLAN  IBAN: IE30CITI99005132956548    Kenmerk: STR16NAPXHRONBX7JQFCJRA NGGI5GI5DFD</t>
  </si>
  <si>
    <t>BEA, Google Pay                  Lidl 737 Almere,PAS304          NR:1P8HJG, 24.04.24/17:05        ALMERE</t>
  </si>
  <si>
    <t>SEPA Overboeking                 BIC: ABNANL2A                   ABN AMRO Bank                    Omschrijving: Salarisrekening   Kenmerk: NOTPROVIDED</t>
  </si>
  <si>
    <t>SEPA Incasso algemeen doorlopend Incassant: NL29ZZZ501527690000  Naam: Stichting Pay.nl           Machtiging: IO-9194-2981-4380   Omschrijving: Pay.nl inzake RM P ersonal Trainers / Referentie: T-baaakjEY / RM Personal Trainers  / IO-9194-2981-4380            IBAN: NL35RABO0117713678</t>
  </si>
  <si>
    <t>SEPA iDEAL                       IBAN: NL04ADYB2017400157        BIC: ADYBNL2A                    Naam: Wise                      Omschrijving: JRMM4PHG8PZ2PPD32I 2KW 7180249479242984 TW Payment 1046593508                       Kenmerk: 25-04-2024 08:11 7180249479242984</t>
  </si>
  <si>
    <t>SEPA Overboeking                 IBAN: NL61ABNA0811086593        BIC: ABNANL2A                    Naam: AAB INZ TIKKIE            Omschrijving: Tikkie ID 00081824 1830, Chapter drinks, Van D DHINGRA CJ, NL36ABNA0412096749</t>
  </si>
  <si>
    <t>BEA, Google Pay                  TDC Rdam CS,PAS304              NR:071108EQ, 25.04.24/18:30      ROTTERDAM</t>
  </si>
  <si>
    <t>BEA, Google Pay                  ALBERT HEIJN 1653,PAS304        NR:960CR4, 25.04.24/19:25        SCHIPHOL</t>
  </si>
  <si>
    <t>SEPA Incasso algemeen doorlopend Incassant: NL64ZZZ050580780000  Naam: ABN AMRO SCHADEV NV        Machtiging: 532469              Omschrijving: Kenmerk: 410000001 9748100 Omschrijving: Pakket + Pakketpolisnr: 52831199 + Periode : 26-04-2024 - 25-05-2024       IBAN: NL63ABNA0848824504</t>
  </si>
  <si>
    <t>SEPA iDEAL                       IBAN: NL51DEUT0265262461        BIC: DEUTNL2A                    Naam: Sijmons horeca exploitatie t.h.o.d. via Stichting Mollie P ayments                         Omschrijving: M04360364MK8ED0W 1 152153776959293 Jouw bestelling burgerme.nl</t>
  </si>
  <si>
    <t>BEA, Google Pay                  ALBERT HEIJN 2242,PAS304        NR:JX15L9, 26.04.24/17:38        ALMERE</t>
  </si>
  <si>
    <t>BEA, Google Pay                  Hema EV083,PAS304               NR:L79TWR, 27.04.24/10:27        ALMERE</t>
  </si>
  <si>
    <t>BEA, Google Pay                  Hema EV083,PAS304               NR:619N1B, 27.04.24/10:32        ALMERE</t>
  </si>
  <si>
    <t>BEA, Google Pay                  Action 1194,PAS304              NR:06056882, 27.04.24/09:12      Almere</t>
  </si>
  <si>
    <t>BEA, Betaalpas                   Tanger Almere,PAS304            NR:087708EQ, 27.04.24/15:21      ALMERE</t>
  </si>
  <si>
    <t>BEA, Google Pay                  PAY.nl*FunZone Almere,PAS304    NR:SRL214, 28.04.24/10:06        ALMERE</t>
  </si>
  <si>
    <t>BEA, Google Pay                  PAY.nl*FunZone Almere,PAS304    NR:Z48L82, 28.04.24/10:48        ALMERE</t>
  </si>
  <si>
    <t>BEA, Google Pay                  PRIMARK ALMERE,PAS304           NR:23938865, 28.04.24/12:31      ALMERE</t>
  </si>
  <si>
    <t>BEA, Google Pay                  Daily Style, Almere,PAS304      NR:85S0MS, 28.04.24/12:54        ALMERE</t>
  </si>
  <si>
    <t>BEA, Google Pay                  CCV*Cookinglife B.V.,PAS304     NR:CT851822, 28.04.24/13:14      GRONINGEN</t>
  </si>
  <si>
    <t>BEA, Google Pay                  ZEEMAN ALMERE KORTE PR,PAS304   NR:00002165, 28.04.24/13:20      ALMERE</t>
  </si>
  <si>
    <t>BEA, Google Pay                  Action 1194,PAS304              NR:06056882, 28.04.24/11:30      Almere</t>
  </si>
  <si>
    <t>BEA, Google Pay                  ALBERT HEIJN 2242,PAS304        NR:N420T2, 28.04.24/17:04        ALMERE</t>
  </si>
  <si>
    <t>SEPA Incasso algemeen doorlopend Incassant: NL77ZZZ342933670000  Naam: ONTV HYPOTHEEKGELDEN       Machtiging: ST10200018617790001 Omschrijving: Maandincasso voor  uw hypotheek PERIODE 04-2024    IBAN: NL95ABNA0588270288         Kenmerk: 000011530170970125NL0675</t>
  </si>
  <si>
    <t>SEPA Incasso algemeen doorlopend Incassant: NL10ZZZ302086370000  Naam: ZILVEREN KRUIS ZORG        Machtiging: 1360000570234       Omschrijving: Premie Zilveren Kr uis Relatienummer 191247200 Periode 01-05-2024 - 01-06-2024      IBAN: NL20ABNA0482318538        Kenmerk: 470061096690</t>
  </si>
  <si>
    <t>SEPA Incasso algemeen doorlopend Incassant: NL35ZZZ273653230000  Naam: BELASTINGDIENST            Machtiging: 012918090           Omschrijving: RD-782-B                            28-03-2024 t/m 27-04-2024          MEER INFO WW W.BELASTINGDIENST.NL            IBAN: NL86INGB0002445588</t>
  </si>
  <si>
    <t>BEA, Google Pay                  ABN AMRO Amsterdam,PAS304       NR:076042EQ, 29.04.24/11:45      AMSTERDAM</t>
  </si>
  <si>
    <t>SEPA Incasso algemeen doorlopend Incassant: NL13ZZZ332005960000  Naam: INT CARD SERVICES          Machtiging: E070879000019001    Omschrijving: Incasso apr 2024 b etreffende uw creditcard ICS-klantnummer 70879000019             IBAN: NL23ABNA0818769483        Kenmerk: 05189CI001026216</t>
  </si>
  <si>
    <t>SEPA Incasso algemeen doorlopend Incassant: NL39KPN271247010001  Naam: KPN B.V.                   Machtiging: M10025092740        Omschrijving: Factuur 25-04-2024 , klantnummer 9107029022, kpn.com/thuisfactuur.                  IBAN: NL41INGB0000467598        Kenmerk: 000011303540667</t>
  </si>
  <si>
    <t>SEPA Overboeking                 IBAN: NL63ABNA0848824504        BIC: ABNANL2A                    Naam: ABN AMRO SCHADEV NV       Omschrijving: Kenmerk: 195005 Om schrijving: 28-02-2024, 10226318Kenmerk: 364719</t>
  </si>
  <si>
    <t>BEA, Google Pay                  ABN AMRO Amstelveen,PAS304      NR:075817EQ, 30.04.24/12:12      AMSTELVEEN</t>
  </si>
  <si>
    <t>BEA, Betaalpas                   CCV*Kwaliteitsvishande,PAS304   NR:CT846691, 01.05.24/14:06      BUNSCHOTEN SP</t>
  </si>
  <si>
    <t>BEA, Betaalpas                   Robin en Kees AGF,PAS304        NR:S58T2N, 01.05.24/14:11        ENKHUIZEN</t>
  </si>
  <si>
    <t>BEA, Google Pay                  ETOS 7275,PAS304                NR:QTF9FZ, 01.05.24/14:20        ALMERE</t>
  </si>
  <si>
    <t>BEA, Betaalpas                   BCK*Ice &amp; Co,PAS304             NR:CT688134, 01.05.24/14:30      ALMERE</t>
  </si>
  <si>
    <t>BEA, Google Pay                  SumUp  *Van Enk Cards,PAS304    NR:12345678, 01.05.24/14:34      IJsselmuiden</t>
  </si>
  <si>
    <t>BEA, Google Pay                  Albert Heijn 8591,PAS304        NR:246H8G, 01.05.24/16:49        ALMERE</t>
  </si>
  <si>
    <t>SEPA Incasso algemeen doorlopend Incassant: NL47ZZZ524034240000  Naam: Nationale-Nederlanden      Machtiging: 24058919-0547586671 Omschrijving: Polisnr.: 24058919  01.05.2024 - 31.05.2024        IBAN: NL57INGB0006296331         Kenmerk: 596016112925</t>
  </si>
  <si>
    <t>SEPA Incasso algemeen doorlopend Incassant: NL43B2C091055420000  Naam: Vattenfall Klantenservice  N.V.                            Machtiging: M011000006034955     Omschrijving: 511720257695 Factnr 46528245616 BTW 37,55 Termijn  apr 2024 Klantnr 24510891 CRN 3014691258 Galopstraat 50 1326 RR</t>
  </si>
  <si>
    <t>BEA, Google Pay                  ALBERT HEIJN 2242,PAS304        NR:8Q304Y, 02.05.24/08:13        ALMERE</t>
  </si>
  <si>
    <t>BEA, Google Pay                  Vomar Literatuurwijk,PAS304     NR:100J10, 03.05.24/16:20        ALMERE</t>
  </si>
  <si>
    <t>SEPA iDEAL                       IBAN: NL31ABNA0494688556        BIC: ABNANL2A                    Naam: Takeaway.com              Omschrijving: 4Z8Z41 00300166085 23820 bestelling Mae Faa Thai Food via Thuisbezorgd.nl           Kenmerk: 03-05-2024 19:56 0030016608523820</t>
  </si>
  <si>
    <t>BEA, Google Pay                  C&amp;M*Almere Jungle,PAS304        NR:CT836896, 04.05.24/11:49      Almere</t>
  </si>
  <si>
    <t>BEA, Google Pay                  C&amp;M*Almere Jungle,PAS304        NR:CT836894, 04.05.24/13:07      Almere</t>
  </si>
  <si>
    <t>BEA, Google Pay                  BW Almere Stad POS,PAS304       NR:23458311, 04.05.24/15:22      Almere</t>
  </si>
  <si>
    <t>BEA, Google Pay                  SoLow,PAS304                    NR:543N5B, 04.05.24/15:35        ALMERE</t>
  </si>
  <si>
    <t>BEA, Google Pay                  Trekpleister 1172,PAS304        NR:51DZ04, 04.05.24/15:39        ALMERE</t>
  </si>
  <si>
    <t>BEA, Google Pay                  Action 1194,PAS304              NR:06056821, 04.05.24/13:44      Almere</t>
  </si>
  <si>
    <t>BEA, Google Pay                  SAFFRAAN MINIMARKET,PAS304      NR:50265073, 04.05.24/15:51      ALMERE</t>
  </si>
  <si>
    <t>BEA, Google Pay                  The black cockatoo,PAS304       NR:12615756, 04.05.24/15:55      Almere</t>
  </si>
  <si>
    <t>BEA, Betaalpas                   ALBERT HEIJN 2242,PAS304        NR:98DD41, 05.05.24/10:43        ALMERE</t>
  </si>
  <si>
    <t>BEA, Google Pay                  PAY.nl*FunZone Almere,PAS304    NR:Z48L82, 05.05.24/11:50        ALMERE</t>
  </si>
  <si>
    <t>BEA, Google Pay                  PAY.nl*FunZone Almere,PAS304    NR:Z48L82, 05.05.24/11:56        ALMERE</t>
  </si>
  <si>
    <t>BEA, Google Pay                  PAY.nl*FunZone Almere,PAS304    NR:Z48L82, 05.05.24/12:08        ALMERE</t>
  </si>
  <si>
    <t>BEA, Google Pay                  PAY.nl*FunZone Almere,PAS304    NR:Z48L82, 05.05.24/13:02        ALMERE</t>
  </si>
  <si>
    <t>BEA, Google Pay                  PAY.nl*FunZone Almere,PAS304    NR:Z48L82, 05.05.24/13:57        ALMERE</t>
  </si>
  <si>
    <t>BEA, Google Pay                  Mc Almere Haven,PAS304          NR:L89R69, 05.05.24/14:22        ALMERE</t>
  </si>
  <si>
    <t>BEA, Google Pay                  AH to go Bijlmer5833,PAS304     NR:26KYL4, 06.05.24/09:00        AMSTERDAM ZUI</t>
  </si>
  <si>
    <t>BEA, Google Pay                  ABN AMRO Amstelveen,PAS304      NR:075818EQ, 06.05.24/12:03      AMSTELVEEN</t>
  </si>
  <si>
    <t>BEA, Google Pay                  ALBERT HEIJN 2242,PAS304        NR:584LN9, 06.05.24/17:38        ALMERE</t>
  </si>
  <si>
    <t>BEA, Google Pay                  ABN AMRO Amstelveen,PAS304      NR:075817EQ, 07.05.24/12:06      AMSTELVEEN</t>
  </si>
  <si>
    <t>BEA, Google Pay                  Robin en Kees AGF,PAS304        NR:G80WJL, 08.05.24/15:37        ENKHUIZEN</t>
  </si>
  <si>
    <t>BEA, Google Pay                  ETOS 7433,PAS304                NR:0B6T26, 08.05.24/16:55        ALMERE</t>
  </si>
  <si>
    <t>BEA, Google Pay                  ALBERT HEIJN 2242,PAS304        NR:584LN9, 08.05.24/18:01        ALMERE</t>
  </si>
  <si>
    <t>BEA, Google Pay                  Restaurant de Smidse,PAS304     NR:PHZ2W8, 09.05.24/13:44        HILVERSUM</t>
  </si>
  <si>
    <t>SEPA iDEAL                       IBAN: NL04ADYB2017400157        BIC: ADYBNL2A                    Naam: GoFundMeGroupInc          Omschrijving: MT254752RL2WZGF32K NZ5 7180928578629319 Urgent appeal to evacuate Ahmed fro         Kenmerk: 10-05-2024 08:59 7180928578629319</t>
  </si>
  <si>
    <t>BEA, Google Pay                  SAFFRAAN MINIMARKET,PAS304      NR:50265073, 11.05.24/17:01      ALMERE</t>
  </si>
  <si>
    <t>BEA, Google Pay                  Spicebazaar,PAS304              NR:N423K7, 11.05.24/17:04        ALMERE</t>
  </si>
  <si>
    <t>BEA, Google Pay                  BPT*BRAINPOINT,PAS304           NR:874NF5, 11.05.24/17:11        ROTTERDAM</t>
  </si>
  <si>
    <t>BEA, Google Pay                  ALBERT HEIJN 2242,PAS304        NR:8Q304Y, 12.05.24/10:11        ALMERE</t>
  </si>
  <si>
    <t>BEA, Google Pay                  H&amp;M NL0080,PAS304               NR:5XKQ03, 12.05.24/16:38        ALMERE</t>
  </si>
  <si>
    <t>BEA, Google Pay                  Action 1194,PAS304              NR:06047776, 12.05.24/14:58      Almere</t>
  </si>
  <si>
    <t>BEA, Google Pay                  BCK*Ice &amp; Co,PAS304             NR:CT688134, 12.05.24/17:03      ALMERE</t>
  </si>
  <si>
    <t>SEPA iDEAL                       IBAN: NL61ABNA0811086593        BIC: ABNANL2A                    Naam: Tikkie                    Omschrijving: 000828422140 00300 16669971084 van der Linde NL68INGB0007101330 Tikkie              Kenmerk: 14-05-2024 07:41 0030016669971084</t>
  </si>
  <si>
    <t>BEA, Google Pay                  ABN AMRO Amstelveen,PAS304      NR:075817EQ, 14.05.24/12:09      AMSTELVEEN</t>
  </si>
  <si>
    <t>BEA, Betaalpas                   AUTORADAM ALMERE OOST,PAS304    NR:21685463, 15.05.24/13:34      ALMERE</t>
  </si>
  <si>
    <t>BEA, Google Pay                  ALBERT HEIJN 2242,PAS304        NR:N420T2, 15.05.24/17:55        ALMERE</t>
  </si>
  <si>
    <t>BEA, Google Pay                  ALBERT HEIJN 2242,PAS304        NR:98DD41, 16.05.24/17:15        ALMERE</t>
  </si>
  <si>
    <t>SEPA Incasso algemeen doorlopend Incassant: NL66ZZZ290379290000  Naam: Allianz Direct Vers./Allia nz Direct Netherlands           Machtiging: 01DN0000000000000000 000000000266631                 Omschrijving: DN110274701        IBAN: DE90700202700020129028    Kenmerk: ACB24135-E29791854</t>
  </si>
  <si>
    <t>SEPA iDEAL                       IBAN: NL04ADYB2017400157        BIC: ADYBNL2A                    Naam: Dominos                   Omschrijving: K4F4LP6BKX35GCF6JG 0S 7180557072667704 2125cda6-625f-4931-b626-ee1585befe5          Kenmerk: 17-05-2024 12:07 7180557072667704</t>
  </si>
  <si>
    <t>SEPA iDEAL                       IBAN: NL51DEUT0265262461        BIC: DEUTNL2A                    Naam: V.O.F. Kiosk Koppers via Stichting Mollie Payments         Omschrijving: M06074504MKGLRN5 1152198144789420 Reservering: 400 56                              Kenmerk: 17-05-2024 17:51 115219</t>
  </si>
  <si>
    <t>BEA, Google Pay                  ALBERT HEIJN 2242,PAS304        NR:8Q304Y, 17.05.24/18:18        ALMERE</t>
  </si>
  <si>
    <t>BEA, Betaalpas                   BCK*Rondvaart Zuideind,PAS304   NR:80012513, 18.05.24/09:59      Giethoorn</t>
  </si>
  <si>
    <t>BEA, Betaalpas                   Spar Hoefnagel Ens,PAS304       NR:153DJB, 18.05.24/13:19        NAGELE</t>
  </si>
  <si>
    <t>BEA, Google Pay                  PRIMARK ALMERE,PAS304           NR:23938884, 18.05.24/17:21      ALMERE</t>
  </si>
  <si>
    <t>BEA, Google Pay                  DIRCK III FIL 2875,PAS304       NR:423D02, 18.05.24/18:31        HOOFDDORP</t>
  </si>
  <si>
    <t>BEA, Google Pay                  Vomar Filmwijk,PAS304           NR:03MC04, 19.05.24/10:52        ALMERE</t>
  </si>
  <si>
    <t>BEA, Google Pay                  Action 1194,PAS304              NR:06059077, 19.05.24/10:40      Almere</t>
  </si>
  <si>
    <t>BEA, Google Pay                  Kruidvat 3280,PAS304            NR:QX28FK, 19.05.24/12:45        ALMERE</t>
  </si>
  <si>
    <t>BEA, Betaalpas                   Potae Almere,PAS304             NR:04715514, 19.05.24/10:58      Almere</t>
  </si>
  <si>
    <t>BEA, Google Pay                  VOF LEMMERMAN,PAS304            NR:90339437, 20.05.24/17:34      APELDOORN</t>
  </si>
  <si>
    <t>BEA, Google Pay                  SAFFRAAN MINIMARKET,PAS304      NR:50265073, 20.05.24/17:55      ALMERE</t>
  </si>
  <si>
    <t>BEA, Google Pay                  SAFFRAAN MINIMARKET,PAS304      NR:50265073, 20.05.24/17:57      ALMERE</t>
  </si>
  <si>
    <t>SEPA Overboeking                 IBAN: NL86INGB0002445588        BIC: INGBNL2A                    Naam: BELASTINGDIENST           Omschrijving: MAAND JUN. NR. 524 962820T400001 VOORSCHOT KINDEROPVANG 2024 (SINGH ) MEER INFO OP  WWW.TOESLAGEN.NL                Kenmerk: COAXX655390867202405151</t>
  </si>
  <si>
    <t>SEPA Overboeking                 IBAN: NL90RABO0322862159        BIC: RABONL2U                    Naam: Euro count consultancy    Omschrijving: reference- 3288</t>
  </si>
  <si>
    <t>SEPA Incasso algemeen doorlopend Incassant: NL17ZZZ687259650000  Naam: RING.COM                   Machtiging: 3HWR6SDALIC5CARU    Omschrijving: RING MONTHLY PLAN  IBAN: IE30CITI99005132956548    Kenmerk: STR16NAQ8WCYMR66UIYRBRA NLQLZBTITFZ</t>
  </si>
  <si>
    <t>BEA, Google Pay                  CCV*Kwaliteitsvishande,PAS304   NR:CT846692, 22.05.24/16:09      BUNSCHOTEN SP</t>
  </si>
  <si>
    <t>BEA, Google Pay                  Kruidvat 7544,PAS304            NR:21TD2H, 22.05.24/16:28        ALMERE</t>
  </si>
  <si>
    <t>BEA, Google Pay                  ALBERT HEIJN 2242,PAS304        NR:584LN9, 22.05.24/17:00        ALMERE</t>
  </si>
  <si>
    <t>SEPA Incasso algemeen doorlopend Incassant: NL47ZZZ524034240000  Naam: Nationale Nederlanden Bank Machtiging: 99674               IBAN: NL97NNBA2001121164         Kenmerk: 4731536</t>
  </si>
  <si>
    <t>BEA, Google Pay                  ALBERT HEIJN 2242,PAS304        NR:8Q304Y, 24.05.24/17:27        ALMERE</t>
  </si>
  <si>
    <t>BEA, Google Pay                  Sp.2000 Sportpaleis,PAS304      NR:PP1701, 25.05.24/12:07        ALMERE</t>
  </si>
  <si>
    <t>BEA, Betaalpas                   ETOS 7433,PAS304                NR:0B6T26, 25.05.24/12:12        ALMERE</t>
  </si>
  <si>
    <t>BEA, Google Pay                  Hema EV083,PAS304               NR:017B98, 25.05.24/12:59        ALMERE</t>
  </si>
  <si>
    <t>BEA, Google Pay                  Robin en Kees AGF,PAS304        NR:JGL5Q5, 25.05.24/13:33        ENKHUIZEN</t>
  </si>
  <si>
    <t>BEA, Google Pay                  PAY.nl*Optisport Almer,PAS304   NR:8LNB2K, 26.05.24/11:28        TILBURG</t>
  </si>
  <si>
    <t>BEA, Google Pay                  PAY.nl*Optisport Almer,PAS304   NR:8LNB2K, 26.05.24/11:29        TILBURG</t>
  </si>
  <si>
    <t>BEA, Google Pay                  PAY.nl*Optisport Almer,PAS304   NR:8LNB2K, 26.05.24/11:34        TILBURG</t>
  </si>
  <si>
    <t>BEA, Google Pay                  PAY.nl*Optisport Almer,PAS304   NR:QC781C, 26.05.24/12:40        TILBURG</t>
  </si>
  <si>
    <t>BEA, Google Pay                  Vomar Filmwijk,PAS304           NR:03MC02, 26.05.24/17:08        ALMERE</t>
  </si>
  <si>
    <t>SEPA Incasso algemeen doorlopend Incassant: NL10ZZZ302086370000  Naam: ZILVEREN KRUIS ZORG        Machtiging: 1360000570234       Omschrijving: Premie Zilveren Kr uis Relatienummer 191247200 Periode 01-06-2024 - 01-07-2024      IBAN: NL20ABNA0482318538        Kenmerk: 495036938942</t>
  </si>
  <si>
    <t>SEPA Incasso algemeen doorlopend Incassant: NL29ZZZ501527690000  Naam: Stichting Pay.nl           Machtiging: IO-9194-2981-4380   Omschrijving: Pay.nl inzake RM P ersonal Trainers / Referentie: T-baaaktlK / RM Personal Trainers  / IO-9194-2981-4380            IBAN: NL35RABO0117713678</t>
  </si>
  <si>
    <t>SEPA Incasso algemeen doorlopend Incassant: NL84ZZZ050695810000  Naam: VITENS NV                  Machtiging: 000003246547        Omschrijving: Factuurnr 13530045 7095, Klantnr 1011917362 BTW 1,16, 1326 RR 50,, Termijnfactuur A PR                              IBAN: NL94INGB0000869000</t>
  </si>
  <si>
    <t>SEPA Incasso algemeen doorlopend Incassant: NL64ZZZ050580780000  Naam: ABN AMRO SCHADEV NV        Machtiging: 532469              Omschrijving: Kenmerk: 310000002 0325047 Omschrijving: Pakket + Pakketpolisnr: 52831199 + Periode : 26-05-2024 - 25-06-2024       IBAN: NL63ABNA0848824504</t>
  </si>
  <si>
    <t>SEPA Incasso algemeen doorlopend Incassant: NL35ZZZ273653230000  Naam: BELASTINGDIENST            Machtiging: 012918090           Omschrijving: RD-782-B                            28-04-2024 t/m 27-05-2024          MEER INFO WW W.BELASTINGDIENST.NL            IBAN: NL86INGB0002445588</t>
  </si>
  <si>
    <t>BEA, Google Pay                  ABN AMRO Amstelveen,PAS304      NR:075817EQ, 28.05.24/12:03      AMSTELVEEN</t>
  </si>
  <si>
    <t>SEPA Incasso algemeen doorlopend Incassant: NL39KPN271247010001  Naam: KPN B.V.                   Machtiging: M10025092740        Omschrijving: Factuur 25-05-2024 , klantnummer 9107029022, kpn.com/thuisfactuur.                  IBAN: NL41INGB0000467598        Kenmerk: 000011307076255</t>
  </si>
  <si>
    <t>BEA, Google Pay                  ALBERT HEIJN 2242,PAS304        NR:N420T2, 29.05.24/16:56        ALMERE</t>
  </si>
  <si>
    <t>BEA, Google Pay                  Urker Viskraam,PAS304           NR:15WNJ4, 29.05.24/16:58        URK</t>
  </si>
  <si>
    <t>SEPA iDEAL                       IBAN: NL62INGB0705005283        BIC: INGBNL2A                    Naam: Immigratie en Naturalisatie Dienst                         Omschrijving: 602672300 8153829169392517 Leges voor 602672300    Kenmerk: 29-05-2024 20:09 8153829169392517</t>
  </si>
  <si>
    <t>SEPA Incasso algemeen doorlopend Incassant: NL13ZZZ332005960000  Naam: INT CARD SERVICES          Machtiging: E070879000019001    Omschrijving: Incasso mei 2024 b etreffende uw creditcard ICS-klantnummer 70879000019             IBAN: NL23ABNA0818769483        Kenmerk: 05219CI001026329</t>
  </si>
  <si>
    <t>SEPA Incasso algemeen doorlopend Incassant: NL77ZZZ342933670000  Naam: ONTV HYPOTHEEKGELDEN       Machtiging: ST10200018617790001 Omschrijving: Maandincasso voor  uw hypotheek PERIODE 05-2024    IBAN: NL95ABNA0588270288         Kenmerk: 000011580007584125NL0683</t>
  </si>
  <si>
    <t>SEPA Overboeking                 IBAN: NL98INGB0000845745        BIC: INGBNL2A                    Naam: ZIGGO SERVICES BV         Omschrijving: Terugstorting Zigg o 380821797                     Kenmerk: 3217872</t>
  </si>
  <si>
    <t>BEA, Google Pay                  ALBERT HEIJN 2242,PAS304        NR:98DD41, 31.05.24/17:29        ALMERE</t>
  </si>
  <si>
    <t>SEPA Overboeking                 IBAN: NL71RABO0102546207        BIC: RABONL2U                    Naam: stichting sterrenwacht almere                              Omschrijving: piyush les betaling</t>
  </si>
  <si>
    <t>BEA, Google Pay                  ALBERT HEIJN 2242,PAS304        NR:584LN9, 01.06.24/08:55        ALMERE</t>
  </si>
  <si>
    <t>BEA, Google Pay                  Vomar Filmwijk,PAS304           NR:03MC03, 01.06.24/14:46        ALMERE</t>
  </si>
  <si>
    <t>BEA, Google Pay                  SAFFRAAN MINIMARKET,PAS304      NR:50265073, 02.06.24/11:56      ALMERE</t>
  </si>
  <si>
    <t>BEA, Google Pay                  Action 1194,PAS304              NR:06056882, 02.06.24/10:11      Almere</t>
  </si>
  <si>
    <t>BEA, Google Pay                  Scapino Almere,PAS304           NR:639S02, 02.06.24/12:32        ALMERE</t>
  </si>
  <si>
    <t>BEA, Google Pay                  ALBERT HEIJN 2242,PAS304        NR:584LN9, 02.06.24/17:14        ALMERE</t>
  </si>
  <si>
    <t>BEA, Google Pay                  ALBERT HEIJN 2242,PAS304        NR:GHC6B3, 02.06.24/17:15        ALMERE</t>
  </si>
  <si>
    <t>SEPA Incasso algemeen doorlopend Incassant: NL43B2C091055420000  Naam: Vattenfall Klantenservice  N.V.                            Machtiging: M011000006034955     Omschrijving: 517704627117 Factnr 50514636959 BTW 37,55 Termijn  mei 2024 Klantnr 24510891 CRN 3014691258 Galopstraat 50 1326 RR</t>
  </si>
  <si>
    <t>SEPA Incasso algemeen doorlopend Incassant: NL47ZZZ524034240000  Naam: Nationale-Nederlanden      Machtiging: 24058919-0547586671 Omschrijving: Polisnr.: 24058919  01.06.2024 - 30.06.2024        IBAN: NL57INGB0006296331         Kenmerk: 596016243873</t>
  </si>
  <si>
    <t>BEA, Google Pay                  CCV*Tokyo Ramen Iki su,PAS304   NR:CT630769, 03.06.24/12:49      AMSTELVEEN</t>
  </si>
  <si>
    <t>BEA, Google Pay                  CCV*Kwaliteitsvishande,PAS304   NR:CT846687, 05.06.24/14:40      BUNSCHOTEN SP</t>
  </si>
  <si>
    <t>SEPA iDEAL                       IBAN: NL10INGB0005300114        BIC: INGBNL2A                    Naam: Hr R Ram via ING Betaalverzoek                             Omschrijving: NL13INGB0705105008 7051009481101676 2024 Hr R Ram  Kenmerk: 05-06-2024 14:57 7051009481101676</t>
  </si>
  <si>
    <t>BEA, Google Pay                  BPT*BRAINPOINT,PAS304           NR:874NF5, 05.06.24/15:01        ROTTERDAM</t>
  </si>
  <si>
    <t>BEA, Google Pay                  Vomar Filmwijk,PAS304           NR:03MC01, 05.06.24/17:53        ALMERE</t>
  </si>
  <si>
    <t>BEA, Google Pay                  ALBERT HEIJN 2242,PAS304        NR:8Q304Y, 06.06.24/12:16        ALMERE</t>
  </si>
  <si>
    <t>SEPA iDEAL                       IBAN: NL78BUNQ2291284258        BIC: BUNQNL2A                    Naam: Bunq B.V.                 Omschrijving: bexp9fhq 014000088 0506467 NL85BUNQ2088955615 Kouhkouh                              Kenmerk: 07-06-2024 10:53 0140000880506467</t>
  </si>
  <si>
    <t>BEA, Google Pay                  ALBERT HEIJN 2242,PAS304        NR:JX15L9, 07.06.24/17:29        ALMERE</t>
  </si>
  <si>
    <t>SEPA iDEAL                       IBAN: NL61ABNA0811086593        BIC: ABNANL2A                    Naam: Tikkie                    Omschrijving: 000842993034 00300 16843333266 Jain NL16ABNA0103838287 Tikkie                       Kenmerk: 08-06-2024 17:16 0030016843333266</t>
  </si>
  <si>
    <t>BEA, Google Pay                  Club Pellikaan Almere,PAS304    NR:RP0ZH9, 09.06.24/09:07        ALMERE</t>
  </si>
  <si>
    <t>BEA, Google Pay                  Vomar Filmwijk,PAS304           NR:03MC03, 09.06.24/15:56        ALMERE</t>
  </si>
  <si>
    <t>SEPA Incasso algemeen doorlopend Incassant: NL84ZZZ050695810000  Naam: VITENS NV                  Machtiging: 000003246547        Omschrijving: Factuurnr 13550050 4583, Klantnr 1011917362 BTW 1,16, 1326 RR 50,, Termijnfactuur M EI                              IBAN: NL94INGB0000869000</t>
  </si>
  <si>
    <t>BEA, Betaalpas                   ALBERT HEIJN 2242,PAS304        NR:8Q304Y, 10.06.24/09:21        ALMERE</t>
  </si>
  <si>
    <t>SEPA Incasso algemeen eenmalig   Incassant: NL29ZZZ501527690000  Naam: Stichting Pay.nl           Machtiging: IO-6664-4114-5382   Omschrijving: Pay.nl inzake Opti sport Exploitaties B.V. / 01-05-2024-01-06-2024 7971507 / Zwemba d Tussen de Vaarten (Incasso) / IBAN: NL35RABO0117713678</t>
  </si>
  <si>
    <t>BEA, Google Pay                  ABN AMRO Amstelveen,PAS304      NR:075817EQ, 11.06.24/12:19      AMSTELVEEN</t>
  </si>
  <si>
    <t>SEPA iDEAL                       IBAN: NL51DEUT0265262461        BIC: DEUTNL2A                    Naam: Sijmons horeca exploitatie t.h.o.d. via Stichting Mollie P ayments                         Omschrijving: 5fc2dddc1d88bc95e6 c9a559911140c5 8152069453811294 Jouw bestelling burgerme.nl Sijm</t>
  </si>
  <si>
    <t>BEA, Betaalpas                   Hema EV083,PAS304               NR:5DS21S, 12.06.24/17:40        ALMERE</t>
  </si>
  <si>
    <t>BEA, Google Pay                  ALBERT HEIJN 2242,PAS304        NR:8Q304Y, 14.06.24/17:34        ALMERE</t>
  </si>
  <si>
    <t>GEA, Betaalpas                   Geldmaat Prozastraat 1,PAS304   NR:920962, 15.06.24/11:20        Almere</t>
  </si>
  <si>
    <t>BEA, Google Pay                  Vomar Literatuurwijk,PAS304     NR:100J10, 15.06.24/11:31        ALMERE</t>
  </si>
  <si>
    <t>BEA, Google Pay                  Gamma Almere Poort,PAS304       NR:1PL9H3, 15.06.24/11:51        ALMERE</t>
  </si>
  <si>
    <t>SEPA iDEAL                       IBAN: NL04ADYB2017400157        BIC: ADYBNL2A                    Naam: Dominos                   Omschrijving: L2R6VVS2Z6DJGGF6JG 0S 7180868841801301 6702db63-2bf2-4afe-bf7b-243898ec55e          Kenmerk: 15-06-2024 12:26 7180868841801301</t>
  </si>
  <si>
    <t>BEA, Google Pay                  ALBERT HEIJN 2242,PAS304        NR:N420T2, 15.06.24/20:24        ALMERE</t>
  </si>
  <si>
    <t>SEPA iDEAL                       IBAN: NL61ABNA0811086593        BIC: ABNANL2A                    Naam: Tikkie                    Omschrijving: 000847389926 00300 16888512242 Novakov NL96ABNA0111728088 Tikkie                    Kenmerk: 16-06-2024 12:53 0030016888512242</t>
  </si>
  <si>
    <t>BEA, Google Pay                  Kruidvat 7544,PAS304            NR:6HBG04, 16.06.24/16:22        ALMERE</t>
  </si>
  <si>
    <t>BEA, Google Pay                  BPT*BARISTA CAFE,PAS304         NR:S15W40, 16.06.24/16:56        ALMERE</t>
  </si>
  <si>
    <t>/TRTP/SEPA Incasso algemeen doorlopend/CSID/NL66ZZZ290379290000/NAME/Allianz Direct Vers./MARF/01DN0000000000000000000000000266631/REMI/DN110274701/IBAN/DE90700202700020129028/BIC/HYVEDEMMXXX/EREF/ACB24164-E30503189</t>
  </si>
  <si>
    <t>BEA, Google Pay                  SAFFRAAN MINIMARKET,PAS304      NR:50265073, 19.06.24/17:00      ALMERE</t>
  </si>
  <si>
    <t>BEA, Google Pay                  BCK*Ice &amp; Co,PAS304             NR:CT688134, 19.06.24/17:07      ALMERE</t>
  </si>
  <si>
    <t>BEA, Google Pay                  ALBERT HEIJN 2242,PAS304        NR:584LN9, 19.06.24/17:42        ALMERE</t>
  </si>
  <si>
    <t>BEA, Google Pay                  Urker Viskraam,PAS304           NR:15WNJ4, 19.06.24/17:49        URK</t>
  </si>
  <si>
    <t>SEPA Overboeking                 IBAN: PT50003300004564099552005 BIC: BCOMPTPL                    Naam: Patrick Baks              Omschrijving: Holiday 2024 Portu gal</t>
  </si>
  <si>
    <t>/TRTP/SEPA OVERBOEKING/IBAN/NL86INGB0002445588/BIC/INGBNL2A/NAME/BELASTINGDIENST/REMI/MAAND JUL. NR. 524962820T400001 VOORSCHOT KINDEROPVANG 2024 (SINGH ) MEER INFO OP WWW.TOESLAGEN.NL/EREF/COAXX521853774202406171030137655090</t>
  </si>
  <si>
    <t>BEA, Google Pay                  BPT*BACKWERK,PAS304             NR:8Y8SDM, 20.06.24/11:00        ALMERE</t>
  </si>
  <si>
    <t>BEA, Google Pay                  ALBERT HEIJN 2242,PAS304        NR:N420T2, 21.06.24/17:28        ALMERE</t>
  </si>
  <si>
    <t>BEA, Google Pay                  Robin en Kees AGF,PAS304        NR:S58T2N, 22.06.24/16:29        ENKHUIZEN</t>
  </si>
  <si>
    <t>BEA, Google Pay                  Taste of Asia Market,PAS304     NR:41BVL3, 22.06.24/16:52        ALMERE</t>
  </si>
  <si>
    <t>BEA, Google Pay                  Vomar Filmwijk,PAS304           NR:03MC02, 22.06.24/18:08        ALMERE</t>
  </si>
  <si>
    <t>BEA, Google Pay                  ALBERT HEIJN 2242,PAS304        NR:JX15L9, 23.06.24/17:23        ALMERE</t>
  </si>
  <si>
    <t>/TRTP/SEPA Incasso algemeen doorlopend/CSID/NL17ZZZ687259650000/NAME/Ring LLC/MARF/3HWR6SDALIC5CARU/REMI/RING MONTHLY PLAN/IBAN/IE30CITI99005132956548/BIC/STTOIE22/EREF/STR16NAQK8DGCOQUNWAK0RANDTI8WLKCDZ</t>
  </si>
  <si>
    <t>BEA, Google Pay                  AUTORADAM ALMERE OOST,PAS304    NR:21685412, 24.06.24/15:49      ALMERE</t>
  </si>
  <si>
    <t>/TRTP/SEPA Incasso algemeen doorlopend/CSID/NL47ZZZ524034240000/NAME/Nationale Nederlanden Bank/MARF/99674/IBAN/NL97NNBA2001121164/BIC/NNBANL2G/EREF/4778785</t>
  </si>
  <si>
    <t>BEA, Google Pay                  ABN AMRO Amstelveen,PAS304      NR:075818EQ, 25.06.24/12:15      AMSTELVEEN</t>
  </si>
  <si>
    <t>BEA, Google Pay                  Spice Supermarket,PAS304        NR:HK71QS, 25.06.24/12:53        AMSTELVEEN</t>
  </si>
  <si>
    <t>/TRTP/SEPA Incasso algemeen doorlopend/CSID/NL29ZZZ501527690000/NAME/Stichting Pay.nl/MARF/IO-9194-2981-4380/REMI/Pay.nl inzake RM Personal Trainers / Referentie: T-baaak2B9 / RM Personal Trainers / IO-9194-2981-4380/IBAN/NL35RABO0117713678/BIC/RABONL2U   /EREF/SCN2-0Q5X/ULTD//NAME/RM Personal Trainers</t>
  </si>
  <si>
    <t>BEA, Google Pay                  ALBERT HEIJN 2242,PAS304        NR:98DD41, 26.06.24/10:06        ALMERE</t>
  </si>
  <si>
    <t>BEA, Google Pay                  BPT*BRAINPOINT,PAS304           NR:XHZ1YK, 26.06.24/16:38        ROTTERDAM</t>
  </si>
  <si>
    <t>BEA, Google Pay                  TMC*G-ALM-Hos614,PAS304         NR:CT864546, 26.06.24/16:46      ALMERE</t>
  </si>
  <si>
    <t>/TRTP/SEPA Incasso algemeen doorlopend/CSID/NL77ZZZ342933670000/NAME/ONTV HYPOTHEEKGELDEN/MARF/ST10200018617790001/REMI/Maandincasso voor uw hypotheek PERIODE 06-2024/IBAN/NL95ABNA0588270288 /BIC/ABNANL2A/EREF/000011630160635125NL0691</t>
  </si>
  <si>
    <t>/TRTP/SEPA Incasso algemeen doorlopend/CSID/NL64ZZZ050580780000/NAME/ABN AMRO SCHADEV NV/MARF/532469/REMI/Kenmerk: 4100000020922145 Omschrijving: Pakket, Pakketpolisnr.: 52831199, Periode: 26-06-2024 - 25-07-2024/IBAN/NL63ABNA0848824504/BIC/ABNANL2A/EREF/10000019488344</t>
  </si>
  <si>
    <t>/TRTP/SEPA Incasso algemeen doorlopend/CSID/NL10ZZZ302086370000/NAME/ZILVEREN KRUIS ZORG/MARF/1360000570234/REMI/Premie Zilveren Kruis Relatienummer 191247200 Periode 01-07-2024 - 01-08-2024 /IBAN/NL20ABNA0482318538/BIC/ABNANL2A/EREF/475037632915</t>
  </si>
  <si>
    <t>/TRTP/SEPA Incasso algemeen eenmalig/CSID/NL29ZZZ501527690000  /NAME/Stichting Pay.nl/MARF/IO-2635-7295-2422/REMI/Pay.nl inzake Optisport Exploitaties B.V. / 01-06-2024-01-07-2024 7971508 / Zwembad Tussen de Vaarten (Incasso) / IO-2635-/IBAN/NL35RABO0117713678/BIC/RABONL2U/EREF/SKZ2-VF75/ULTD//NAME/Optisport Exploitaties B.V.</t>
  </si>
  <si>
    <t>/TRTP/SEPA Incasso algemeen doorlopend/CSID/NL35ZZZ273653230000/NAME/BELASTINGDIENST/MARF/012918090/REMI/RD-782-B                           28-05-2024 t/m 27-06-2024          MEER INFO WWW.BELASTINGDIENST.NL/IBAN/NL86INGB0002445588/BIC/INGBNL2A/EREF/COAXX977286341202406211231026752774</t>
  </si>
  <si>
    <t>BEA, Google Pay                  ALBERT HEIJN 2242,PAS304        NR:98DD41, 27.06.24/08:29        ALMERE</t>
  </si>
  <si>
    <t>BEA, Google Pay                  ABN AMRO Amstelveen,PAS304      NR:075817EQ, 27.06.24/12:08      AMSTELVEEN</t>
  </si>
  <si>
    <t>/TRTP/SEPA Incasso algemeen doorlopend/CSID/NL39KPN271247010001/NAME/KPN B.V./MARF/M10025092740/REMI/Factuur 25-06-2024, klantnummer 9107029022, kpn.com/thuisfactuur./IBAN/NL41INGB0000467598 /BIC/INGBNL2A/EREF/000011310624850</t>
  </si>
  <si>
    <t>BEA, Google Pay                  Bos Vishandel,PAS304            NR:36W297, 28.06.24/17:23        BUNSCHOTEN-SP</t>
  </si>
  <si>
    <t>BEA, Google Pay                  ALBERT HEIJN 2242,PAS304        NR:JX15L9, 28.06.24/17:29        ALMERE</t>
  </si>
  <si>
    <t>SEPA Overboeking                 IBAN: NL21ABNA0249151187        BIC: ABNANL2A                    Naam: SS SINGH</t>
  </si>
  <si>
    <t>SEPA Overboeking                 IBAN: NL21ABNA0249151187        BIC: ABNANL2A                    Naam: s s singh</t>
  </si>
  <si>
    <t>SEPA Overboeking                 IBAN: NL27ABNA0123456789        BIC: ABNANL2A                    Naam: PK SINGH</t>
  </si>
  <si>
    <t xml:space="preserve">TicketCounter B.V. by Buckaroo Stichting Derdengelden    </t>
  </si>
  <si>
    <t xml:space="preserve">Tikkie                    Omschrijving: 000807489856 00300 16420794062 </t>
  </si>
  <si>
    <t>FunZone via PAY.nl</t>
  </si>
  <si>
    <t>Gemeente Almere</t>
  </si>
  <si>
    <t xml:space="preserve">Dominos      </t>
  </si>
  <si>
    <t>Tikkie</t>
  </si>
  <si>
    <t>Wise</t>
  </si>
  <si>
    <t>Albelli</t>
  </si>
  <si>
    <t>Bunq B.V.</t>
  </si>
  <si>
    <t xml:space="preserve">Sijmons horeca exploitatie t.h.o.d. via Stichting Mollie P ayments  </t>
  </si>
  <si>
    <t xml:space="preserve">Takeaway.com    </t>
  </si>
  <si>
    <t>GoFundMeGroupIn</t>
  </si>
  <si>
    <t xml:space="preserve">Dominos </t>
  </si>
  <si>
    <t>V.O.F. Kiosk Koppers via</t>
  </si>
  <si>
    <t>Dominos</t>
  </si>
  <si>
    <t>Hr R Ram via ING Betaalverzoek</t>
  </si>
  <si>
    <t>Immigratie en Naturalisatie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</si>
</sst>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2" fontId="18" fillId="0" borderId="0" xfId="0" applyNumberFormat="1" applyFont="1" applyAlignment="1">
      <alignment horizontal="left"/>
    </xf>
    <xf numFmtId="0" fontId="20" fillId="0" borderId="0" xfId="42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FCCDC74-29BB-489C-A3D0-7B993F6AC5F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bnamro-my.sharepoint.com/Users/kiranchitlur/Downloads/SampleData2_12Sep.xls" TargetMode="External"/><Relationship Id="rId1" Type="http://schemas.openxmlformats.org/officeDocument/2006/relationships/externalLinkPath" Target="/Users/kiranchitlur/Downloads/SampleData2_12Se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2">
          <cell r="E2" t="str">
            <v>Debit Card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5595-9574-495D-9662-CD91258F30DA}">
  <dimension ref="A1:E71"/>
  <sheetViews>
    <sheetView workbookViewId="0">
      <selection activeCell="E8" sqref="E8"/>
    </sheetView>
  </sheetViews>
  <sheetFormatPr defaultColWidth="8.81640625" defaultRowHeight="14.5" x14ac:dyDescent="0.35"/>
  <cols>
    <col min="1" max="1" width="10.81640625" bestFit="1" customWidth="1"/>
    <col min="2" max="2" width="8.1796875" bestFit="1" customWidth="1"/>
    <col min="3" max="3" width="15.1796875" bestFit="1" customWidth="1"/>
    <col min="4" max="4" width="17.36328125" bestFit="1" customWidth="1"/>
    <col min="5" max="5" width="13.179687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s="1">
        <v>45.3</v>
      </c>
      <c r="C2" t="s">
        <v>6</v>
      </c>
      <c r="D2" t="s">
        <v>7</v>
      </c>
      <c r="E2" t="s">
        <v>8</v>
      </c>
    </row>
    <row r="3" spans="1:5" x14ac:dyDescent="0.35">
      <c r="A3" t="s">
        <v>5</v>
      </c>
      <c r="B3" s="1">
        <v>89.99</v>
      </c>
      <c r="C3" t="s">
        <v>9</v>
      </c>
      <c r="D3" t="s">
        <v>10</v>
      </c>
      <c r="E3" t="s">
        <v>11</v>
      </c>
    </row>
    <row r="4" spans="1:5" x14ac:dyDescent="0.35">
      <c r="A4" t="s">
        <v>5</v>
      </c>
      <c r="B4" s="1">
        <v>12.5</v>
      </c>
      <c r="C4" t="s">
        <v>6</v>
      </c>
      <c r="D4" t="s">
        <v>12</v>
      </c>
      <c r="E4" t="s">
        <v>13</v>
      </c>
    </row>
    <row r="5" spans="1:5" x14ac:dyDescent="0.35">
      <c r="A5" t="s">
        <v>5</v>
      </c>
      <c r="B5" s="1">
        <v>65.2</v>
      </c>
      <c r="C5" t="s">
        <v>6</v>
      </c>
      <c r="D5" t="s">
        <v>14</v>
      </c>
      <c r="E5" t="s">
        <v>15</v>
      </c>
    </row>
    <row r="6" spans="1:5" x14ac:dyDescent="0.35">
      <c r="A6" t="s">
        <v>5</v>
      </c>
      <c r="B6" s="1">
        <v>25</v>
      </c>
      <c r="C6" t="s">
        <v>9</v>
      </c>
      <c r="D6" t="s">
        <v>16</v>
      </c>
      <c r="E6" t="s">
        <v>17</v>
      </c>
    </row>
    <row r="7" spans="1:5" x14ac:dyDescent="0.35">
      <c r="A7" t="s">
        <v>5</v>
      </c>
      <c r="B7" s="1">
        <v>120</v>
      </c>
      <c r="C7" t="s">
        <v>9</v>
      </c>
      <c r="D7" t="s">
        <v>18</v>
      </c>
      <c r="E7" t="s">
        <v>19</v>
      </c>
    </row>
    <row r="8" spans="1:5" x14ac:dyDescent="0.35">
      <c r="A8" t="s">
        <v>5</v>
      </c>
      <c r="B8" s="1">
        <v>15.75</v>
      </c>
      <c r="C8" t="s">
        <v>6</v>
      </c>
      <c r="D8" t="s">
        <v>20</v>
      </c>
      <c r="E8" t="s">
        <v>21</v>
      </c>
    </row>
    <row r="9" spans="1:5" x14ac:dyDescent="0.35">
      <c r="A9" t="s">
        <v>5</v>
      </c>
      <c r="B9" s="1">
        <v>19.989999999999998</v>
      </c>
      <c r="C9" t="s">
        <v>9</v>
      </c>
      <c r="D9" t="s">
        <v>22</v>
      </c>
      <c r="E9" t="s">
        <v>23</v>
      </c>
    </row>
    <row r="10" spans="1:5" x14ac:dyDescent="0.35">
      <c r="A10" t="s">
        <v>5</v>
      </c>
      <c r="B10" s="1">
        <v>4.5</v>
      </c>
      <c r="C10" t="s">
        <v>6</v>
      </c>
      <c r="D10" t="s">
        <v>24</v>
      </c>
      <c r="E10" t="s">
        <v>15</v>
      </c>
    </row>
    <row r="11" spans="1:5" x14ac:dyDescent="0.35">
      <c r="A11" t="s">
        <v>5</v>
      </c>
      <c r="B11" s="1">
        <v>13.99</v>
      </c>
      <c r="C11" t="s">
        <v>25</v>
      </c>
      <c r="D11" t="s">
        <v>26</v>
      </c>
      <c r="E11" t="s">
        <v>17</v>
      </c>
    </row>
    <row r="12" spans="1:5" x14ac:dyDescent="0.35">
      <c r="A12" t="s">
        <v>27</v>
      </c>
      <c r="B12" s="1">
        <v>45.3</v>
      </c>
      <c r="C12" t="s">
        <v>6</v>
      </c>
      <c r="D12" t="s">
        <v>28</v>
      </c>
      <c r="E12" t="s">
        <v>8</v>
      </c>
    </row>
    <row r="13" spans="1:5" x14ac:dyDescent="0.35">
      <c r="A13" t="s">
        <v>27</v>
      </c>
      <c r="B13" s="1">
        <v>89.99</v>
      </c>
      <c r="C13" t="s">
        <v>9</v>
      </c>
      <c r="D13" t="s">
        <v>29</v>
      </c>
      <c r="E13" t="s">
        <v>11</v>
      </c>
    </row>
    <row r="14" spans="1:5" x14ac:dyDescent="0.35">
      <c r="A14" t="s">
        <v>27</v>
      </c>
      <c r="B14" s="1">
        <v>12.5</v>
      </c>
      <c r="C14" t="s">
        <v>6</v>
      </c>
      <c r="D14" t="s">
        <v>12</v>
      </c>
      <c r="E14" t="s">
        <v>13</v>
      </c>
    </row>
    <row r="15" spans="1:5" x14ac:dyDescent="0.35">
      <c r="A15" t="s">
        <v>27</v>
      </c>
      <c r="B15" s="1">
        <v>65.2</v>
      </c>
      <c r="C15" t="s">
        <v>6</v>
      </c>
      <c r="D15" t="s">
        <v>30</v>
      </c>
      <c r="E15" t="s">
        <v>15</v>
      </c>
    </row>
    <row r="16" spans="1:5" x14ac:dyDescent="0.35">
      <c r="A16" t="s">
        <v>27</v>
      </c>
      <c r="B16" s="1">
        <v>25</v>
      </c>
      <c r="C16" t="s">
        <v>9</v>
      </c>
      <c r="D16" t="s">
        <v>31</v>
      </c>
      <c r="E16" t="s">
        <v>17</v>
      </c>
    </row>
    <row r="17" spans="1:5" x14ac:dyDescent="0.35">
      <c r="A17" t="s">
        <v>27</v>
      </c>
      <c r="B17" s="1">
        <v>120</v>
      </c>
      <c r="C17" t="s">
        <v>9</v>
      </c>
      <c r="D17" t="s">
        <v>32</v>
      </c>
      <c r="E17" t="s">
        <v>19</v>
      </c>
    </row>
    <row r="18" spans="1:5" x14ac:dyDescent="0.35">
      <c r="A18" t="s">
        <v>27</v>
      </c>
      <c r="B18" s="1">
        <v>15.75</v>
      </c>
      <c r="C18" t="s">
        <v>6</v>
      </c>
      <c r="D18" t="s">
        <v>33</v>
      </c>
      <c r="E18" t="s">
        <v>21</v>
      </c>
    </row>
    <row r="19" spans="1:5" x14ac:dyDescent="0.35">
      <c r="A19" t="s">
        <v>27</v>
      </c>
      <c r="B19" s="1">
        <v>19.989999999999998</v>
      </c>
      <c r="C19" t="s">
        <v>9</v>
      </c>
      <c r="D19" t="s">
        <v>34</v>
      </c>
      <c r="E19" t="s">
        <v>23</v>
      </c>
    </row>
    <row r="20" spans="1:5" x14ac:dyDescent="0.35">
      <c r="A20" t="s">
        <v>27</v>
      </c>
      <c r="B20" s="1">
        <v>4.5</v>
      </c>
      <c r="C20" t="s">
        <v>6</v>
      </c>
      <c r="D20" t="s">
        <v>35</v>
      </c>
      <c r="E20" t="s">
        <v>15</v>
      </c>
    </row>
    <row r="21" spans="1:5" x14ac:dyDescent="0.35">
      <c r="A21" t="s">
        <v>27</v>
      </c>
      <c r="B21" s="1">
        <v>13.99</v>
      </c>
      <c r="C21" t="s">
        <v>25</v>
      </c>
      <c r="D21" t="s">
        <v>36</v>
      </c>
      <c r="E21" t="s">
        <v>17</v>
      </c>
    </row>
    <row r="22" spans="1:5" x14ac:dyDescent="0.35">
      <c r="A22" t="s">
        <v>37</v>
      </c>
      <c r="B22" s="1">
        <v>45.3</v>
      </c>
      <c r="C22" t="s">
        <v>6</v>
      </c>
      <c r="D22" t="s">
        <v>38</v>
      </c>
      <c r="E22" t="s">
        <v>8</v>
      </c>
    </row>
    <row r="23" spans="1:5" x14ac:dyDescent="0.35">
      <c r="A23" t="s">
        <v>37</v>
      </c>
      <c r="B23" s="1">
        <v>89.99</v>
      </c>
      <c r="C23" t="s">
        <v>9</v>
      </c>
      <c r="D23" t="s">
        <v>39</v>
      </c>
      <c r="E23" t="s">
        <v>11</v>
      </c>
    </row>
    <row r="24" spans="1:5" x14ac:dyDescent="0.35">
      <c r="A24" t="s">
        <v>37</v>
      </c>
      <c r="B24" s="1">
        <v>12.5</v>
      </c>
      <c r="C24" t="s">
        <v>6</v>
      </c>
      <c r="D24" t="s">
        <v>12</v>
      </c>
      <c r="E24" t="s">
        <v>13</v>
      </c>
    </row>
    <row r="25" spans="1:5" x14ac:dyDescent="0.35">
      <c r="A25" t="s">
        <v>37</v>
      </c>
      <c r="B25" s="1">
        <v>65.2</v>
      </c>
      <c r="C25" t="s">
        <v>6</v>
      </c>
      <c r="D25" t="s">
        <v>40</v>
      </c>
      <c r="E25" t="s">
        <v>15</v>
      </c>
    </row>
    <row r="26" spans="1:5" x14ac:dyDescent="0.35">
      <c r="A26" t="s">
        <v>37</v>
      </c>
      <c r="B26" s="1">
        <v>25</v>
      </c>
      <c r="C26" t="s">
        <v>9</v>
      </c>
      <c r="D26" t="s">
        <v>41</v>
      </c>
      <c r="E26" t="s">
        <v>17</v>
      </c>
    </row>
    <row r="27" spans="1:5" x14ac:dyDescent="0.35">
      <c r="A27" t="s">
        <v>37</v>
      </c>
      <c r="B27" s="1">
        <v>120</v>
      </c>
      <c r="C27" t="s">
        <v>9</v>
      </c>
      <c r="D27" t="s">
        <v>42</v>
      </c>
      <c r="E27" t="s">
        <v>19</v>
      </c>
    </row>
    <row r="28" spans="1:5" x14ac:dyDescent="0.35">
      <c r="A28" t="s">
        <v>37</v>
      </c>
      <c r="B28" s="1">
        <v>15.75</v>
      </c>
      <c r="C28" t="s">
        <v>6</v>
      </c>
      <c r="D28" t="s">
        <v>43</v>
      </c>
      <c r="E28" t="s">
        <v>21</v>
      </c>
    </row>
    <row r="29" spans="1:5" x14ac:dyDescent="0.35">
      <c r="A29" t="s">
        <v>37</v>
      </c>
      <c r="B29" s="1">
        <v>19.989999999999998</v>
      </c>
      <c r="C29" t="s">
        <v>9</v>
      </c>
      <c r="D29" t="s">
        <v>44</v>
      </c>
      <c r="E29" t="s">
        <v>23</v>
      </c>
    </row>
    <row r="30" spans="1:5" x14ac:dyDescent="0.35">
      <c r="A30" t="s">
        <v>37</v>
      </c>
      <c r="B30" s="1">
        <v>4.5</v>
      </c>
      <c r="C30" t="s">
        <v>6</v>
      </c>
      <c r="D30" t="s">
        <v>45</v>
      </c>
      <c r="E30" t="s">
        <v>15</v>
      </c>
    </row>
    <row r="31" spans="1:5" x14ac:dyDescent="0.35">
      <c r="A31" t="s">
        <v>37</v>
      </c>
      <c r="B31" s="1">
        <v>13.99</v>
      </c>
      <c r="C31" t="s">
        <v>25</v>
      </c>
      <c r="D31" t="s">
        <v>46</v>
      </c>
      <c r="E31" t="s">
        <v>17</v>
      </c>
    </row>
    <row r="32" spans="1:5" x14ac:dyDescent="0.35">
      <c r="A32" t="s">
        <v>47</v>
      </c>
      <c r="B32" s="1">
        <v>45.3</v>
      </c>
      <c r="C32" t="s">
        <v>6</v>
      </c>
      <c r="D32" t="s">
        <v>48</v>
      </c>
      <c r="E32" t="s">
        <v>8</v>
      </c>
    </row>
    <row r="33" spans="1:5" x14ac:dyDescent="0.35">
      <c r="A33" t="s">
        <v>47</v>
      </c>
      <c r="B33" s="1">
        <v>89.99</v>
      </c>
      <c r="C33" t="s">
        <v>9</v>
      </c>
      <c r="D33" t="s">
        <v>49</v>
      </c>
      <c r="E33" t="s">
        <v>11</v>
      </c>
    </row>
    <row r="34" spans="1:5" x14ac:dyDescent="0.35">
      <c r="A34" t="s">
        <v>47</v>
      </c>
      <c r="B34" s="1">
        <v>12.5</v>
      </c>
      <c r="C34" t="s">
        <v>6</v>
      </c>
      <c r="D34" t="s">
        <v>12</v>
      </c>
      <c r="E34" t="s">
        <v>13</v>
      </c>
    </row>
    <row r="35" spans="1:5" x14ac:dyDescent="0.35">
      <c r="A35" t="s">
        <v>47</v>
      </c>
      <c r="B35" s="1">
        <v>65.2</v>
      </c>
      <c r="C35" t="s">
        <v>6</v>
      </c>
      <c r="D35" t="s">
        <v>50</v>
      </c>
      <c r="E35" t="s">
        <v>15</v>
      </c>
    </row>
    <row r="36" spans="1:5" x14ac:dyDescent="0.35">
      <c r="A36" t="s">
        <v>47</v>
      </c>
      <c r="B36" s="1">
        <v>25</v>
      </c>
      <c r="C36" t="s">
        <v>9</v>
      </c>
      <c r="D36" t="s">
        <v>51</v>
      </c>
      <c r="E36" t="s">
        <v>17</v>
      </c>
    </row>
    <row r="37" spans="1:5" x14ac:dyDescent="0.35">
      <c r="A37" t="s">
        <v>47</v>
      </c>
      <c r="B37" s="1">
        <v>120</v>
      </c>
      <c r="C37" t="s">
        <v>9</v>
      </c>
      <c r="D37" t="s">
        <v>52</v>
      </c>
      <c r="E37" t="s">
        <v>19</v>
      </c>
    </row>
    <row r="38" spans="1:5" x14ac:dyDescent="0.35">
      <c r="A38" t="s">
        <v>47</v>
      </c>
      <c r="B38" s="1">
        <v>15.75</v>
      </c>
      <c r="C38" t="s">
        <v>6</v>
      </c>
      <c r="D38" t="s">
        <v>53</v>
      </c>
      <c r="E38" t="s">
        <v>21</v>
      </c>
    </row>
    <row r="39" spans="1:5" x14ac:dyDescent="0.35">
      <c r="A39" t="s">
        <v>47</v>
      </c>
      <c r="B39" s="1">
        <v>19.989999999999998</v>
      </c>
      <c r="C39" t="s">
        <v>9</v>
      </c>
      <c r="D39" t="s">
        <v>54</v>
      </c>
      <c r="E39" t="s">
        <v>23</v>
      </c>
    </row>
    <row r="40" spans="1:5" x14ac:dyDescent="0.35">
      <c r="A40" t="s">
        <v>47</v>
      </c>
      <c r="B40" s="1">
        <v>4.5</v>
      </c>
      <c r="C40" t="s">
        <v>6</v>
      </c>
      <c r="D40" t="s">
        <v>55</v>
      </c>
      <c r="E40" t="s">
        <v>15</v>
      </c>
    </row>
    <row r="41" spans="1:5" x14ac:dyDescent="0.35">
      <c r="A41" t="s">
        <v>47</v>
      </c>
      <c r="B41" s="1">
        <v>13.99</v>
      </c>
      <c r="C41" t="s">
        <v>25</v>
      </c>
      <c r="D41" t="s">
        <v>56</v>
      </c>
      <c r="E41" t="s">
        <v>17</v>
      </c>
    </row>
    <row r="42" spans="1:5" x14ac:dyDescent="0.35">
      <c r="A42" t="s">
        <v>57</v>
      </c>
      <c r="B42" s="1">
        <v>45.3</v>
      </c>
      <c r="C42" t="s">
        <v>6</v>
      </c>
      <c r="D42" t="s">
        <v>7</v>
      </c>
      <c r="E42" t="s">
        <v>8</v>
      </c>
    </row>
    <row r="43" spans="1:5" x14ac:dyDescent="0.35">
      <c r="A43" t="s">
        <v>57</v>
      </c>
      <c r="B43" s="1">
        <v>89.99</v>
      </c>
      <c r="C43" t="s">
        <v>9</v>
      </c>
      <c r="D43" t="s">
        <v>10</v>
      </c>
      <c r="E43" t="s">
        <v>11</v>
      </c>
    </row>
    <row r="44" spans="1:5" x14ac:dyDescent="0.35">
      <c r="A44" t="s">
        <v>57</v>
      </c>
      <c r="B44" s="1">
        <v>12.5</v>
      </c>
      <c r="C44" t="s">
        <v>6</v>
      </c>
      <c r="D44" t="s">
        <v>12</v>
      </c>
      <c r="E44" t="s">
        <v>13</v>
      </c>
    </row>
    <row r="45" spans="1:5" x14ac:dyDescent="0.35">
      <c r="A45" t="s">
        <v>57</v>
      </c>
      <c r="B45" s="1">
        <v>65.2</v>
      </c>
      <c r="C45" t="s">
        <v>6</v>
      </c>
      <c r="D45" t="s">
        <v>58</v>
      </c>
      <c r="E45" t="s">
        <v>15</v>
      </c>
    </row>
    <row r="46" spans="1:5" x14ac:dyDescent="0.35">
      <c r="A46" t="s">
        <v>57</v>
      </c>
      <c r="B46" s="1">
        <v>25</v>
      </c>
      <c r="C46" t="s">
        <v>9</v>
      </c>
      <c r="D46" t="s">
        <v>16</v>
      </c>
      <c r="E46" t="s">
        <v>17</v>
      </c>
    </row>
    <row r="47" spans="1:5" x14ac:dyDescent="0.35">
      <c r="A47" t="s">
        <v>57</v>
      </c>
      <c r="B47" s="1">
        <v>120</v>
      </c>
      <c r="C47" t="s">
        <v>9</v>
      </c>
      <c r="D47" t="s">
        <v>18</v>
      </c>
      <c r="E47" t="s">
        <v>19</v>
      </c>
    </row>
    <row r="48" spans="1:5" x14ac:dyDescent="0.35">
      <c r="A48" t="s">
        <v>57</v>
      </c>
      <c r="B48" s="1">
        <v>15.75</v>
      </c>
      <c r="C48" t="s">
        <v>6</v>
      </c>
      <c r="D48" t="s">
        <v>20</v>
      </c>
      <c r="E48" t="s">
        <v>21</v>
      </c>
    </row>
    <row r="49" spans="1:5" x14ac:dyDescent="0.35">
      <c r="A49" t="s">
        <v>57</v>
      </c>
      <c r="B49" s="1">
        <v>19.989999999999998</v>
      </c>
      <c r="C49" t="s">
        <v>9</v>
      </c>
      <c r="D49" t="s">
        <v>22</v>
      </c>
      <c r="E49" t="s">
        <v>23</v>
      </c>
    </row>
    <row r="50" spans="1:5" x14ac:dyDescent="0.35">
      <c r="A50" t="s">
        <v>57</v>
      </c>
      <c r="B50" s="1">
        <v>4.5</v>
      </c>
      <c r="C50" t="s">
        <v>6</v>
      </c>
      <c r="D50" t="s">
        <v>24</v>
      </c>
      <c r="E50" t="s">
        <v>15</v>
      </c>
    </row>
    <row r="51" spans="1:5" x14ac:dyDescent="0.35">
      <c r="A51" t="s">
        <v>57</v>
      </c>
      <c r="B51" s="1">
        <v>13.99</v>
      </c>
      <c r="C51" t="s">
        <v>25</v>
      </c>
      <c r="D51" t="s">
        <v>26</v>
      </c>
      <c r="E51" t="s">
        <v>17</v>
      </c>
    </row>
    <row r="52" spans="1:5" x14ac:dyDescent="0.35">
      <c r="A52" t="s">
        <v>59</v>
      </c>
      <c r="B52" s="1">
        <v>45.3</v>
      </c>
      <c r="C52" t="s">
        <v>6</v>
      </c>
      <c r="D52" t="s">
        <v>28</v>
      </c>
      <c r="E52" t="s">
        <v>8</v>
      </c>
    </row>
    <row r="53" spans="1:5" x14ac:dyDescent="0.35">
      <c r="A53" t="s">
        <v>59</v>
      </c>
      <c r="B53" s="1">
        <v>89.99</v>
      </c>
      <c r="C53" t="s">
        <v>9</v>
      </c>
      <c r="D53" t="s">
        <v>29</v>
      </c>
      <c r="E53" t="s">
        <v>11</v>
      </c>
    </row>
    <row r="54" spans="1:5" x14ac:dyDescent="0.35">
      <c r="A54" t="s">
        <v>59</v>
      </c>
      <c r="B54" s="1">
        <v>12.5</v>
      </c>
      <c r="C54" t="s">
        <v>6</v>
      </c>
      <c r="D54" t="s">
        <v>12</v>
      </c>
      <c r="E54" t="s">
        <v>13</v>
      </c>
    </row>
    <row r="55" spans="1:5" x14ac:dyDescent="0.35">
      <c r="A55" t="s">
        <v>59</v>
      </c>
      <c r="B55" s="1">
        <v>65.2</v>
      </c>
      <c r="C55" t="s">
        <v>6</v>
      </c>
      <c r="D55" t="s">
        <v>30</v>
      </c>
      <c r="E55" t="s">
        <v>15</v>
      </c>
    </row>
    <row r="56" spans="1:5" x14ac:dyDescent="0.35">
      <c r="A56" t="s">
        <v>59</v>
      </c>
      <c r="B56" s="1">
        <v>25</v>
      </c>
      <c r="C56" t="s">
        <v>9</v>
      </c>
      <c r="D56" t="s">
        <v>31</v>
      </c>
      <c r="E56" t="s">
        <v>17</v>
      </c>
    </row>
    <row r="57" spans="1:5" x14ac:dyDescent="0.35">
      <c r="A57" t="s">
        <v>59</v>
      </c>
      <c r="B57" s="1">
        <v>120</v>
      </c>
      <c r="C57" t="s">
        <v>9</v>
      </c>
      <c r="D57" t="s">
        <v>32</v>
      </c>
      <c r="E57" t="s">
        <v>19</v>
      </c>
    </row>
    <row r="58" spans="1:5" x14ac:dyDescent="0.35">
      <c r="A58" t="s">
        <v>59</v>
      </c>
      <c r="B58" s="1">
        <v>15.75</v>
      </c>
      <c r="C58" t="s">
        <v>6</v>
      </c>
      <c r="D58" t="s">
        <v>33</v>
      </c>
      <c r="E58" t="s">
        <v>21</v>
      </c>
    </row>
    <row r="59" spans="1:5" x14ac:dyDescent="0.35">
      <c r="A59" t="s">
        <v>59</v>
      </c>
      <c r="B59" s="1">
        <v>19.989999999999998</v>
      </c>
      <c r="C59" t="s">
        <v>9</v>
      </c>
      <c r="D59" t="s">
        <v>34</v>
      </c>
      <c r="E59" t="s">
        <v>23</v>
      </c>
    </row>
    <row r="60" spans="1:5" x14ac:dyDescent="0.35">
      <c r="A60" t="s">
        <v>59</v>
      </c>
      <c r="B60" s="1">
        <v>4.5</v>
      </c>
      <c r="C60" t="s">
        <v>6</v>
      </c>
      <c r="D60" t="s">
        <v>35</v>
      </c>
      <c r="E60" t="s">
        <v>15</v>
      </c>
    </row>
    <row r="61" spans="1:5" x14ac:dyDescent="0.35">
      <c r="A61" t="s">
        <v>59</v>
      </c>
      <c r="B61" s="1">
        <v>13.99</v>
      </c>
      <c r="C61" t="s">
        <v>25</v>
      </c>
      <c r="D61" t="s">
        <v>36</v>
      </c>
      <c r="E61" t="s">
        <v>17</v>
      </c>
    </row>
    <row r="62" spans="1:5" x14ac:dyDescent="0.35">
      <c r="A62" t="s">
        <v>60</v>
      </c>
      <c r="B62" s="1">
        <v>45.3</v>
      </c>
      <c r="C62" t="s">
        <v>6</v>
      </c>
      <c r="D62" t="s">
        <v>38</v>
      </c>
      <c r="E62" t="s">
        <v>8</v>
      </c>
    </row>
    <row r="63" spans="1:5" x14ac:dyDescent="0.35">
      <c r="A63" t="s">
        <v>60</v>
      </c>
      <c r="B63" s="1">
        <v>89.99</v>
      </c>
      <c r="C63" t="s">
        <v>9</v>
      </c>
      <c r="D63" t="s">
        <v>39</v>
      </c>
      <c r="E63" t="s">
        <v>11</v>
      </c>
    </row>
    <row r="64" spans="1:5" x14ac:dyDescent="0.35">
      <c r="A64" t="s">
        <v>60</v>
      </c>
      <c r="B64" s="1">
        <v>12.5</v>
      </c>
      <c r="C64" t="s">
        <v>6</v>
      </c>
      <c r="D64" t="s">
        <v>12</v>
      </c>
      <c r="E64" t="s">
        <v>13</v>
      </c>
    </row>
    <row r="65" spans="1:5" x14ac:dyDescent="0.35">
      <c r="A65" t="s">
        <v>60</v>
      </c>
      <c r="B65" s="1">
        <v>65.2</v>
      </c>
      <c r="C65" t="s">
        <v>6</v>
      </c>
      <c r="D65" t="s">
        <v>40</v>
      </c>
      <c r="E65" t="s">
        <v>15</v>
      </c>
    </row>
    <row r="66" spans="1:5" x14ac:dyDescent="0.35">
      <c r="A66" t="s">
        <v>60</v>
      </c>
      <c r="B66" s="1">
        <v>25</v>
      </c>
      <c r="C66" t="s">
        <v>9</v>
      </c>
      <c r="D66" t="s">
        <v>41</v>
      </c>
      <c r="E66" t="s">
        <v>17</v>
      </c>
    </row>
    <row r="67" spans="1:5" x14ac:dyDescent="0.35">
      <c r="A67" t="s">
        <v>60</v>
      </c>
      <c r="B67" s="1">
        <v>120</v>
      </c>
      <c r="C67" t="s">
        <v>9</v>
      </c>
      <c r="D67" t="s">
        <v>42</v>
      </c>
      <c r="E67" t="s">
        <v>19</v>
      </c>
    </row>
    <row r="68" spans="1:5" x14ac:dyDescent="0.35">
      <c r="A68" t="s">
        <v>60</v>
      </c>
      <c r="B68" s="1">
        <v>15.75</v>
      </c>
      <c r="C68" t="s">
        <v>6</v>
      </c>
      <c r="D68" t="s">
        <v>43</v>
      </c>
      <c r="E68" t="s">
        <v>21</v>
      </c>
    </row>
    <row r="69" spans="1:5" x14ac:dyDescent="0.35">
      <c r="A69" t="s">
        <v>60</v>
      </c>
      <c r="B69" s="1">
        <v>19.989999999999998</v>
      </c>
      <c r="C69" t="s">
        <v>9</v>
      </c>
      <c r="D69" t="s">
        <v>44</v>
      </c>
      <c r="E69" t="s">
        <v>23</v>
      </c>
    </row>
    <row r="70" spans="1:5" x14ac:dyDescent="0.35">
      <c r="A70" t="s">
        <v>60</v>
      </c>
      <c r="B70" s="1">
        <v>4.5</v>
      </c>
      <c r="C70" t="s">
        <v>6</v>
      </c>
      <c r="D70" t="s">
        <v>45</v>
      </c>
      <c r="E70" t="s">
        <v>15</v>
      </c>
    </row>
    <row r="71" spans="1:5" x14ac:dyDescent="0.35">
      <c r="A71" t="s">
        <v>60</v>
      </c>
      <c r="B71" s="1">
        <v>13.99</v>
      </c>
      <c r="C71" t="s">
        <v>25</v>
      </c>
      <c r="D71" t="s">
        <v>46</v>
      </c>
      <c r="E71" t="s">
        <v>17</v>
      </c>
    </row>
  </sheetData>
  <autoFilter ref="A1:E71" xr:uid="{34075595-9574-495D-9662-CD91258F30D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6A2D-87BE-4A7C-9248-0582E2AEC700}">
  <dimension ref="A1:I119"/>
  <sheetViews>
    <sheetView topLeftCell="D65" workbookViewId="0">
      <selection activeCell="G68" sqref="G68"/>
    </sheetView>
  </sheetViews>
  <sheetFormatPr defaultColWidth="8.6328125" defaultRowHeight="14.5" x14ac:dyDescent="0.35"/>
  <cols>
    <col min="1" max="1" width="16.1796875" bestFit="1" customWidth="1"/>
    <col min="2" max="2" width="8.81640625" bestFit="1" customWidth="1"/>
    <col min="3" max="3" width="7.81640625" bestFit="1" customWidth="1"/>
    <col min="4" max="4" width="8.1796875" bestFit="1" customWidth="1"/>
    <col min="5" max="5" width="17.453125" bestFit="1" customWidth="1"/>
    <col min="6" max="6" width="52.6328125" bestFit="1" customWidth="1"/>
    <col min="7" max="7" width="72.1796875" customWidth="1"/>
    <col min="8" max="8" width="12.453125" bestFit="1" customWidth="1"/>
    <col min="9" max="9" width="16.1796875" bestFit="1" customWidth="1"/>
  </cols>
  <sheetData>
    <row r="1" spans="1:9" x14ac:dyDescent="0.35">
      <c r="A1" s="4" t="s">
        <v>61</v>
      </c>
      <c r="B1" s="4" t="s">
        <v>62</v>
      </c>
      <c r="C1" s="4" t="s">
        <v>63</v>
      </c>
      <c r="D1" s="4" t="s">
        <v>64</v>
      </c>
      <c r="E1" s="2" t="s">
        <v>65</v>
      </c>
      <c r="F1" s="2" t="s">
        <v>3</v>
      </c>
      <c r="G1" s="6" t="s">
        <v>66</v>
      </c>
      <c r="H1" s="4" t="s">
        <v>67</v>
      </c>
      <c r="I1" s="4" t="s">
        <v>68</v>
      </c>
    </row>
    <row r="2" spans="1:9" ht="26" x14ac:dyDescent="0.35">
      <c r="A2" t="s">
        <v>69</v>
      </c>
      <c r="B2">
        <v>20240802</v>
      </c>
      <c r="C2" t="str">
        <f>IF(LEFT(D2,1)="-","D","C")</f>
        <v>D</v>
      </c>
      <c r="D2" s="5">
        <v>-21.66</v>
      </c>
      <c r="F2" t="str">
        <f>IF(OR(E2="Google Pay",E2="Debit Card"),MID(G2,34,SEARCH(",PAS",G2)-34),IF((E2="iDEAL"),MID(G2,SEARCH("/NAME/",G2)+6,SEARCH("/REMI/",G2)-(SEARCH("/NAME/",G2)+6)),"Unknown"))</f>
        <v>Unknown</v>
      </c>
      <c r="G2" s="3" t="s">
        <v>70</v>
      </c>
      <c r="H2" t="s">
        <v>15</v>
      </c>
      <c r="I2" t="s">
        <v>71</v>
      </c>
    </row>
    <row r="3" spans="1:9" ht="26" x14ac:dyDescent="0.35">
      <c r="B3">
        <v>20240802</v>
      </c>
      <c r="C3" t="str">
        <f t="shared" ref="C3:C66" si="0">IF(LEFT(D3,1)="-","D","C")</f>
        <v>D</v>
      </c>
      <c r="D3" s="5">
        <v>-3.99</v>
      </c>
      <c r="E3" t="str">
        <f t="shared" ref="E3:E33" si="1">IF(ISNUMBER(SEARCH("Google Pay",G3)),"Google Pay",
IF(ISNUMBER(SEARCH("iDEAL",G3)),"iDEAL",
IF(ISNUMBER(SEARCH("Betaalpas",G3)),"Debit Card",
IF(ISNUMBER(SEARCH("CreditCard",G3)),"Credit Card",
IF(ISNUMBER(SEARCH("Tikkie",G3)),"Tikkie",
IF(ISNUMBER(SEARCH("SEPA Incasso",G3)),"SEPA Incasso",
IF(ISNUMBER(SEARCH("SEPA OVERBOEKING",G3)),"SEPA OVERBOEKING",
"Unknown")))))))</f>
        <v>Google Pay</v>
      </c>
      <c r="F3" t="str">
        <f t="shared" ref="F3:F33" si="2">IF(OR(E3="Google Pay",E3="Debit Card"),MID(G3,34,SEARCH(",PAS",G3)-34),IF((E3="iDEAL"),MID(G3,SEARCH("/NAME/",G3)+6,SEARCH("/REMI/",G3)-(SEARCH("/NAME/",G3)+6)),"Unknown"))</f>
        <v>McDonalds 01505</v>
      </c>
      <c r="G3" s="3" t="s">
        <v>72</v>
      </c>
      <c r="H3" t="s">
        <v>15</v>
      </c>
      <c r="I3" t="s">
        <v>71</v>
      </c>
    </row>
    <row r="4" spans="1:9" ht="26" x14ac:dyDescent="0.35">
      <c r="B4">
        <v>20240802</v>
      </c>
      <c r="C4" t="str">
        <f t="shared" si="0"/>
        <v>D</v>
      </c>
      <c r="D4" s="5">
        <v>-19.98</v>
      </c>
      <c r="E4" t="str">
        <f>IF(ISNUMBER(SEARCH("Google Pay",G4)),"Google Pay",
IF(ISNUMBER(SEARCH("iDEAL",G4)),"iDEAL",
IF(ISNUMBER(SEARCH("Betaalpas",G4)),"Debit Card",
IF(ISNUMBER(SEARCH("CreditCard",G4)),"Credit Card",
IF(ISNUMBER(SEARCH("Tikkie",G4)),"Tikkie",
IF(ISNUMBER(SEARCH("SEPA Incasso",G4)),"SEPA Incasso",
IF(ISNUMBER(SEARCH("SEPA OVERBOEKING",G4)),"SEPA OVERBOEKING",
"Unknown")))))))</f>
        <v>Debit Card</v>
      </c>
      <c r="F4" t="str">
        <f>[1]Sheet0!$E$2</f>
        <v>Debit Card</v>
      </c>
      <c r="G4" s="3" t="s">
        <v>73</v>
      </c>
      <c r="H4" t="s">
        <v>8</v>
      </c>
      <c r="I4" t="s">
        <v>74</v>
      </c>
    </row>
    <row r="5" spans="1:9" ht="26" x14ac:dyDescent="0.35">
      <c r="B5">
        <v>20240802</v>
      </c>
      <c r="C5" t="str">
        <f t="shared" si="0"/>
        <v>D</v>
      </c>
      <c r="D5" s="5">
        <v>-0.79</v>
      </c>
      <c r="E5" t="str">
        <f t="shared" si="1"/>
        <v>Google Pay</v>
      </c>
      <c r="F5" t="str">
        <f t="shared" si="2"/>
        <v>REWE Serkan Erguel oHG</v>
      </c>
      <c r="G5" s="3" t="s">
        <v>75</v>
      </c>
      <c r="H5" t="s">
        <v>8</v>
      </c>
      <c r="I5" t="s">
        <v>74</v>
      </c>
    </row>
    <row r="6" spans="1:9" ht="26" x14ac:dyDescent="0.35">
      <c r="B6">
        <v>20240803</v>
      </c>
      <c r="C6" t="str">
        <f t="shared" si="0"/>
        <v>D</v>
      </c>
      <c r="D6" s="5">
        <v>-20</v>
      </c>
      <c r="E6" t="str">
        <f t="shared" si="1"/>
        <v>Debit Card</v>
      </c>
      <c r="F6" t="str">
        <f t="shared" si="2"/>
        <v>Seilbahn RÜdesheim</v>
      </c>
      <c r="G6" s="3" t="s">
        <v>76</v>
      </c>
      <c r="H6" t="s">
        <v>77</v>
      </c>
      <c r="I6" t="s">
        <v>74</v>
      </c>
    </row>
    <row r="7" spans="1:9" ht="26" x14ac:dyDescent="0.35">
      <c r="B7">
        <v>20240804</v>
      </c>
      <c r="C7" t="str">
        <f t="shared" si="0"/>
        <v>D</v>
      </c>
      <c r="D7" s="5">
        <v>-29.8</v>
      </c>
      <c r="E7" t="str">
        <f t="shared" si="1"/>
        <v>Debit Card</v>
      </c>
      <c r="F7" t="str">
        <f t="shared" si="2"/>
        <v>Eiscafe Rialto</v>
      </c>
      <c r="G7" s="3" t="s">
        <v>78</v>
      </c>
      <c r="H7" t="s">
        <v>15</v>
      </c>
      <c r="I7" t="s">
        <v>71</v>
      </c>
    </row>
    <row r="8" spans="1:9" ht="26" x14ac:dyDescent="0.35">
      <c r="B8">
        <v>20240804</v>
      </c>
      <c r="C8" t="str">
        <f t="shared" si="0"/>
        <v>D</v>
      </c>
      <c r="D8" s="5">
        <v>-42</v>
      </c>
      <c r="E8" t="str">
        <f t="shared" si="1"/>
        <v>Debit Card</v>
      </c>
      <c r="F8" t="str">
        <f t="shared" si="2"/>
        <v>Bingen-Ruedesheimer Sc</v>
      </c>
      <c r="G8" s="3" t="s">
        <v>79</v>
      </c>
      <c r="H8" t="s">
        <v>77</v>
      </c>
      <c r="I8" t="s">
        <v>74</v>
      </c>
    </row>
    <row r="9" spans="1:9" ht="26" x14ac:dyDescent="0.35">
      <c r="B9">
        <v>20240804</v>
      </c>
      <c r="C9" t="str">
        <f t="shared" si="0"/>
        <v>D</v>
      </c>
      <c r="D9" s="5">
        <v>-49.59</v>
      </c>
      <c r="E9" t="str">
        <f t="shared" si="1"/>
        <v>Debit Card</v>
      </c>
      <c r="F9" t="str">
        <f t="shared" si="2"/>
        <v>SHELL   5025</v>
      </c>
      <c r="G9" s="3" t="s">
        <v>80</v>
      </c>
      <c r="H9" t="s">
        <v>19</v>
      </c>
      <c r="I9" t="s">
        <v>74</v>
      </c>
    </row>
    <row r="10" spans="1:9" ht="26" x14ac:dyDescent="0.35">
      <c r="B10">
        <v>20240804</v>
      </c>
      <c r="C10" t="str">
        <f t="shared" si="0"/>
        <v>D</v>
      </c>
      <c r="D10" s="5">
        <v>-53.6</v>
      </c>
      <c r="E10" t="str">
        <f t="shared" si="1"/>
        <v>Debit Card</v>
      </c>
      <c r="F10" t="str">
        <f t="shared" si="2"/>
        <v>Palais M. Oguz</v>
      </c>
      <c r="G10" s="3" t="s">
        <v>81</v>
      </c>
      <c r="H10" t="s">
        <v>15</v>
      </c>
      <c r="I10" t="s">
        <v>71</v>
      </c>
    </row>
    <row r="11" spans="1:9" ht="26" x14ac:dyDescent="0.35">
      <c r="B11">
        <v>20240805</v>
      </c>
      <c r="C11" t="str">
        <f t="shared" si="0"/>
        <v>D</v>
      </c>
      <c r="D11" s="5">
        <v>-0.8</v>
      </c>
      <c r="E11" t="str">
        <f t="shared" si="1"/>
        <v>Google Pay</v>
      </c>
      <c r="F11" t="str">
        <f t="shared" si="2"/>
        <v>Esso Venray Oost</v>
      </c>
      <c r="G11" s="3" t="s">
        <v>82</v>
      </c>
      <c r="H11" t="s">
        <v>19</v>
      </c>
      <c r="I11" t="s">
        <v>74</v>
      </c>
    </row>
    <row r="12" spans="1:9" ht="26" x14ac:dyDescent="0.35">
      <c r="B12">
        <v>20240805</v>
      </c>
      <c r="C12" t="str">
        <f t="shared" si="0"/>
        <v>D</v>
      </c>
      <c r="D12" s="5">
        <v>-0.8</v>
      </c>
      <c r="E12" t="str">
        <f t="shared" si="1"/>
        <v>Google Pay</v>
      </c>
      <c r="F12" t="str">
        <f t="shared" si="2"/>
        <v>Esso Venray Oost</v>
      </c>
      <c r="G12" s="3" t="s">
        <v>83</v>
      </c>
      <c r="H12" t="s">
        <v>19</v>
      </c>
      <c r="I12" t="s">
        <v>74</v>
      </c>
    </row>
    <row r="13" spans="1:9" ht="26" x14ac:dyDescent="0.35">
      <c r="B13">
        <v>20240805</v>
      </c>
      <c r="C13" t="str">
        <f t="shared" si="0"/>
        <v>D</v>
      </c>
      <c r="D13" s="5">
        <v>-3.55</v>
      </c>
      <c r="E13" t="str">
        <f t="shared" si="1"/>
        <v>Google Pay</v>
      </c>
      <c r="F13" t="str">
        <f t="shared" si="2"/>
        <v>Esso Venray Oost</v>
      </c>
      <c r="G13" s="3" t="s">
        <v>84</v>
      </c>
      <c r="H13" t="s">
        <v>19</v>
      </c>
      <c r="I13" t="s">
        <v>74</v>
      </c>
    </row>
    <row r="14" spans="1:9" ht="26" x14ac:dyDescent="0.35">
      <c r="B14">
        <v>20240805</v>
      </c>
      <c r="C14" t="str">
        <f t="shared" si="0"/>
        <v>D</v>
      </c>
      <c r="D14" s="5">
        <v>-3.55</v>
      </c>
      <c r="E14" t="str">
        <f t="shared" si="1"/>
        <v>Google Pay</v>
      </c>
      <c r="F14" t="str">
        <f t="shared" si="2"/>
        <v>Esso Venray Oost</v>
      </c>
      <c r="G14" s="3" t="s">
        <v>85</v>
      </c>
      <c r="H14" t="s">
        <v>19</v>
      </c>
      <c r="I14" t="s">
        <v>74</v>
      </c>
    </row>
    <row r="15" spans="1:9" ht="26" x14ac:dyDescent="0.35">
      <c r="B15">
        <v>20240805</v>
      </c>
      <c r="C15" t="str">
        <f t="shared" si="0"/>
        <v>D</v>
      </c>
      <c r="D15" s="5">
        <v>-8.0399999999999991</v>
      </c>
      <c r="E15" t="str">
        <f t="shared" si="1"/>
        <v>Google Pay</v>
      </c>
      <c r="F15" t="str">
        <f t="shared" si="2"/>
        <v>Esso Venray</v>
      </c>
      <c r="G15" s="3" t="s">
        <v>86</v>
      </c>
      <c r="H15" t="s">
        <v>19</v>
      </c>
      <c r="I15" t="s">
        <v>74</v>
      </c>
    </row>
    <row r="16" spans="1:9" ht="26" x14ac:dyDescent="0.35">
      <c r="B16">
        <v>20240805</v>
      </c>
      <c r="C16" t="str">
        <f t="shared" si="0"/>
        <v>D</v>
      </c>
      <c r="D16" s="5">
        <v>-2.95</v>
      </c>
      <c r="E16" t="str">
        <f t="shared" si="1"/>
        <v>Google Pay</v>
      </c>
      <c r="F16" t="str">
        <f t="shared" si="2"/>
        <v>Esso Venray</v>
      </c>
      <c r="G16" s="3" t="s">
        <v>87</v>
      </c>
      <c r="H16" t="s">
        <v>19</v>
      </c>
      <c r="I16" t="s">
        <v>74</v>
      </c>
    </row>
    <row r="17" spans="2:9" ht="26" x14ac:dyDescent="0.35">
      <c r="B17">
        <v>20240805</v>
      </c>
      <c r="C17" t="str">
        <f t="shared" si="0"/>
        <v>D</v>
      </c>
      <c r="D17" s="5">
        <v>-1</v>
      </c>
      <c r="E17" t="str">
        <f t="shared" si="1"/>
        <v>Debit Card</v>
      </c>
      <c r="F17" t="str">
        <f t="shared" si="2"/>
        <v>NYX RuedesheimerSeilba</v>
      </c>
      <c r="G17" s="3" t="s">
        <v>88</v>
      </c>
      <c r="H17" t="s">
        <v>77</v>
      </c>
      <c r="I17" t="s">
        <v>74</v>
      </c>
    </row>
    <row r="18" spans="2:9" ht="26" x14ac:dyDescent="0.35">
      <c r="B18">
        <v>20240805</v>
      </c>
      <c r="C18" t="str">
        <f t="shared" si="0"/>
        <v>D</v>
      </c>
      <c r="D18" s="5">
        <v>-8.82</v>
      </c>
      <c r="E18" t="str">
        <f t="shared" si="1"/>
        <v>Google Pay</v>
      </c>
      <c r="F18" t="str">
        <f t="shared" si="2"/>
        <v>ALBERT HEIJN 2242</v>
      </c>
      <c r="G18" s="3" t="s">
        <v>89</v>
      </c>
      <c r="H18" t="s">
        <v>8</v>
      </c>
      <c r="I18" t="s">
        <v>74</v>
      </c>
    </row>
    <row r="19" spans="2:9" ht="26" x14ac:dyDescent="0.35">
      <c r="B19">
        <v>20240806</v>
      </c>
      <c r="C19" t="str">
        <f t="shared" si="0"/>
        <v>D</v>
      </c>
      <c r="D19" s="5">
        <v>-2.5</v>
      </c>
      <c r="E19" t="str">
        <f t="shared" si="1"/>
        <v>Google Pay</v>
      </c>
      <c r="F19" t="str">
        <f t="shared" si="2"/>
        <v>HMSHost Amsterdam Bijl</v>
      </c>
      <c r="G19" s="3" t="s">
        <v>90</v>
      </c>
      <c r="H19" t="s">
        <v>15</v>
      </c>
      <c r="I19" t="s">
        <v>71</v>
      </c>
    </row>
    <row r="20" spans="2:9" ht="26" x14ac:dyDescent="0.35">
      <c r="B20">
        <v>20240806</v>
      </c>
      <c r="C20" t="str">
        <f t="shared" si="0"/>
        <v>D</v>
      </c>
      <c r="D20" s="5">
        <v>-5.26</v>
      </c>
      <c r="E20" t="str">
        <f t="shared" si="1"/>
        <v>Google Pay</v>
      </c>
      <c r="F20" t="str">
        <f t="shared" si="2"/>
        <v>ABN AMRO Amstelveen</v>
      </c>
      <c r="G20" s="3" t="s">
        <v>91</v>
      </c>
      <c r="H20" t="s">
        <v>15</v>
      </c>
      <c r="I20" t="s">
        <v>71</v>
      </c>
    </row>
    <row r="21" spans="2:9" ht="38.5" x14ac:dyDescent="0.35">
      <c r="B21">
        <v>20240806</v>
      </c>
      <c r="C21" t="str">
        <f t="shared" si="0"/>
        <v>D</v>
      </c>
      <c r="D21" s="5">
        <v>-4.42</v>
      </c>
      <c r="E21" t="str">
        <f t="shared" si="1"/>
        <v>iDEAL</v>
      </c>
      <c r="F21" t="str">
        <f t="shared" si="2"/>
        <v>Hora via Tikkie</v>
      </c>
      <c r="G21" s="3" t="s">
        <v>92</v>
      </c>
      <c r="H21" t="s">
        <v>77</v>
      </c>
      <c r="I21" t="s">
        <v>74</v>
      </c>
    </row>
    <row r="22" spans="2:9" ht="38.5" x14ac:dyDescent="0.35">
      <c r="B22">
        <v>20240807</v>
      </c>
      <c r="C22" t="str">
        <f t="shared" si="0"/>
        <v>D</v>
      </c>
      <c r="D22" s="5">
        <v>-13.75</v>
      </c>
      <c r="E22" t="str">
        <f t="shared" si="1"/>
        <v>iDEAL</v>
      </c>
      <c r="F22" t="str">
        <f t="shared" si="2"/>
        <v>Gemeente Almere</v>
      </c>
      <c r="G22" s="3" t="s">
        <v>93</v>
      </c>
      <c r="H22" t="s">
        <v>19</v>
      </c>
      <c r="I22" t="s">
        <v>74</v>
      </c>
    </row>
    <row r="23" spans="2:9" ht="26" x14ac:dyDescent="0.35">
      <c r="B23">
        <v>20240807</v>
      </c>
      <c r="C23" t="str">
        <f t="shared" si="0"/>
        <v>D</v>
      </c>
      <c r="D23" s="5">
        <v>-27</v>
      </c>
      <c r="E23" t="str">
        <f t="shared" si="1"/>
        <v>Debit Card</v>
      </c>
      <c r="F23" t="str">
        <f t="shared" si="2"/>
        <v>Kinepolis</v>
      </c>
      <c r="G23" s="3" t="s">
        <v>94</v>
      </c>
      <c r="H23" t="s">
        <v>17</v>
      </c>
      <c r="I23" t="s">
        <v>71</v>
      </c>
    </row>
    <row r="24" spans="2:9" ht="26" x14ac:dyDescent="0.35">
      <c r="B24">
        <v>20240807</v>
      </c>
      <c r="C24" t="str">
        <f t="shared" si="0"/>
        <v>D</v>
      </c>
      <c r="D24" s="5">
        <v>-5.89</v>
      </c>
      <c r="E24" t="str">
        <f t="shared" si="1"/>
        <v>Google Pay</v>
      </c>
      <c r="F24" t="str">
        <f t="shared" si="2"/>
        <v>ETOS 7433</v>
      </c>
      <c r="G24" s="3" t="s">
        <v>95</v>
      </c>
      <c r="H24" t="s">
        <v>21</v>
      </c>
      <c r="I24" t="s">
        <v>74</v>
      </c>
    </row>
    <row r="25" spans="2:9" ht="26" x14ac:dyDescent="0.35">
      <c r="B25">
        <v>20240807</v>
      </c>
      <c r="C25" t="str">
        <f t="shared" si="0"/>
        <v>D</v>
      </c>
      <c r="D25" s="5">
        <v>-8.85</v>
      </c>
      <c r="E25" t="str">
        <f t="shared" si="1"/>
        <v>Google Pay</v>
      </c>
      <c r="F25" t="str">
        <f t="shared" si="2"/>
        <v>CCV*Kwaliteitsvishande</v>
      </c>
      <c r="G25" s="3" t="s">
        <v>96</v>
      </c>
      <c r="H25" t="s">
        <v>15</v>
      </c>
      <c r="I25" t="s">
        <v>71</v>
      </c>
    </row>
    <row r="26" spans="2:9" ht="26" x14ac:dyDescent="0.35">
      <c r="B26">
        <v>20240807</v>
      </c>
      <c r="C26" t="str">
        <f t="shared" si="0"/>
        <v>D</v>
      </c>
      <c r="D26" s="5">
        <v>-5.91</v>
      </c>
      <c r="E26" t="str">
        <f t="shared" si="1"/>
        <v>Google Pay</v>
      </c>
      <c r="F26" t="str">
        <f t="shared" si="2"/>
        <v>Robin en Kees AGF</v>
      </c>
      <c r="G26" s="3" t="s">
        <v>97</v>
      </c>
      <c r="H26" t="s">
        <v>8</v>
      </c>
      <c r="I26" t="s">
        <v>74</v>
      </c>
    </row>
    <row r="27" spans="2:9" ht="26" x14ac:dyDescent="0.35">
      <c r="B27">
        <v>20240807</v>
      </c>
      <c r="C27" t="str">
        <f t="shared" si="0"/>
        <v>D</v>
      </c>
      <c r="D27" s="5">
        <v>-30.61</v>
      </c>
      <c r="E27" t="str">
        <f t="shared" si="1"/>
        <v>Google Pay</v>
      </c>
      <c r="F27" t="str">
        <f t="shared" si="2"/>
        <v>Vomar Filmwijk</v>
      </c>
      <c r="G27" s="3" t="s">
        <v>98</v>
      </c>
      <c r="H27" t="s">
        <v>8</v>
      </c>
      <c r="I27" t="s">
        <v>74</v>
      </c>
    </row>
    <row r="28" spans="2:9" ht="38.5" x14ac:dyDescent="0.35">
      <c r="B28">
        <v>20240808</v>
      </c>
      <c r="C28" t="str">
        <f t="shared" si="0"/>
        <v>D</v>
      </c>
      <c r="D28" s="5">
        <v>-11.36</v>
      </c>
      <c r="E28" t="str">
        <f t="shared" si="1"/>
        <v>iDEAL</v>
      </c>
      <c r="F28" t="str">
        <f t="shared" si="2"/>
        <v>Raminhos via Tikkie</v>
      </c>
      <c r="G28" s="3" t="s">
        <v>99</v>
      </c>
      <c r="H28" t="s">
        <v>77</v>
      </c>
      <c r="I28" t="s">
        <v>74</v>
      </c>
    </row>
    <row r="29" spans="2:9" ht="38.5" x14ac:dyDescent="0.35">
      <c r="B29">
        <v>20240808</v>
      </c>
      <c r="C29" t="str">
        <f t="shared" si="0"/>
        <v>D</v>
      </c>
      <c r="D29" s="5">
        <v>-60</v>
      </c>
      <c r="E29" t="str">
        <f t="shared" si="1"/>
        <v>iDEAL</v>
      </c>
      <c r="F29" t="str">
        <f t="shared" si="2"/>
        <v>Bunq B.V.</v>
      </c>
      <c r="G29" s="3" t="s">
        <v>100</v>
      </c>
      <c r="H29" t="s">
        <v>77</v>
      </c>
      <c r="I29" t="s">
        <v>74</v>
      </c>
    </row>
    <row r="30" spans="2:9" ht="26" x14ac:dyDescent="0.35">
      <c r="B30">
        <v>20240808</v>
      </c>
      <c r="C30" t="str">
        <f t="shared" si="0"/>
        <v>D</v>
      </c>
      <c r="D30" s="5">
        <v>-1.48</v>
      </c>
      <c r="E30" t="str">
        <f t="shared" si="1"/>
        <v>Google Pay</v>
      </c>
      <c r="F30" t="str">
        <f t="shared" si="2"/>
        <v>ALBERT HEIJN 2242</v>
      </c>
      <c r="G30" s="3" t="s">
        <v>101</v>
      </c>
      <c r="H30" t="s">
        <v>8</v>
      </c>
      <c r="I30" t="s">
        <v>74</v>
      </c>
    </row>
    <row r="31" spans="2:9" ht="38.5" x14ac:dyDescent="0.35">
      <c r="B31">
        <v>20240808</v>
      </c>
      <c r="C31" t="str">
        <f t="shared" si="0"/>
        <v>D</v>
      </c>
      <c r="D31" s="5">
        <v>-239</v>
      </c>
      <c r="E31" t="str">
        <f t="shared" si="1"/>
        <v>iDEAL</v>
      </c>
      <c r="F31" t="str">
        <f t="shared" si="2"/>
        <v xml:space="preserve">Samsung  </v>
      </c>
      <c r="G31" s="3" t="s">
        <v>102</v>
      </c>
      <c r="H31" t="s">
        <v>17</v>
      </c>
      <c r="I31" t="s">
        <v>71</v>
      </c>
    </row>
    <row r="32" spans="2:9" ht="63.5" x14ac:dyDescent="0.35">
      <c r="B32">
        <v>20240809</v>
      </c>
      <c r="C32" t="str">
        <f t="shared" si="0"/>
        <v>D</v>
      </c>
      <c r="D32" s="5">
        <v>-14</v>
      </c>
      <c r="E32" t="str">
        <f t="shared" si="1"/>
        <v>SEPA Incasso</v>
      </c>
      <c r="F32" t="str">
        <f t="shared" si="2"/>
        <v>Unknown</v>
      </c>
      <c r="G32" s="3" t="s">
        <v>103</v>
      </c>
      <c r="H32" t="s">
        <v>77</v>
      </c>
      <c r="I32" t="s">
        <v>74</v>
      </c>
    </row>
    <row r="33" spans="2:9" ht="38.5" x14ac:dyDescent="0.35">
      <c r="B33">
        <v>20240809</v>
      </c>
      <c r="C33" t="str">
        <f t="shared" si="0"/>
        <v>D</v>
      </c>
      <c r="D33" s="5">
        <v>-800</v>
      </c>
      <c r="E33" t="str">
        <f t="shared" si="1"/>
        <v>iDEAL</v>
      </c>
      <c r="F33" t="str">
        <f t="shared" si="2"/>
        <v>Wise</v>
      </c>
      <c r="G33" s="3" t="s">
        <v>104</v>
      </c>
      <c r="H33" t="s">
        <v>77</v>
      </c>
      <c r="I33" t="s">
        <v>74</v>
      </c>
    </row>
    <row r="34" spans="2:9" ht="51" x14ac:dyDescent="0.35">
      <c r="B34">
        <v>20240809</v>
      </c>
      <c r="C34" t="str">
        <f t="shared" si="0"/>
        <v>D</v>
      </c>
      <c r="D34" s="5">
        <v>-36</v>
      </c>
      <c r="E34" t="str">
        <f t="shared" ref="E34:E65" si="3">IF(ISNUMBER(SEARCH("Google Pay",G34)),"Google Pay",
IF(ISNUMBER(SEARCH("iDEAL",G34)),"iDEAL",
IF(ISNUMBER(SEARCH("Betaalpas",G34)),"Debit Card",
IF(ISNUMBER(SEARCH("CreditCard",G34)),"Credit Card",
IF(ISNUMBER(SEARCH("Tikkie",G34)),"Tikkie",
IF(ISNUMBER(SEARCH("SEPA Incasso",G34)),"SEPA Incasso",
IF(ISNUMBER(SEARCH("SEPA OVERBOEKING",G34)),"SEPA OVERBOEKING",
"Unknown")))))))</f>
        <v>iDEAL</v>
      </c>
      <c r="F34" t="str">
        <f t="shared" ref="F34:F65" si="4">IF(OR(E34="Google Pay",E34="Debit Card"),MID(G34,34,SEARCH(",PAS",G34)-34),IF((E34="iDEAL"),MID(G34,SEARCH("/NAME/",G34)+6,SEARCH("/REMI/",G34)-(SEARCH("/NAME/",G34)+6)),"Unknown"))</f>
        <v>Bowling Almere via Stichting Mollie Payments</v>
      </c>
      <c r="G34" s="3" t="s">
        <v>105</v>
      </c>
      <c r="H34" t="s">
        <v>17</v>
      </c>
      <c r="I34" t="s">
        <v>71</v>
      </c>
    </row>
    <row r="35" spans="2:9" ht="26" x14ac:dyDescent="0.35">
      <c r="B35">
        <v>20240809</v>
      </c>
      <c r="C35" t="str">
        <f t="shared" si="0"/>
        <v>D</v>
      </c>
      <c r="D35" s="5">
        <v>-20.75</v>
      </c>
      <c r="E35" t="str">
        <f t="shared" si="3"/>
        <v>Google Pay</v>
      </c>
      <c r="F35" t="str">
        <f t="shared" si="4"/>
        <v>Strand22</v>
      </c>
      <c r="G35" s="3" t="s">
        <v>106</v>
      </c>
      <c r="H35" t="s">
        <v>15</v>
      </c>
      <c r="I35" t="s">
        <v>71</v>
      </c>
    </row>
    <row r="36" spans="2:9" ht="26" x14ac:dyDescent="0.35">
      <c r="B36">
        <v>20240809</v>
      </c>
      <c r="C36" t="str">
        <f t="shared" si="0"/>
        <v>D</v>
      </c>
      <c r="D36" s="5">
        <v>-185.19</v>
      </c>
      <c r="E36" t="str">
        <f t="shared" si="3"/>
        <v>Debit Card</v>
      </c>
      <c r="F36" t="str">
        <f t="shared" si="4"/>
        <v>Peek &amp;amp; Cloppenburg</v>
      </c>
      <c r="G36" s="3" t="s">
        <v>107</v>
      </c>
      <c r="H36" t="s">
        <v>11</v>
      </c>
      <c r="I36" t="s">
        <v>71</v>
      </c>
    </row>
    <row r="37" spans="2:9" ht="26" x14ac:dyDescent="0.35">
      <c r="B37">
        <v>20240809</v>
      </c>
      <c r="C37" t="str">
        <f t="shared" si="0"/>
        <v>D</v>
      </c>
      <c r="D37" s="5">
        <v>-9.9499999999999993</v>
      </c>
      <c r="E37" t="str">
        <f t="shared" si="3"/>
        <v>Google Pay</v>
      </c>
      <c r="F37" t="str">
        <f t="shared" si="4"/>
        <v>Bowling Almere BV</v>
      </c>
      <c r="G37" s="3" t="s">
        <v>108</v>
      </c>
      <c r="H37" t="s">
        <v>17</v>
      </c>
      <c r="I37" t="s">
        <v>71</v>
      </c>
    </row>
    <row r="38" spans="2:9" ht="26" x14ac:dyDescent="0.35">
      <c r="B38">
        <v>20240809</v>
      </c>
      <c r="C38" t="str">
        <f t="shared" si="0"/>
        <v>D</v>
      </c>
      <c r="D38" s="5">
        <v>-10.36</v>
      </c>
      <c r="E38" t="str">
        <f t="shared" si="3"/>
        <v>Google Pay</v>
      </c>
      <c r="F38" t="str">
        <f t="shared" si="4"/>
        <v>ALBERT HEIJN 2242</v>
      </c>
      <c r="G38" s="3" t="s">
        <v>109</v>
      </c>
      <c r="H38" t="s">
        <v>8</v>
      </c>
      <c r="I38" t="s">
        <v>74</v>
      </c>
    </row>
    <row r="39" spans="2:9" ht="26" x14ac:dyDescent="0.35">
      <c r="B39">
        <v>20240810</v>
      </c>
      <c r="C39" t="str">
        <f t="shared" si="0"/>
        <v>D</v>
      </c>
      <c r="D39" s="5">
        <v>-65</v>
      </c>
      <c r="E39" t="str">
        <f t="shared" si="3"/>
        <v>Google Pay</v>
      </c>
      <c r="F39" t="str">
        <f t="shared" si="4"/>
        <v>De Beren Almere</v>
      </c>
      <c r="G39" s="3" t="s">
        <v>110</v>
      </c>
      <c r="H39" t="s">
        <v>15</v>
      </c>
      <c r="I39" t="s">
        <v>71</v>
      </c>
    </row>
    <row r="40" spans="2:9" ht="26" x14ac:dyDescent="0.35">
      <c r="B40">
        <v>20240811</v>
      </c>
      <c r="C40" t="str">
        <f t="shared" si="0"/>
        <v>D</v>
      </c>
      <c r="D40" s="5">
        <v>-16.100000000000001</v>
      </c>
      <c r="E40" t="str">
        <f t="shared" si="3"/>
        <v>Google Pay</v>
      </c>
      <c r="F40" t="str">
        <f t="shared" si="4"/>
        <v>Taste of Asia Market</v>
      </c>
      <c r="G40" s="3" t="s">
        <v>111</v>
      </c>
      <c r="H40" t="s">
        <v>8</v>
      </c>
      <c r="I40" t="s">
        <v>74</v>
      </c>
    </row>
    <row r="41" spans="2:9" ht="26" x14ac:dyDescent="0.35">
      <c r="B41">
        <v>20240811</v>
      </c>
      <c r="C41" t="str">
        <f t="shared" si="0"/>
        <v>D</v>
      </c>
      <c r="D41" s="5">
        <v>-8.42</v>
      </c>
      <c r="E41" t="str">
        <f t="shared" si="3"/>
        <v>Google Pay</v>
      </c>
      <c r="F41" t="str">
        <f t="shared" si="4"/>
        <v>Action 1194</v>
      </c>
      <c r="G41" s="3" t="s">
        <v>112</v>
      </c>
      <c r="H41" t="s">
        <v>19</v>
      </c>
      <c r="I41" t="s">
        <v>74</v>
      </c>
    </row>
    <row r="42" spans="2:9" ht="26" x14ac:dyDescent="0.35">
      <c r="B42">
        <v>20240811</v>
      </c>
      <c r="C42" t="str">
        <f t="shared" si="0"/>
        <v>D</v>
      </c>
      <c r="D42" s="5">
        <v>-15.99</v>
      </c>
      <c r="E42" t="str">
        <f t="shared" si="3"/>
        <v>Google Pay</v>
      </c>
      <c r="F42" t="str">
        <f t="shared" si="4"/>
        <v>Kruidvat 3280</v>
      </c>
      <c r="G42" s="3" t="s">
        <v>113</v>
      </c>
      <c r="H42" t="s">
        <v>21</v>
      </c>
      <c r="I42" t="s">
        <v>74</v>
      </c>
    </row>
    <row r="43" spans="2:9" ht="26" x14ac:dyDescent="0.35">
      <c r="B43">
        <v>20240812</v>
      </c>
      <c r="C43" t="str">
        <f t="shared" si="0"/>
        <v>D</v>
      </c>
      <c r="D43" s="5">
        <v>-9.9499999999999993</v>
      </c>
      <c r="E43" t="str">
        <f t="shared" si="3"/>
        <v>Google Pay</v>
      </c>
      <c r="F43" t="str">
        <f t="shared" si="4"/>
        <v>ALBERT HEIJN 2242</v>
      </c>
      <c r="G43" s="3" t="s">
        <v>114</v>
      </c>
      <c r="H43" t="s">
        <v>8</v>
      </c>
      <c r="I43" t="s">
        <v>74</v>
      </c>
    </row>
    <row r="44" spans="2:9" ht="26" x14ac:dyDescent="0.35">
      <c r="B44">
        <v>20240812</v>
      </c>
      <c r="C44" t="str">
        <f t="shared" si="0"/>
        <v>D</v>
      </c>
      <c r="D44" s="5">
        <v>-50</v>
      </c>
      <c r="E44" t="str">
        <f t="shared" si="3"/>
        <v>SEPA OVERBOEKING</v>
      </c>
      <c r="F44" t="str">
        <f t="shared" si="4"/>
        <v>Unknown</v>
      </c>
      <c r="G44" s="3" t="s">
        <v>115</v>
      </c>
      <c r="H44" t="s">
        <v>77</v>
      </c>
      <c r="I44" t="s">
        <v>74</v>
      </c>
    </row>
    <row r="45" spans="2:9" ht="26" x14ac:dyDescent="0.35">
      <c r="B45">
        <v>20240813</v>
      </c>
      <c r="C45" t="str">
        <f t="shared" si="0"/>
        <v>D</v>
      </c>
      <c r="D45" s="5">
        <v>-9.4</v>
      </c>
      <c r="E45" t="str">
        <f t="shared" si="3"/>
        <v>Google Pay</v>
      </c>
      <c r="F45" t="str">
        <f t="shared" si="4"/>
        <v>Wok Express 2 B.V.</v>
      </c>
      <c r="G45" s="3" t="s">
        <v>116</v>
      </c>
      <c r="H45" t="s">
        <v>15</v>
      </c>
      <c r="I45" t="s">
        <v>71</v>
      </c>
    </row>
    <row r="46" spans="2:9" ht="26" x14ac:dyDescent="0.35">
      <c r="B46">
        <v>20240813</v>
      </c>
      <c r="C46" t="str">
        <f t="shared" si="0"/>
        <v>D</v>
      </c>
      <c r="D46" s="5">
        <v>-1.8</v>
      </c>
      <c r="E46" t="str">
        <f t="shared" si="3"/>
        <v>Google Pay</v>
      </c>
      <c r="F46" t="str">
        <f t="shared" si="4"/>
        <v>ALBERT HEIJN 1653</v>
      </c>
      <c r="G46" s="3" t="s">
        <v>117</v>
      </c>
      <c r="H46" t="s">
        <v>8</v>
      </c>
      <c r="I46" t="s">
        <v>74</v>
      </c>
    </row>
    <row r="47" spans="2:9" ht="26" x14ac:dyDescent="0.35">
      <c r="B47">
        <v>20240814</v>
      </c>
      <c r="C47" t="str">
        <f t="shared" si="0"/>
        <v>D</v>
      </c>
      <c r="D47" s="5">
        <v>-7.81</v>
      </c>
      <c r="E47" t="str">
        <f t="shared" si="3"/>
        <v>Google Pay</v>
      </c>
      <c r="F47" t="str">
        <f t="shared" si="4"/>
        <v>Taste of Asia Market</v>
      </c>
      <c r="G47" s="3" t="s">
        <v>118</v>
      </c>
      <c r="H47" t="s">
        <v>8</v>
      </c>
      <c r="I47" t="s">
        <v>74</v>
      </c>
    </row>
    <row r="48" spans="2:9" ht="26" x14ac:dyDescent="0.35">
      <c r="B48">
        <v>20240814</v>
      </c>
      <c r="C48" t="str">
        <f t="shared" si="0"/>
        <v>D</v>
      </c>
      <c r="D48" s="5">
        <v>-8.49</v>
      </c>
      <c r="E48" t="str">
        <f t="shared" si="3"/>
        <v>Google Pay</v>
      </c>
      <c r="F48" t="str">
        <f t="shared" si="4"/>
        <v>Kruidvat 7544</v>
      </c>
      <c r="G48" s="3" t="s">
        <v>119</v>
      </c>
      <c r="H48" t="s">
        <v>21</v>
      </c>
      <c r="I48" t="s">
        <v>74</v>
      </c>
    </row>
    <row r="49" spans="2:9" ht="26" x14ac:dyDescent="0.35">
      <c r="B49">
        <v>20240814</v>
      </c>
      <c r="C49" t="str">
        <f t="shared" si="0"/>
        <v>D</v>
      </c>
      <c r="D49" s="5">
        <v>-17.68</v>
      </c>
      <c r="E49" t="str">
        <f t="shared" si="3"/>
        <v>Google Pay</v>
      </c>
      <c r="F49" t="str">
        <f t="shared" si="4"/>
        <v>Hema EV083</v>
      </c>
      <c r="G49" s="3" t="s">
        <v>120</v>
      </c>
      <c r="H49" t="s">
        <v>11</v>
      </c>
      <c r="I49" t="s">
        <v>71</v>
      </c>
    </row>
    <row r="50" spans="2:9" ht="26" x14ac:dyDescent="0.35">
      <c r="B50">
        <v>20240815</v>
      </c>
      <c r="C50" t="str">
        <f t="shared" si="0"/>
        <v>D</v>
      </c>
      <c r="D50" s="5">
        <v>-2.5</v>
      </c>
      <c r="E50" t="str">
        <f t="shared" si="3"/>
        <v>Google Pay</v>
      </c>
      <c r="F50" t="str">
        <f t="shared" si="4"/>
        <v>HMSHost Amsterdam Bijl</v>
      </c>
      <c r="G50" s="3" t="s">
        <v>121</v>
      </c>
      <c r="H50" t="s">
        <v>15</v>
      </c>
      <c r="I50" t="s">
        <v>71</v>
      </c>
    </row>
    <row r="51" spans="2:9" ht="26" x14ac:dyDescent="0.35">
      <c r="B51">
        <v>20240815</v>
      </c>
      <c r="C51" t="str">
        <f t="shared" si="0"/>
        <v>D</v>
      </c>
      <c r="D51" s="5">
        <v>-4.78</v>
      </c>
      <c r="E51" t="str">
        <f t="shared" si="3"/>
        <v>Google Pay</v>
      </c>
      <c r="F51" t="str">
        <f t="shared" si="4"/>
        <v>ABN AMRO Amstelveen</v>
      </c>
      <c r="G51" s="3" t="s">
        <v>122</v>
      </c>
      <c r="H51" t="s">
        <v>15</v>
      </c>
      <c r="I51" t="s">
        <v>71</v>
      </c>
    </row>
    <row r="52" spans="2:9" ht="26" x14ac:dyDescent="0.35">
      <c r="B52">
        <v>20240815</v>
      </c>
      <c r="C52" t="str">
        <f t="shared" si="0"/>
        <v>D</v>
      </c>
      <c r="D52" s="5">
        <v>-11</v>
      </c>
      <c r="E52" t="str">
        <f t="shared" si="3"/>
        <v>Google Pay</v>
      </c>
      <c r="F52" t="str">
        <f t="shared" si="4"/>
        <v>ALBERT HEIJN 2242</v>
      </c>
      <c r="G52" s="3" t="s">
        <v>123</v>
      </c>
      <c r="H52" t="s">
        <v>8</v>
      </c>
      <c r="I52" t="s">
        <v>74</v>
      </c>
    </row>
    <row r="53" spans="2:9" ht="26" x14ac:dyDescent="0.35">
      <c r="B53">
        <v>20240816</v>
      </c>
      <c r="C53" t="str">
        <f t="shared" si="0"/>
        <v>D</v>
      </c>
      <c r="D53" s="5">
        <v>-5.95</v>
      </c>
      <c r="E53" t="str">
        <f t="shared" si="3"/>
        <v>Debit Card</v>
      </c>
      <c r="F53" t="str">
        <f t="shared" si="4"/>
        <v>Mc Almere Centrum</v>
      </c>
      <c r="G53" s="3" t="s">
        <v>124</v>
      </c>
      <c r="H53" t="s">
        <v>15</v>
      </c>
      <c r="I53" t="s">
        <v>71</v>
      </c>
    </row>
    <row r="54" spans="2:9" ht="26" x14ac:dyDescent="0.35">
      <c r="B54">
        <v>20240816</v>
      </c>
      <c r="C54" t="str">
        <f t="shared" si="0"/>
        <v>D</v>
      </c>
      <c r="D54" s="5">
        <v>-11.98</v>
      </c>
      <c r="E54" t="str">
        <f t="shared" si="3"/>
        <v>Google Pay</v>
      </c>
      <c r="F54" t="str">
        <f t="shared" si="4"/>
        <v>Taste of Asia Market</v>
      </c>
      <c r="G54" s="3" t="s">
        <v>125</v>
      </c>
      <c r="H54" t="s">
        <v>8</v>
      </c>
      <c r="I54" t="s">
        <v>74</v>
      </c>
    </row>
    <row r="55" spans="2:9" ht="26" x14ac:dyDescent="0.35">
      <c r="B55">
        <v>20240816</v>
      </c>
      <c r="C55" t="str">
        <f t="shared" si="0"/>
        <v>D</v>
      </c>
      <c r="D55" s="5">
        <v>-40.119999999999997</v>
      </c>
      <c r="E55" t="str">
        <f t="shared" si="3"/>
        <v>Google Pay</v>
      </c>
      <c r="F55" t="str">
        <f t="shared" si="4"/>
        <v>Vomar Filmwijk</v>
      </c>
      <c r="G55" s="3" t="s">
        <v>126</v>
      </c>
      <c r="H55" t="s">
        <v>8</v>
      </c>
      <c r="I55" t="s">
        <v>74</v>
      </c>
    </row>
    <row r="56" spans="2:9" ht="26" x14ac:dyDescent="0.35">
      <c r="B56">
        <v>20240816</v>
      </c>
      <c r="C56" t="str">
        <f t="shared" si="0"/>
        <v>D</v>
      </c>
      <c r="D56" s="5">
        <v>-1.99</v>
      </c>
      <c r="E56" t="str">
        <f t="shared" si="3"/>
        <v>Debit Card</v>
      </c>
      <c r="F56" t="str">
        <f t="shared" si="4"/>
        <v>Vomar Filmwijk</v>
      </c>
      <c r="G56" s="3" t="s">
        <v>127</v>
      </c>
      <c r="H56" t="s">
        <v>8</v>
      </c>
      <c r="I56" t="s">
        <v>74</v>
      </c>
    </row>
    <row r="57" spans="2:9" ht="38.5" x14ac:dyDescent="0.35">
      <c r="B57">
        <v>20240817</v>
      </c>
      <c r="C57" t="str">
        <f t="shared" si="0"/>
        <v>D</v>
      </c>
      <c r="D57" s="5">
        <v>-49.99</v>
      </c>
      <c r="E57" t="str">
        <f t="shared" si="3"/>
        <v>iDEAL</v>
      </c>
      <c r="F57" t="str">
        <f t="shared" si="4"/>
        <v>Decathlon Netherlands BV</v>
      </c>
      <c r="G57" s="3" t="s">
        <v>128</v>
      </c>
      <c r="H57" t="s">
        <v>11</v>
      </c>
      <c r="I57" t="s">
        <v>71</v>
      </c>
    </row>
    <row r="58" spans="2:9" ht="26" x14ac:dyDescent="0.35">
      <c r="B58">
        <v>20240817</v>
      </c>
      <c r="C58" t="str">
        <f t="shared" si="0"/>
        <v>D</v>
      </c>
      <c r="D58" s="5">
        <v>-1.4</v>
      </c>
      <c r="E58" t="str">
        <f t="shared" si="3"/>
        <v>Debit Card</v>
      </c>
      <c r="F58" t="str">
        <f t="shared" si="4"/>
        <v>P6 Uitgaansdriehoek</v>
      </c>
      <c r="G58" s="3" t="s">
        <v>129</v>
      </c>
      <c r="H58" t="s">
        <v>19</v>
      </c>
      <c r="I58" t="s">
        <v>74</v>
      </c>
    </row>
    <row r="59" spans="2:9" ht="38.5" x14ac:dyDescent="0.35">
      <c r="B59">
        <v>20240818</v>
      </c>
      <c r="C59" t="str">
        <f t="shared" si="0"/>
        <v>C</v>
      </c>
      <c r="D59" s="5">
        <v>350</v>
      </c>
      <c r="E59" t="str">
        <f t="shared" si="3"/>
        <v>SEPA OVERBOEKING</v>
      </c>
      <c r="F59" t="str">
        <f t="shared" si="4"/>
        <v>Unknown</v>
      </c>
      <c r="G59" s="3" t="s">
        <v>130</v>
      </c>
      <c r="H59" t="s">
        <v>77</v>
      </c>
      <c r="I59" t="s">
        <v>74</v>
      </c>
    </row>
    <row r="60" spans="2:9" ht="26" x14ac:dyDescent="0.35">
      <c r="B60">
        <v>20240818</v>
      </c>
      <c r="C60" t="str">
        <f t="shared" si="0"/>
        <v>D</v>
      </c>
      <c r="D60" s="5">
        <v>-8.8699999999999992</v>
      </c>
      <c r="E60" t="str">
        <f t="shared" si="3"/>
        <v>Google Pay</v>
      </c>
      <c r="F60" t="str">
        <f t="shared" si="4"/>
        <v>ALBERT HEIJN 2242</v>
      </c>
      <c r="G60" s="3" t="s">
        <v>131</v>
      </c>
      <c r="H60" t="s">
        <v>8</v>
      </c>
      <c r="I60" t="s">
        <v>74</v>
      </c>
    </row>
    <row r="61" spans="2:9" ht="26" x14ac:dyDescent="0.35">
      <c r="B61">
        <v>20240818</v>
      </c>
      <c r="C61" t="str">
        <f t="shared" si="0"/>
        <v>D</v>
      </c>
      <c r="D61" s="5">
        <v>-250</v>
      </c>
      <c r="E61" t="str">
        <f t="shared" si="3"/>
        <v>SEPA OVERBOEKING</v>
      </c>
      <c r="F61" t="str">
        <f t="shared" si="4"/>
        <v>Unknown</v>
      </c>
      <c r="G61" s="3" t="s">
        <v>115</v>
      </c>
      <c r="H61" t="s">
        <v>77</v>
      </c>
      <c r="I61" t="s">
        <v>74</v>
      </c>
    </row>
    <row r="62" spans="2:9" ht="51" x14ac:dyDescent="0.35">
      <c r="B62">
        <v>20240819</v>
      </c>
      <c r="C62" t="str">
        <f t="shared" si="0"/>
        <v>D</v>
      </c>
      <c r="D62" s="5">
        <v>-78.790000000000006</v>
      </c>
      <c r="E62" t="str">
        <f t="shared" si="3"/>
        <v>SEPA Incasso</v>
      </c>
      <c r="F62" t="str">
        <f t="shared" si="4"/>
        <v>Unknown</v>
      </c>
      <c r="G62" s="3" t="s">
        <v>132</v>
      </c>
      <c r="H62" t="s">
        <v>77</v>
      </c>
      <c r="I62" t="s">
        <v>74</v>
      </c>
    </row>
    <row r="63" spans="2:9" ht="26" x14ac:dyDescent="0.35">
      <c r="B63">
        <v>20240819</v>
      </c>
      <c r="C63" t="str">
        <f t="shared" si="0"/>
        <v>D</v>
      </c>
      <c r="D63" s="5">
        <v>-5.3</v>
      </c>
      <c r="E63" t="str">
        <f t="shared" si="3"/>
        <v>Credit Card</v>
      </c>
      <c r="F63" t="str">
        <f t="shared" si="4"/>
        <v>Unknown</v>
      </c>
      <c r="G63" s="3" t="s">
        <v>133</v>
      </c>
      <c r="H63" t="s">
        <v>134</v>
      </c>
      <c r="I63" t="s">
        <v>74</v>
      </c>
    </row>
    <row r="64" spans="2:9" ht="26" x14ac:dyDescent="0.35">
      <c r="B64">
        <v>20240820</v>
      </c>
      <c r="C64" t="str">
        <f t="shared" si="0"/>
        <v>D</v>
      </c>
      <c r="D64" s="5">
        <v>-2.5</v>
      </c>
      <c r="E64" t="str">
        <f t="shared" si="3"/>
        <v>Google Pay</v>
      </c>
      <c r="F64" t="str">
        <f t="shared" si="4"/>
        <v>HMSHost Amsterdam Bijl</v>
      </c>
      <c r="G64" s="3" t="s">
        <v>135</v>
      </c>
      <c r="H64" t="s">
        <v>15</v>
      </c>
      <c r="I64" t="s">
        <v>71</v>
      </c>
    </row>
    <row r="65" spans="2:9" ht="63.5" x14ac:dyDescent="0.35">
      <c r="B65">
        <v>20240820</v>
      </c>
      <c r="C65" t="str">
        <f t="shared" si="0"/>
        <v>C</v>
      </c>
      <c r="D65" s="5">
        <v>649</v>
      </c>
      <c r="E65" t="str">
        <f t="shared" si="3"/>
        <v>SEPA OVERBOEKING</v>
      </c>
      <c r="F65" t="str">
        <f t="shared" si="4"/>
        <v>Unknown</v>
      </c>
      <c r="G65" s="3" t="s">
        <v>136</v>
      </c>
      <c r="H65" t="s">
        <v>77</v>
      </c>
      <c r="I65" t="s">
        <v>74</v>
      </c>
    </row>
    <row r="66" spans="2:9" ht="38.5" x14ac:dyDescent="0.35">
      <c r="B66">
        <v>20240820</v>
      </c>
      <c r="C66" t="str">
        <f t="shared" si="0"/>
        <v>D</v>
      </c>
      <c r="D66" s="5">
        <v>-350</v>
      </c>
      <c r="E66" t="str">
        <f t="shared" ref="E66:E95" si="5">IF(ISNUMBER(SEARCH("Google Pay",G66)),"Google Pay",
IF(ISNUMBER(SEARCH("iDEAL",G66)),"iDEAL",
IF(ISNUMBER(SEARCH("Betaalpas",G66)),"Debit Card",
IF(ISNUMBER(SEARCH("CreditCard",G66)),"Credit Card",
IF(ISNUMBER(SEARCH("Tikkie",G66)),"Tikkie",
IF(ISNUMBER(SEARCH("SEPA Incasso",G66)),"SEPA Incasso",
IF(ISNUMBER(SEARCH("SEPA OVERBOEKING",G66)),"SEPA OVERBOEKING",
"Unknown")))))))</f>
        <v>SEPA OVERBOEKING</v>
      </c>
      <c r="F66" t="str">
        <f t="shared" ref="F66:F95" si="6">IF(OR(E66="Google Pay",E66="Debit Card"),MID(G66,34,SEARCH(",PAS",G66)-34),IF((E66="iDEAL"),MID(G66,SEARCH("/NAME/",G66)+6,SEARCH("/REMI/",G66)-(SEARCH("/NAME/",G66)+6)),"Unknown"))</f>
        <v>Unknown</v>
      </c>
      <c r="G66" s="3" t="s">
        <v>130</v>
      </c>
    </row>
    <row r="67" spans="2:9" ht="26" x14ac:dyDescent="0.35">
      <c r="B67">
        <v>20240820</v>
      </c>
      <c r="C67" t="str">
        <f t="shared" ref="C67:C119" si="7">IF(LEFT(D67,1)="-","D","C")</f>
        <v>D</v>
      </c>
      <c r="D67" s="5">
        <v>-4.78</v>
      </c>
      <c r="E67" t="str">
        <f t="shared" si="5"/>
        <v>Google Pay</v>
      </c>
      <c r="F67" t="str">
        <f t="shared" si="6"/>
        <v>ABN AMRO Amstelveen</v>
      </c>
      <c r="G67" s="3" t="s">
        <v>137</v>
      </c>
      <c r="H67" t="s">
        <v>15</v>
      </c>
      <c r="I67" t="s">
        <v>71</v>
      </c>
    </row>
    <row r="68" spans="2:9" ht="63.5" x14ac:dyDescent="0.35">
      <c r="B68">
        <v>20240820</v>
      </c>
      <c r="C68" t="str">
        <f t="shared" si="7"/>
        <v>D</v>
      </c>
      <c r="D68" s="5">
        <v>-18.440000000000001</v>
      </c>
      <c r="E68" t="str">
        <f t="shared" si="5"/>
        <v>iDEAL</v>
      </c>
      <c r="F68" t="str">
        <f t="shared" si="6"/>
        <v>Sijmons horeca exploitatie t.h.o.d. via Stichting Mollie Payments</v>
      </c>
      <c r="G68" s="3" t="s">
        <v>138</v>
      </c>
      <c r="H68" t="s">
        <v>21</v>
      </c>
      <c r="I68" t="s">
        <v>74</v>
      </c>
    </row>
    <row r="69" spans="2:9" ht="51" x14ac:dyDescent="0.35">
      <c r="B69">
        <v>20240820</v>
      </c>
      <c r="C69" t="str">
        <f t="shared" si="7"/>
        <v>D</v>
      </c>
      <c r="D69" s="5">
        <v>-196</v>
      </c>
      <c r="E69" t="str">
        <f t="shared" si="5"/>
        <v>SEPA OVERBOEKING</v>
      </c>
      <c r="F69" t="str">
        <f t="shared" si="6"/>
        <v>Unknown</v>
      </c>
      <c r="G69" s="3" t="s">
        <v>139</v>
      </c>
      <c r="H69" t="s">
        <v>77</v>
      </c>
      <c r="I69" t="s">
        <v>74</v>
      </c>
    </row>
    <row r="70" spans="2:9" ht="51" x14ac:dyDescent="0.35">
      <c r="B70">
        <v>20240821</v>
      </c>
      <c r="C70" t="str">
        <f t="shared" si="7"/>
        <v>D</v>
      </c>
      <c r="D70" s="5">
        <v>-3.99</v>
      </c>
      <c r="E70" t="str">
        <f t="shared" si="5"/>
        <v>SEPA Incasso</v>
      </c>
      <c r="F70" t="str">
        <f t="shared" si="6"/>
        <v>Unknown</v>
      </c>
      <c r="G70" s="3" t="s">
        <v>140</v>
      </c>
      <c r="H70" t="s">
        <v>77</v>
      </c>
      <c r="I70" t="s">
        <v>74</v>
      </c>
    </row>
    <row r="71" spans="2:9" ht="26" x14ac:dyDescent="0.35">
      <c r="B71">
        <v>20240822</v>
      </c>
      <c r="C71" t="str">
        <f t="shared" si="7"/>
        <v>D</v>
      </c>
      <c r="D71" s="5">
        <v>-29.82</v>
      </c>
      <c r="E71" t="str">
        <f t="shared" si="5"/>
        <v>Debit Card</v>
      </c>
      <c r="F71" t="str">
        <f t="shared" si="6"/>
        <v>AUTORADAM ALMERE OOST</v>
      </c>
      <c r="G71" s="3" t="s">
        <v>141</v>
      </c>
      <c r="H71" t="s">
        <v>19</v>
      </c>
      <c r="I71" t="s">
        <v>74</v>
      </c>
    </row>
    <row r="72" spans="2:9" ht="26" x14ac:dyDescent="0.35">
      <c r="B72">
        <v>20240822</v>
      </c>
      <c r="C72" t="str">
        <f t="shared" si="7"/>
        <v>D</v>
      </c>
      <c r="D72" s="5">
        <v>-2.29</v>
      </c>
      <c r="E72" t="str">
        <f t="shared" si="5"/>
        <v>Google Pay</v>
      </c>
      <c r="F72" t="str">
        <f t="shared" si="6"/>
        <v>ABN AMRO Amstelveen</v>
      </c>
      <c r="G72" s="3" t="s">
        <v>142</v>
      </c>
      <c r="H72" t="s">
        <v>15</v>
      </c>
      <c r="I72" t="s">
        <v>71</v>
      </c>
    </row>
    <row r="73" spans="2:9" ht="26" x14ac:dyDescent="0.35">
      <c r="B73">
        <v>20240822</v>
      </c>
      <c r="C73" t="str">
        <f t="shared" si="7"/>
        <v>D</v>
      </c>
      <c r="D73" s="5">
        <v>-6</v>
      </c>
      <c r="E73" t="str">
        <f t="shared" si="5"/>
        <v>Google Pay</v>
      </c>
      <c r="F73" t="str">
        <f t="shared" si="6"/>
        <v>D.C.U. B.V.</v>
      </c>
      <c r="G73" s="3" t="s">
        <v>143</v>
      </c>
      <c r="H73" t="s">
        <v>77</v>
      </c>
      <c r="I73" t="s">
        <v>74</v>
      </c>
    </row>
    <row r="74" spans="2:9" ht="26" x14ac:dyDescent="0.35">
      <c r="B74">
        <v>20240822</v>
      </c>
      <c r="C74" t="str">
        <f t="shared" si="7"/>
        <v>D</v>
      </c>
      <c r="D74" s="5">
        <v>-1.4</v>
      </c>
      <c r="E74" t="str">
        <f t="shared" si="5"/>
        <v>Debit Card</v>
      </c>
      <c r="F74" t="str">
        <f t="shared" si="6"/>
        <v>P6 Uitgaansdriehoek</v>
      </c>
      <c r="G74" s="3" t="s">
        <v>144</v>
      </c>
      <c r="H74" t="s">
        <v>19</v>
      </c>
      <c r="I74" t="s">
        <v>74</v>
      </c>
    </row>
    <row r="75" spans="2:9" ht="26" x14ac:dyDescent="0.35">
      <c r="B75">
        <v>20240822</v>
      </c>
      <c r="C75" t="str">
        <f t="shared" si="7"/>
        <v>D</v>
      </c>
      <c r="D75" s="5">
        <v>-5.9</v>
      </c>
      <c r="E75" t="str">
        <f t="shared" si="5"/>
        <v>Google Pay</v>
      </c>
      <c r="F75" t="str">
        <f t="shared" si="6"/>
        <v>Vomar Filmwijk</v>
      </c>
      <c r="G75" s="3" t="s">
        <v>145</v>
      </c>
      <c r="H75" t="s">
        <v>8</v>
      </c>
      <c r="I75" t="s">
        <v>74</v>
      </c>
    </row>
    <row r="76" spans="2:9" ht="26" x14ac:dyDescent="0.35">
      <c r="B76">
        <v>20240823</v>
      </c>
      <c r="C76" t="str">
        <f t="shared" si="7"/>
        <v>C</v>
      </c>
      <c r="D76" s="5">
        <v>5237.97</v>
      </c>
      <c r="E76" t="str">
        <f t="shared" si="5"/>
        <v>SEPA OVERBOEKING</v>
      </c>
      <c r="F76" t="str">
        <f t="shared" si="6"/>
        <v>Unknown</v>
      </c>
      <c r="G76" s="3" t="s">
        <v>146</v>
      </c>
      <c r="H76" t="s">
        <v>77</v>
      </c>
      <c r="I76" t="s">
        <v>74</v>
      </c>
    </row>
    <row r="77" spans="2:9" ht="51" x14ac:dyDescent="0.35">
      <c r="B77">
        <v>20240823</v>
      </c>
      <c r="C77" t="str">
        <f t="shared" si="7"/>
        <v>C</v>
      </c>
      <c r="D77" s="5">
        <v>10.3</v>
      </c>
      <c r="E77" t="str">
        <f t="shared" si="5"/>
        <v>Tikkie</v>
      </c>
      <c r="F77" t="str">
        <f t="shared" si="6"/>
        <v>Unknown</v>
      </c>
      <c r="G77" s="3" t="s">
        <v>147</v>
      </c>
      <c r="H77" t="s">
        <v>77</v>
      </c>
      <c r="I77" t="s">
        <v>74</v>
      </c>
    </row>
    <row r="78" spans="2:9" ht="51" x14ac:dyDescent="0.35">
      <c r="B78">
        <v>20240823</v>
      </c>
      <c r="C78" t="str">
        <f t="shared" si="7"/>
        <v>C</v>
      </c>
      <c r="D78" s="5">
        <v>10.3</v>
      </c>
      <c r="E78" t="str">
        <f t="shared" si="5"/>
        <v>Tikkie</v>
      </c>
      <c r="F78" t="str">
        <f t="shared" si="6"/>
        <v>Unknown</v>
      </c>
      <c r="G78" s="3" t="s">
        <v>148</v>
      </c>
      <c r="H78" t="s">
        <v>77</v>
      </c>
      <c r="I78" t="s">
        <v>74</v>
      </c>
    </row>
    <row r="79" spans="2:9" ht="51" x14ac:dyDescent="0.35">
      <c r="B79">
        <v>20240823</v>
      </c>
      <c r="C79" t="str">
        <f t="shared" si="7"/>
        <v>D</v>
      </c>
      <c r="D79" s="5">
        <v>-31</v>
      </c>
      <c r="E79" t="str">
        <f t="shared" si="5"/>
        <v>iDEAL</v>
      </c>
      <c r="F79" t="str">
        <f t="shared" si="6"/>
        <v>Squash Almere B.V. via Stichting Mollie Payments</v>
      </c>
      <c r="G79" s="3" t="s">
        <v>149</v>
      </c>
      <c r="H79" t="s">
        <v>21</v>
      </c>
      <c r="I79" t="s">
        <v>74</v>
      </c>
    </row>
    <row r="80" spans="2:9" ht="26" x14ac:dyDescent="0.35">
      <c r="B80">
        <v>20240823</v>
      </c>
      <c r="C80" t="str">
        <f t="shared" si="7"/>
        <v>D</v>
      </c>
      <c r="D80" s="5">
        <v>-33</v>
      </c>
      <c r="E80" t="str">
        <f t="shared" si="5"/>
        <v>Google Pay</v>
      </c>
      <c r="F80" t="str">
        <f t="shared" si="6"/>
        <v>BW Almere Stad POS</v>
      </c>
      <c r="G80" s="3" t="s">
        <v>150</v>
      </c>
      <c r="H80" t="s">
        <v>15</v>
      </c>
      <c r="I80" t="s">
        <v>71</v>
      </c>
    </row>
    <row r="81" spans="2:9" ht="26" x14ac:dyDescent="0.35">
      <c r="B81">
        <v>20240823</v>
      </c>
      <c r="C81" t="str">
        <f t="shared" si="7"/>
        <v>D</v>
      </c>
      <c r="D81" s="5">
        <v>-6.76</v>
      </c>
      <c r="E81" t="str">
        <f t="shared" si="5"/>
        <v>Google Pay</v>
      </c>
      <c r="F81" t="str">
        <f t="shared" si="6"/>
        <v>Tanger Almere</v>
      </c>
      <c r="G81" s="3" t="s">
        <v>151</v>
      </c>
      <c r="H81" t="s">
        <v>8</v>
      </c>
      <c r="I81" t="s">
        <v>74</v>
      </c>
    </row>
    <row r="82" spans="2:9" ht="26" x14ac:dyDescent="0.35">
      <c r="B82">
        <v>20240823</v>
      </c>
      <c r="C82" t="str">
        <f t="shared" si="7"/>
        <v>D</v>
      </c>
      <c r="D82" s="5">
        <v>-3.35</v>
      </c>
      <c r="E82" t="str">
        <f t="shared" si="5"/>
        <v>Google Pay</v>
      </c>
      <c r="F82" t="str">
        <f t="shared" si="6"/>
        <v>BCK*BakkerijSoussie</v>
      </c>
      <c r="G82" s="3" t="s">
        <v>152</v>
      </c>
      <c r="H82" t="s">
        <v>15</v>
      </c>
      <c r="I82" t="s">
        <v>71</v>
      </c>
    </row>
    <row r="83" spans="2:9" ht="26" x14ac:dyDescent="0.35">
      <c r="B83">
        <v>20240823</v>
      </c>
      <c r="C83" t="str">
        <f t="shared" si="7"/>
        <v>D</v>
      </c>
      <c r="D83" s="5">
        <v>-2.93</v>
      </c>
      <c r="E83" t="str">
        <f t="shared" si="5"/>
        <v>Google Pay</v>
      </c>
      <c r="F83" t="str">
        <f t="shared" si="6"/>
        <v>ALBERT HEIJN 2242</v>
      </c>
      <c r="G83" s="3" t="s">
        <v>153</v>
      </c>
      <c r="H83" t="s">
        <v>8</v>
      </c>
      <c r="I83" t="s">
        <v>74</v>
      </c>
    </row>
    <row r="84" spans="2:9" ht="26" x14ac:dyDescent="0.35">
      <c r="B84">
        <v>20240824</v>
      </c>
      <c r="C84" t="str">
        <f t="shared" si="7"/>
        <v>D</v>
      </c>
      <c r="D84" s="5">
        <v>-7.25</v>
      </c>
      <c r="E84" t="str">
        <f t="shared" si="5"/>
        <v>Google Pay</v>
      </c>
      <c r="F84" t="str">
        <f t="shared" si="6"/>
        <v>CCV*Maas-geurtsen V.O.</v>
      </c>
      <c r="G84" s="3" t="s">
        <v>154</v>
      </c>
      <c r="H84" t="s">
        <v>77</v>
      </c>
      <c r="I84" t="s">
        <v>74</v>
      </c>
    </row>
    <row r="85" spans="2:9" ht="26" x14ac:dyDescent="0.35">
      <c r="B85">
        <v>20240825</v>
      </c>
      <c r="C85" t="str">
        <f t="shared" si="7"/>
        <v>D</v>
      </c>
      <c r="D85" s="5">
        <v>-8.98</v>
      </c>
      <c r="E85" t="str">
        <f t="shared" si="5"/>
        <v>Google Pay</v>
      </c>
      <c r="F85" t="str">
        <f t="shared" si="6"/>
        <v>ETOS 7433</v>
      </c>
      <c r="G85" s="3" t="s">
        <v>155</v>
      </c>
      <c r="H85" t="s">
        <v>21</v>
      </c>
      <c r="I85" t="s">
        <v>74</v>
      </c>
    </row>
    <row r="86" spans="2:9" ht="26" x14ac:dyDescent="0.35">
      <c r="B86">
        <v>20240825</v>
      </c>
      <c r="C86" t="str">
        <f t="shared" si="7"/>
        <v>D</v>
      </c>
      <c r="D86" s="5">
        <v>-12.56</v>
      </c>
      <c r="E86" t="str">
        <f t="shared" si="5"/>
        <v>Google Pay</v>
      </c>
      <c r="F86" t="str">
        <f t="shared" si="6"/>
        <v>Hema EV083</v>
      </c>
      <c r="G86" s="3" t="s">
        <v>156</v>
      </c>
      <c r="H86" t="s">
        <v>11</v>
      </c>
      <c r="I86" t="s">
        <v>71</v>
      </c>
    </row>
    <row r="87" spans="2:9" ht="26" x14ac:dyDescent="0.35">
      <c r="B87">
        <v>20240825</v>
      </c>
      <c r="C87" t="str">
        <f t="shared" si="7"/>
        <v>D</v>
      </c>
      <c r="D87" s="5">
        <v>-43.5</v>
      </c>
      <c r="E87" t="str">
        <f t="shared" si="5"/>
        <v>Google Pay</v>
      </c>
      <c r="F87" t="str">
        <f t="shared" si="6"/>
        <v>Hema EV083</v>
      </c>
      <c r="G87" s="3" t="s">
        <v>157</v>
      </c>
      <c r="H87" t="s">
        <v>11</v>
      </c>
      <c r="I87" t="s">
        <v>71</v>
      </c>
    </row>
    <row r="88" spans="2:9" ht="26" x14ac:dyDescent="0.35">
      <c r="B88">
        <v>20240825</v>
      </c>
      <c r="C88" t="str">
        <f t="shared" si="7"/>
        <v>D</v>
      </c>
      <c r="D88" s="5">
        <v>-48.53</v>
      </c>
      <c r="E88" t="str">
        <f t="shared" si="5"/>
        <v>Debit Card</v>
      </c>
      <c r="F88" t="str">
        <f t="shared" si="6"/>
        <v>AUTORADAM ALMERE OOST</v>
      </c>
      <c r="G88" s="3" t="s">
        <v>158</v>
      </c>
      <c r="H88" t="s">
        <v>19</v>
      </c>
      <c r="I88" t="s">
        <v>74</v>
      </c>
    </row>
    <row r="89" spans="2:9" ht="26" x14ac:dyDescent="0.35">
      <c r="B89">
        <v>20240825</v>
      </c>
      <c r="C89" t="str">
        <f t="shared" si="7"/>
        <v>D</v>
      </c>
      <c r="D89" s="5">
        <v>-34.5</v>
      </c>
      <c r="E89" t="str">
        <f t="shared" si="5"/>
        <v>Google Pay</v>
      </c>
      <c r="F89" t="str">
        <f t="shared" si="6"/>
        <v>Autoradam wasstraat</v>
      </c>
      <c r="G89" s="3" t="s">
        <v>159</v>
      </c>
      <c r="H89" t="s">
        <v>19</v>
      </c>
      <c r="I89" t="s">
        <v>74</v>
      </c>
    </row>
    <row r="90" spans="2:9" ht="26" x14ac:dyDescent="0.35">
      <c r="B90">
        <v>20240825</v>
      </c>
      <c r="C90" t="str">
        <f t="shared" si="7"/>
        <v>D</v>
      </c>
      <c r="D90" s="5">
        <v>-43.82</v>
      </c>
      <c r="E90" t="str">
        <f t="shared" si="5"/>
        <v>Debit Card</v>
      </c>
      <c r="F90" t="str">
        <f t="shared" si="6"/>
        <v>Vomar Filmwijk</v>
      </c>
      <c r="G90" s="3" t="s">
        <v>160</v>
      </c>
      <c r="H90" t="s">
        <v>8</v>
      </c>
      <c r="I90" t="s">
        <v>74</v>
      </c>
    </row>
    <row r="91" spans="2:9" ht="26" x14ac:dyDescent="0.35">
      <c r="B91">
        <v>20240825</v>
      </c>
      <c r="C91" t="str">
        <f t="shared" si="7"/>
        <v>D</v>
      </c>
      <c r="D91" s="5">
        <v>-13.44</v>
      </c>
      <c r="E91" t="str">
        <f t="shared" si="5"/>
        <v>Google Pay</v>
      </c>
      <c r="F91" t="str">
        <f t="shared" si="6"/>
        <v>ALBERT HEIJN 2242</v>
      </c>
      <c r="G91" s="3" t="s">
        <v>161</v>
      </c>
      <c r="H91" t="s">
        <v>8</v>
      </c>
      <c r="I91" t="s">
        <v>74</v>
      </c>
    </row>
    <row r="92" spans="2:9" ht="38.5" x14ac:dyDescent="0.35">
      <c r="B92">
        <v>20240826</v>
      </c>
      <c r="C92" t="str">
        <f t="shared" si="7"/>
        <v>D</v>
      </c>
      <c r="D92" s="5">
        <v>-250</v>
      </c>
      <c r="E92" t="str">
        <f t="shared" si="5"/>
        <v>SEPA Incasso</v>
      </c>
      <c r="F92" t="str">
        <f t="shared" si="6"/>
        <v>Unknown</v>
      </c>
      <c r="G92" s="3" t="s">
        <v>162</v>
      </c>
      <c r="H92" t="s">
        <v>77</v>
      </c>
      <c r="I92" t="s">
        <v>74</v>
      </c>
    </row>
    <row r="93" spans="2:9" ht="38.5" x14ac:dyDescent="0.35">
      <c r="B93">
        <v>20240826</v>
      </c>
      <c r="C93" t="str">
        <f t="shared" si="7"/>
        <v>D</v>
      </c>
      <c r="D93" s="5">
        <v>-1000</v>
      </c>
      <c r="E93" t="str">
        <f t="shared" si="5"/>
        <v>SEPA OVERBOEKING</v>
      </c>
      <c r="F93" t="str">
        <f t="shared" si="6"/>
        <v>Unknown</v>
      </c>
      <c r="G93" s="3" t="s">
        <v>130</v>
      </c>
      <c r="H93" t="s">
        <v>77</v>
      </c>
      <c r="I93" t="s">
        <v>74</v>
      </c>
    </row>
    <row r="94" spans="2:9" ht="63.5" x14ac:dyDescent="0.35">
      <c r="B94">
        <v>20240827</v>
      </c>
      <c r="C94" t="str">
        <f t="shared" si="7"/>
        <v>D</v>
      </c>
      <c r="D94" s="5">
        <v>-297.73</v>
      </c>
      <c r="E94" t="str">
        <f t="shared" si="5"/>
        <v>SEPA Incasso</v>
      </c>
      <c r="F94" t="str">
        <f t="shared" si="6"/>
        <v>Unknown</v>
      </c>
      <c r="G94" s="3" t="s">
        <v>163</v>
      </c>
      <c r="H94" t="s">
        <v>77</v>
      </c>
      <c r="I94" t="s">
        <v>74</v>
      </c>
    </row>
    <row r="95" spans="2:9" ht="51" x14ac:dyDescent="0.35">
      <c r="B95">
        <v>20240827</v>
      </c>
      <c r="C95" t="str">
        <f t="shared" si="7"/>
        <v>D</v>
      </c>
      <c r="D95" s="5">
        <v>-48.69</v>
      </c>
      <c r="E95" t="str">
        <f t="shared" si="5"/>
        <v>SEPA Incasso</v>
      </c>
      <c r="F95" t="str">
        <f t="shared" si="6"/>
        <v>Unknown</v>
      </c>
      <c r="G95" s="3" t="s">
        <v>164</v>
      </c>
      <c r="H95" t="s">
        <v>77</v>
      </c>
      <c r="I95" t="s">
        <v>74</v>
      </c>
    </row>
    <row r="96" spans="2:9" x14ac:dyDescent="0.35">
      <c r="B96">
        <v>20240827</v>
      </c>
      <c r="C96" t="str">
        <f t="shared" si="7"/>
        <v>C</v>
      </c>
      <c r="D96" s="5">
        <v>4000</v>
      </c>
      <c r="E96" t="s">
        <v>165</v>
      </c>
      <c r="F96" t="s">
        <v>166</v>
      </c>
      <c r="G96" s="3" t="s">
        <v>167</v>
      </c>
      <c r="H96" t="s">
        <v>168</v>
      </c>
      <c r="I96" t="s">
        <v>74</v>
      </c>
    </row>
    <row r="97" spans="2:9" ht="63.5" x14ac:dyDescent="0.35">
      <c r="B97">
        <v>20240827</v>
      </c>
      <c r="C97" t="str">
        <f t="shared" si="7"/>
        <v>D</v>
      </c>
      <c r="D97" s="5">
        <v>-38.5</v>
      </c>
      <c r="E97" t="str">
        <f t="shared" ref="E97:E119" si="8">IF(ISNUMBER(SEARCH("Google Pay",G97)),"Google Pay",
IF(ISNUMBER(SEARCH("iDEAL",G97)),"iDEAL",
IF(ISNUMBER(SEARCH("Betaalpas",G97)),"Debit Card",
IF(ISNUMBER(SEARCH("CreditCard",G97)),"Credit Card",
IF(ISNUMBER(SEARCH("Tikkie",G97)),"Tikkie",
IF(ISNUMBER(SEARCH("SEPA Incasso",G97)),"SEPA Incasso",
IF(ISNUMBER(SEARCH("SEPA OVERBOEKING",G97)),"SEPA OVERBOEKING",
"Unknown")))))))</f>
        <v>SEPA Incasso</v>
      </c>
      <c r="F97" t="str">
        <f t="shared" ref="F97:F119" si="9">IF(OR(E97="Google Pay",E97="Debit Card"),MID(G97,34,SEARCH(",PAS",G97)-34),IF((E97="iDEAL"),MID(G97,SEARCH("/NAME/",G97)+6,SEARCH("/REMI/",G97)-(SEARCH("/NAME/",G97)+6)),"Unknown"))</f>
        <v>Unknown</v>
      </c>
      <c r="G97" s="3" t="s">
        <v>169</v>
      </c>
      <c r="H97" t="s">
        <v>77</v>
      </c>
      <c r="I97" t="s">
        <v>74</v>
      </c>
    </row>
    <row r="98" spans="2:9" ht="63.5" x14ac:dyDescent="0.35">
      <c r="B98">
        <v>20240827</v>
      </c>
      <c r="C98" t="str">
        <f t="shared" si="7"/>
        <v>D</v>
      </c>
      <c r="D98" s="5">
        <v>-30</v>
      </c>
      <c r="E98" t="str">
        <f t="shared" si="8"/>
        <v>SEPA Incasso</v>
      </c>
      <c r="F98" t="str">
        <f t="shared" si="9"/>
        <v>Unknown</v>
      </c>
      <c r="G98" s="3" t="s">
        <v>170</v>
      </c>
      <c r="H98" t="s">
        <v>77</v>
      </c>
      <c r="I98" t="s">
        <v>74</v>
      </c>
    </row>
    <row r="99" spans="2:9" ht="26" x14ac:dyDescent="0.35">
      <c r="B99">
        <v>20240827</v>
      </c>
      <c r="C99" t="str">
        <f t="shared" si="7"/>
        <v>D</v>
      </c>
      <c r="D99" s="5">
        <v>-2.44</v>
      </c>
      <c r="E99" t="str">
        <f t="shared" si="8"/>
        <v>Google Pay</v>
      </c>
      <c r="F99" t="str">
        <f t="shared" si="9"/>
        <v>ABN AMRO Amstelveen</v>
      </c>
      <c r="G99" s="3" t="s">
        <v>171</v>
      </c>
      <c r="H99" t="s">
        <v>15</v>
      </c>
      <c r="I99" t="s">
        <v>71</v>
      </c>
    </row>
    <row r="100" spans="2:9" ht="26" x14ac:dyDescent="0.35">
      <c r="B100">
        <v>20240827</v>
      </c>
      <c r="C100" t="str">
        <f t="shared" si="7"/>
        <v>D</v>
      </c>
      <c r="D100" s="5">
        <v>-7.07</v>
      </c>
      <c r="E100" t="str">
        <f t="shared" si="8"/>
        <v>Google Pay</v>
      </c>
      <c r="F100" t="str">
        <f t="shared" si="9"/>
        <v>ABN AMRO Amstelveen</v>
      </c>
      <c r="G100" s="3" t="s">
        <v>172</v>
      </c>
      <c r="H100" t="s">
        <v>15</v>
      </c>
      <c r="I100" t="s">
        <v>71</v>
      </c>
    </row>
    <row r="101" spans="2:9" ht="26" x14ac:dyDescent="0.35">
      <c r="B101">
        <v>20240827</v>
      </c>
      <c r="C101" t="str">
        <f t="shared" si="7"/>
        <v>D</v>
      </c>
      <c r="D101" s="5">
        <v>-1.6</v>
      </c>
      <c r="E101" t="str">
        <f t="shared" si="8"/>
        <v>Google Pay</v>
      </c>
      <c r="F101" t="str">
        <f t="shared" si="9"/>
        <v>AH to go A'damZ 5861</v>
      </c>
      <c r="G101" s="3" t="s">
        <v>173</v>
      </c>
      <c r="H101" t="s">
        <v>8</v>
      </c>
      <c r="I101" t="s">
        <v>74</v>
      </c>
    </row>
    <row r="102" spans="2:9" ht="51" x14ac:dyDescent="0.35">
      <c r="B102">
        <v>20240828</v>
      </c>
      <c r="C102" t="str">
        <f t="shared" si="7"/>
        <v>D</v>
      </c>
      <c r="D102" s="5">
        <v>-35</v>
      </c>
      <c r="E102" t="str">
        <f t="shared" si="8"/>
        <v>SEPA Incasso</v>
      </c>
      <c r="F102" t="str">
        <f t="shared" si="9"/>
        <v>Unknown</v>
      </c>
      <c r="G102" s="3" t="s">
        <v>174</v>
      </c>
      <c r="H102" t="s">
        <v>77</v>
      </c>
      <c r="I102" t="s">
        <v>74</v>
      </c>
    </row>
    <row r="103" spans="2:9" ht="38.5" x14ac:dyDescent="0.35">
      <c r="B103">
        <v>20240828</v>
      </c>
      <c r="C103" t="str">
        <f t="shared" si="7"/>
        <v>D</v>
      </c>
      <c r="D103" s="5">
        <v>-289.99</v>
      </c>
      <c r="E103" t="str">
        <f t="shared" si="8"/>
        <v>iDEAL</v>
      </c>
      <c r="F103" t="str">
        <f t="shared" si="9"/>
        <v>Philips Consumer Lifestyle BV</v>
      </c>
      <c r="G103" s="3" t="s">
        <v>175</v>
      </c>
      <c r="H103" t="s">
        <v>77</v>
      </c>
      <c r="I103" t="s">
        <v>74</v>
      </c>
    </row>
    <row r="104" spans="2:9" ht="26" x14ac:dyDescent="0.35">
      <c r="B104">
        <v>20240828</v>
      </c>
      <c r="C104" t="str">
        <f t="shared" si="7"/>
        <v>D</v>
      </c>
      <c r="D104" s="5">
        <v>-20.05</v>
      </c>
      <c r="E104" t="str">
        <f t="shared" si="8"/>
        <v>Google Pay</v>
      </c>
      <c r="F104" t="str">
        <f t="shared" si="9"/>
        <v>ALBERT HEIJN 2242</v>
      </c>
      <c r="G104" s="3" t="s">
        <v>176</v>
      </c>
      <c r="H104" t="s">
        <v>8</v>
      </c>
      <c r="I104" t="s">
        <v>74</v>
      </c>
    </row>
    <row r="105" spans="2:9" ht="26" x14ac:dyDescent="0.35">
      <c r="B105">
        <v>20240828</v>
      </c>
      <c r="C105" t="str">
        <f t="shared" si="7"/>
        <v>D</v>
      </c>
      <c r="D105" s="5">
        <v>-11.5</v>
      </c>
      <c r="E105" t="str">
        <f t="shared" si="8"/>
        <v>Google Pay</v>
      </c>
      <c r="F105" t="str">
        <f t="shared" si="9"/>
        <v>Urker Viskraam</v>
      </c>
      <c r="G105" s="3" t="s">
        <v>177</v>
      </c>
      <c r="H105" t="s">
        <v>15</v>
      </c>
      <c r="I105" t="s">
        <v>71</v>
      </c>
    </row>
    <row r="106" spans="2:9" ht="38.5" x14ac:dyDescent="0.35">
      <c r="B106">
        <v>20240828</v>
      </c>
      <c r="C106" t="str">
        <f t="shared" si="7"/>
        <v>D</v>
      </c>
      <c r="D106" s="5">
        <v>-94</v>
      </c>
      <c r="E106" t="str">
        <f t="shared" si="8"/>
        <v>iDEAL</v>
      </c>
      <c r="F106" t="str">
        <f t="shared" si="9"/>
        <v xml:space="preserve">Kruidvat </v>
      </c>
      <c r="G106" s="3" t="s">
        <v>178</v>
      </c>
      <c r="H106" t="s">
        <v>21</v>
      </c>
      <c r="I106" t="s">
        <v>74</v>
      </c>
    </row>
    <row r="107" spans="2:9" ht="63.5" x14ac:dyDescent="0.35">
      <c r="B107">
        <v>20240829</v>
      </c>
      <c r="C107" t="str">
        <f t="shared" si="7"/>
        <v>D</v>
      </c>
      <c r="D107" s="5">
        <v>-1236.53</v>
      </c>
      <c r="E107" t="str">
        <f t="shared" si="8"/>
        <v>SEPA Incasso</v>
      </c>
      <c r="F107" t="str">
        <f t="shared" si="9"/>
        <v>Unknown</v>
      </c>
      <c r="G107" s="3" t="s">
        <v>179</v>
      </c>
      <c r="H107" t="s">
        <v>77</v>
      </c>
      <c r="I107" t="s">
        <v>74</v>
      </c>
    </row>
    <row r="108" spans="2:9" ht="26" x14ac:dyDescent="0.35">
      <c r="B108">
        <v>20240829</v>
      </c>
      <c r="C108" t="str">
        <f t="shared" si="7"/>
        <v>D</v>
      </c>
      <c r="D108" s="5">
        <v>-2.65</v>
      </c>
      <c r="E108" t="str">
        <f t="shared" si="8"/>
        <v>Google Pay</v>
      </c>
      <c r="F108" t="str">
        <f t="shared" si="9"/>
        <v>5860 ALM AH to Go</v>
      </c>
      <c r="G108" s="3" t="s">
        <v>180</v>
      </c>
      <c r="H108" t="s">
        <v>15</v>
      </c>
      <c r="I108" t="s">
        <v>71</v>
      </c>
    </row>
    <row r="109" spans="2:9" ht="51" x14ac:dyDescent="0.35">
      <c r="B109">
        <v>20240830</v>
      </c>
      <c r="C109" t="str">
        <f t="shared" si="7"/>
        <v>D</v>
      </c>
      <c r="D109" s="5">
        <v>-671.09</v>
      </c>
      <c r="E109" t="str">
        <f t="shared" si="8"/>
        <v>Credit Card</v>
      </c>
      <c r="F109" t="str">
        <f t="shared" si="9"/>
        <v>Unknown</v>
      </c>
      <c r="G109" s="3" t="s">
        <v>181</v>
      </c>
      <c r="H109" t="s">
        <v>77</v>
      </c>
      <c r="I109" t="s">
        <v>74</v>
      </c>
    </row>
    <row r="110" spans="2:9" ht="26" x14ac:dyDescent="0.35">
      <c r="B110">
        <v>20240830</v>
      </c>
      <c r="C110" t="str">
        <f t="shared" si="7"/>
        <v>D</v>
      </c>
      <c r="D110" s="5">
        <v>-7.12</v>
      </c>
      <c r="E110" t="str">
        <f t="shared" si="8"/>
        <v>Debit Card</v>
      </c>
      <c r="F110" t="str">
        <f t="shared" si="9"/>
        <v>ALBERT HEIJN 2242</v>
      </c>
      <c r="G110" s="3" t="s">
        <v>182</v>
      </c>
      <c r="H110" t="s">
        <v>15</v>
      </c>
      <c r="I110" t="s">
        <v>71</v>
      </c>
    </row>
    <row r="111" spans="2:9" ht="26" x14ac:dyDescent="0.35">
      <c r="B111">
        <v>20240831</v>
      </c>
      <c r="C111" t="str">
        <f t="shared" si="7"/>
        <v>D</v>
      </c>
      <c r="D111" s="5">
        <v>-6.75</v>
      </c>
      <c r="E111" t="str">
        <f t="shared" si="8"/>
        <v>Google Pay</v>
      </c>
      <c r="F111" t="str">
        <f t="shared" si="9"/>
        <v>006DHJ</v>
      </c>
      <c r="G111" s="3" t="s">
        <v>183</v>
      </c>
      <c r="H111" t="s">
        <v>77</v>
      </c>
      <c r="I111" t="s">
        <v>74</v>
      </c>
    </row>
    <row r="112" spans="2:9" ht="26" x14ac:dyDescent="0.35">
      <c r="B112">
        <v>20240831</v>
      </c>
      <c r="C112" t="str">
        <f t="shared" si="7"/>
        <v>C</v>
      </c>
      <c r="D112" s="5">
        <v>25</v>
      </c>
      <c r="E112" t="str">
        <f t="shared" si="8"/>
        <v>Debit Card</v>
      </c>
      <c r="F112" t="str">
        <f t="shared" si="9"/>
        <v>Hema EV083</v>
      </c>
      <c r="G112" s="3" t="s">
        <v>184</v>
      </c>
      <c r="H112" t="s">
        <v>11</v>
      </c>
      <c r="I112" t="s">
        <v>71</v>
      </c>
    </row>
    <row r="113" spans="2:9" ht="26" x14ac:dyDescent="0.35">
      <c r="B113">
        <v>20240831</v>
      </c>
      <c r="C113" t="str">
        <f t="shared" si="7"/>
        <v>D</v>
      </c>
      <c r="D113" s="5">
        <v>-9.99</v>
      </c>
      <c r="E113" t="str">
        <f t="shared" si="8"/>
        <v>Google Pay</v>
      </c>
      <c r="F113" t="str">
        <f t="shared" si="9"/>
        <v>2970 Intertoys Almere</v>
      </c>
      <c r="G113" s="3" t="s">
        <v>185</v>
      </c>
      <c r="H113" t="s">
        <v>17</v>
      </c>
      <c r="I113" t="s">
        <v>71</v>
      </c>
    </row>
    <row r="114" spans="2:9" ht="26" x14ac:dyDescent="0.35">
      <c r="B114">
        <v>20240831</v>
      </c>
      <c r="C114" t="str">
        <f t="shared" si="7"/>
        <v>D</v>
      </c>
      <c r="D114" s="5">
        <v>-5</v>
      </c>
      <c r="E114" t="str">
        <f t="shared" si="8"/>
        <v>Google Pay</v>
      </c>
      <c r="F114" t="str">
        <f t="shared" si="9"/>
        <v>Churros Catering</v>
      </c>
      <c r="G114" s="3" t="s">
        <v>186</v>
      </c>
      <c r="H114" t="s">
        <v>15</v>
      </c>
      <c r="I114" t="s">
        <v>71</v>
      </c>
    </row>
    <row r="115" spans="2:9" ht="26" x14ac:dyDescent="0.35">
      <c r="B115">
        <v>20240901</v>
      </c>
      <c r="C115" t="str">
        <f t="shared" si="7"/>
        <v>D</v>
      </c>
      <c r="D115" s="5">
        <v>-3.3</v>
      </c>
      <c r="E115" t="str">
        <f t="shared" si="8"/>
        <v>Debit Card</v>
      </c>
      <c r="F115" t="str">
        <f t="shared" si="9"/>
        <v>NLOVLX5MAZMN8W45WG</v>
      </c>
      <c r="G115" s="3" t="s">
        <v>187</v>
      </c>
      <c r="H115" t="s">
        <v>77</v>
      </c>
      <c r="I115" t="s">
        <v>74</v>
      </c>
    </row>
    <row r="116" spans="2:9" ht="26" x14ac:dyDescent="0.35">
      <c r="B116">
        <v>20240901</v>
      </c>
      <c r="C116" t="str">
        <f t="shared" si="7"/>
        <v>D</v>
      </c>
      <c r="D116" s="5">
        <v>-27.85</v>
      </c>
      <c r="E116" t="str">
        <f t="shared" si="8"/>
        <v>Debit Card</v>
      </c>
      <c r="F116" t="str">
        <f t="shared" si="9"/>
        <v>Vomar Filmwijk</v>
      </c>
      <c r="G116" s="3" t="s">
        <v>188</v>
      </c>
      <c r="H116" t="s">
        <v>8</v>
      </c>
      <c r="I116" t="s">
        <v>74</v>
      </c>
    </row>
    <row r="117" spans="2:9" ht="26" x14ac:dyDescent="0.35">
      <c r="B117">
        <v>20240901</v>
      </c>
      <c r="C117" t="str">
        <f t="shared" si="7"/>
        <v>D</v>
      </c>
      <c r="D117" s="5">
        <v>-20</v>
      </c>
      <c r="E117" t="str">
        <f t="shared" si="8"/>
        <v>Google Pay</v>
      </c>
      <c r="F117" t="str">
        <f t="shared" si="9"/>
        <v>ALBERT HEIJN 2242</v>
      </c>
      <c r="G117" s="3" t="s">
        <v>189</v>
      </c>
      <c r="H117" t="s">
        <v>8</v>
      </c>
      <c r="I117" t="s">
        <v>74</v>
      </c>
    </row>
    <row r="118" spans="2:9" ht="51" x14ac:dyDescent="0.35">
      <c r="B118">
        <v>20240902</v>
      </c>
      <c r="C118" t="str">
        <f t="shared" si="7"/>
        <v>D</v>
      </c>
      <c r="D118" s="5">
        <v>-13.62</v>
      </c>
      <c r="E118" t="str">
        <f t="shared" si="8"/>
        <v>SEPA Incasso</v>
      </c>
      <c r="F118" t="str">
        <f t="shared" si="9"/>
        <v>Unknown</v>
      </c>
      <c r="G118" s="3" t="s">
        <v>190</v>
      </c>
      <c r="H118" t="s">
        <v>77</v>
      </c>
      <c r="I118" t="s">
        <v>74</v>
      </c>
    </row>
    <row r="119" spans="2:9" ht="63.5" x14ac:dyDescent="0.35">
      <c r="B119">
        <v>20240902</v>
      </c>
      <c r="C119" t="str">
        <f t="shared" si="7"/>
        <v>D</v>
      </c>
      <c r="D119" s="5">
        <v>-223</v>
      </c>
      <c r="E119" t="str">
        <f t="shared" si="8"/>
        <v>SEPA Incasso</v>
      </c>
      <c r="F119" t="str">
        <f t="shared" si="9"/>
        <v>Unknown</v>
      </c>
      <c r="G119" s="3" t="s">
        <v>191</v>
      </c>
      <c r="H119" t="s">
        <v>77</v>
      </c>
      <c r="I119" t="s">
        <v>74</v>
      </c>
    </row>
  </sheetData>
  <autoFilter ref="A1:I119" xr:uid="{C0316A2D-87BE-4A7C-9248-0582E2AEC7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D2FD-0AC1-433B-8C78-3ADD37B8C5C0}">
  <dimension ref="A1:I283"/>
  <sheetViews>
    <sheetView tabSelected="1" topLeftCell="D1" workbookViewId="0">
      <selection activeCell="F1" sqref="F1"/>
    </sheetView>
  </sheetViews>
  <sheetFormatPr defaultColWidth="8.81640625" defaultRowHeight="14.5" x14ac:dyDescent="0.35"/>
  <cols>
    <col min="1" max="1" width="19.6328125" bestFit="1" customWidth="1"/>
    <col min="2" max="2" width="8.81640625" bestFit="1" customWidth="1"/>
    <col min="3" max="3" width="7.81640625" bestFit="1" customWidth="1"/>
    <col min="4" max="4" width="8.1796875" bestFit="1" customWidth="1"/>
    <col min="5" max="5" width="19.36328125" bestFit="1" customWidth="1"/>
    <col min="6" max="6" width="52.453125" bestFit="1" customWidth="1"/>
    <col min="7" max="7" width="48.453125" customWidth="1"/>
    <col min="8" max="8" width="12.81640625" bestFit="1" customWidth="1"/>
    <col min="9" max="9" width="17" bestFit="1" customWidth="1"/>
  </cols>
  <sheetData>
    <row r="1" spans="1:9" x14ac:dyDescent="0.35">
      <c r="A1" s="4" t="s">
        <v>61</v>
      </c>
      <c r="B1" s="4" t="s">
        <v>62</v>
      </c>
      <c r="C1" s="4" t="s">
        <v>63</v>
      </c>
      <c r="D1" s="4" t="s">
        <v>64</v>
      </c>
      <c r="E1" s="2" t="s">
        <v>65</v>
      </c>
      <c r="F1" s="2" t="s">
        <v>3</v>
      </c>
      <c r="G1" s="6" t="s">
        <v>66</v>
      </c>
      <c r="H1" s="4" t="s">
        <v>67</v>
      </c>
      <c r="I1" s="4" t="s">
        <v>68</v>
      </c>
    </row>
    <row r="2" spans="1:9" ht="29" x14ac:dyDescent="0.35">
      <c r="A2" t="s">
        <v>69</v>
      </c>
      <c r="B2">
        <v>20240329</v>
      </c>
      <c r="C2" t="str">
        <f>IF(LEFT(D2,1)="-","D","C")</f>
        <v>C</v>
      </c>
      <c r="D2" s="5">
        <v>3000</v>
      </c>
      <c r="E2" t="str">
        <f t="shared" ref="E2:E65" si="0">IF(ISNUMBER(SEARCH("Google Pay",G2)),"Google Pay",
IF(ISNUMBER(SEARCH("iDEAL",G2)),"iDEAL",
IF(ISNUMBER(SEARCH("Betaalpas",G2)),"Debit Card",
IF(ISNUMBER(SEARCH("CreditCard",G2)),"Credit Card",
IF(ISNUMBER(SEARCH("Tikkie",G2)),"Tikkie",
IF(ISNUMBER(SEARCH("SEPA Incasso",G2)),"SEPA Incasso",
IF(ISNUMBER(SEARCH("SEPA OVERBOEKING",G2)),"SEPA OVERBOEKING",
"Unknown")))))))</f>
        <v>SEPA OVERBOEKING</v>
      </c>
      <c r="F2" t="str">
        <f t="shared" ref="F2:F12" si="1">IF(OR(E2="Google Pay",E2="Debit Card"),MID(G2,34,SEARCH(",PAS",G2)-34),IF((E2="iDEAL"),MID(G2,SEARCH("/NAME/",G2)+6,20-(SEARCH("/NAME/",G2)+6)),"Unknown"))</f>
        <v>Unknown</v>
      </c>
      <c r="G2" s="7" t="s">
        <v>457</v>
      </c>
      <c r="H2" t="s">
        <v>77</v>
      </c>
      <c r="I2" t="str">
        <f>VLOOKUP(H2,Sheet1!$A$2:$B$11,2,FALSE)</f>
        <v>M</v>
      </c>
    </row>
    <row r="3" spans="1:9" ht="29" x14ac:dyDescent="0.35">
      <c r="B3">
        <v>20240329</v>
      </c>
      <c r="C3" t="str">
        <f t="shared" ref="C3:C66" si="2">IF(LEFT(D3,1)="-","D","C")</f>
        <v>D</v>
      </c>
      <c r="D3" s="5">
        <v>-86.74</v>
      </c>
      <c r="E3" t="str">
        <f t="shared" si="0"/>
        <v>Google Pay</v>
      </c>
      <c r="F3" t="str">
        <f t="shared" si="1"/>
        <v>IKEA Amsterdam</v>
      </c>
      <c r="G3" s="7" t="s">
        <v>192</v>
      </c>
      <c r="H3" t="s">
        <v>77</v>
      </c>
      <c r="I3" t="str">
        <f>VLOOKUP(H3,Sheet1!$A$2:$B$11,2,FALSE)</f>
        <v>M</v>
      </c>
    </row>
    <row r="4" spans="1:9" ht="29" x14ac:dyDescent="0.35">
      <c r="B4">
        <v>20240330</v>
      </c>
      <c r="C4" t="str">
        <f t="shared" si="2"/>
        <v>C</v>
      </c>
      <c r="D4" s="5">
        <v>3000</v>
      </c>
      <c r="E4" t="str">
        <f t="shared" si="0"/>
        <v>SEPA OVERBOEKING</v>
      </c>
      <c r="F4" t="str">
        <f t="shared" si="1"/>
        <v>Unknown</v>
      </c>
      <c r="G4" s="7" t="s">
        <v>457</v>
      </c>
      <c r="H4" t="s">
        <v>77</v>
      </c>
      <c r="I4" t="str">
        <f>VLOOKUP(H4,Sheet1!$A$2:$B$11,2,FALSE)</f>
        <v>M</v>
      </c>
    </row>
    <row r="5" spans="1:9" ht="29" x14ac:dyDescent="0.35">
      <c r="B5">
        <v>20240330</v>
      </c>
      <c r="C5" t="str">
        <f t="shared" si="2"/>
        <v>D</v>
      </c>
      <c r="D5" s="5">
        <v>-3000</v>
      </c>
      <c r="E5" t="str">
        <f t="shared" si="0"/>
        <v>SEPA OVERBOEKING</v>
      </c>
      <c r="F5" t="str">
        <f t="shared" si="1"/>
        <v>Unknown</v>
      </c>
      <c r="G5" s="7" t="s">
        <v>459</v>
      </c>
      <c r="H5" t="s">
        <v>77</v>
      </c>
      <c r="I5" t="str">
        <f>VLOOKUP(H5,Sheet1!$A$2:$B$11,2,FALSE)</f>
        <v>M</v>
      </c>
    </row>
    <row r="6" spans="1:9" ht="29" x14ac:dyDescent="0.35">
      <c r="B6">
        <v>20240330</v>
      </c>
      <c r="C6" t="str">
        <f t="shared" si="2"/>
        <v>D</v>
      </c>
      <c r="D6" s="5">
        <v>-7.99</v>
      </c>
      <c r="E6" t="str">
        <f t="shared" si="0"/>
        <v>Google Pay</v>
      </c>
      <c r="F6" t="str">
        <f t="shared" si="1"/>
        <v>Zeeman Almere 01342</v>
      </c>
      <c r="G6" s="7" t="s">
        <v>193</v>
      </c>
      <c r="H6" t="s">
        <v>11</v>
      </c>
      <c r="I6" t="str">
        <f>VLOOKUP(H6,Sheet1!$A$2:$B$11,2,FALSE)</f>
        <v>O</v>
      </c>
    </row>
    <row r="7" spans="1:9" ht="29" x14ac:dyDescent="0.35">
      <c r="B7">
        <v>20240330</v>
      </c>
      <c r="C7" t="str">
        <f t="shared" si="2"/>
        <v>D</v>
      </c>
      <c r="D7" s="5">
        <v>-56.67</v>
      </c>
      <c r="E7" t="str">
        <f t="shared" si="0"/>
        <v>Google Pay</v>
      </c>
      <c r="F7" t="str">
        <f t="shared" si="1"/>
        <v>C&amp;A 102</v>
      </c>
      <c r="G7" s="7" t="s">
        <v>194</v>
      </c>
      <c r="H7" t="s">
        <v>11</v>
      </c>
      <c r="I7" t="str">
        <f>VLOOKUP(H7,Sheet1!$A$2:$B$11,2,FALSE)</f>
        <v>O</v>
      </c>
    </row>
    <row r="8" spans="1:9" ht="29" x14ac:dyDescent="0.35">
      <c r="B8">
        <v>20240330</v>
      </c>
      <c r="C8" t="str">
        <f t="shared" si="2"/>
        <v>D</v>
      </c>
      <c r="D8" s="5">
        <v>-3.5</v>
      </c>
      <c r="E8" t="str">
        <f t="shared" si="0"/>
        <v>Google Pay</v>
      </c>
      <c r="F8" t="str">
        <f t="shared" si="1"/>
        <v>Robin en Kees AGF</v>
      </c>
      <c r="G8" s="7" t="s">
        <v>195</v>
      </c>
      <c r="H8" t="s">
        <v>8</v>
      </c>
      <c r="I8" t="str">
        <f>VLOOKUP(H8,Sheet1!$A$2:$B$11,2,FALSE)</f>
        <v>M</v>
      </c>
    </row>
    <row r="9" spans="1:9" ht="29" x14ac:dyDescent="0.35">
      <c r="B9">
        <v>20240330</v>
      </c>
      <c r="C9" t="str">
        <f t="shared" si="2"/>
        <v>D</v>
      </c>
      <c r="D9" s="5">
        <v>-13.2</v>
      </c>
      <c r="E9" t="str">
        <f t="shared" si="0"/>
        <v>Google Pay</v>
      </c>
      <c r="F9" t="str">
        <f t="shared" si="1"/>
        <v>CCV*Kwaliteitsvishande</v>
      </c>
      <c r="G9" s="7" t="s">
        <v>196</v>
      </c>
      <c r="H9" t="s">
        <v>15</v>
      </c>
      <c r="I9" t="str">
        <f>VLOOKUP(H9,Sheet1!$A$2:$B$11,2,FALSE)</f>
        <v>O</v>
      </c>
    </row>
    <row r="10" spans="1:9" ht="29" x14ac:dyDescent="0.35">
      <c r="B10">
        <v>20240330</v>
      </c>
      <c r="C10" t="str">
        <f t="shared" si="2"/>
        <v>D</v>
      </c>
      <c r="D10" s="5">
        <v>-30.65</v>
      </c>
      <c r="E10" t="str">
        <f t="shared" si="0"/>
        <v>Google Pay</v>
      </c>
      <c r="F10" t="str">
        <f t="shared" si="1"/>
        <v>Action 1194</v>
      </c>
      <c r="G10" s="7" t="s">
        <v>197</v>
      </c>
      <c r="H10" t="s">
        <v>19</v>
      </c>
      <c r="I10" t="str">
        <f>VLOOKUP(H10,Sheet1!$A$2:$B$11,2,FALSE)</f>
        <v>M</v>
      </c>
    </row>
    <row r="11" spans="1:9" ht="29" x14ac:dyDescent="0.35">
      <c r="B11">
        <v>20240330</v>
      </c>
      <c r="C11" t="str">
        <f t="shared" si="2"/>
        <v>D</v>
      </c>
      <c r="D11" s="5">
        <v>-7.99</v>
      </c>
      <c r="E11" t="str">
        <f t="shared" si="0"/>
        <v>Google Pay</v>
      </c>
      <c r="F11" t="str">
        <f t="shared" si="1"/>
        <v>Potae Almere</v>
      </c>
      <c r="G11" s="7" t="s">
        <v>198</v>
      </c>
      <c r="H11" t="s">
        <v>15</v>
      </c>
      <c r="I11" t="str">
        <f>VLOOKUP(H11,Sheet1!$A$2:$B$11,2,FALSE)</f>
        <v>O</v>
      </c>
    </row>
    <row r="12" spans="1:9" ht="29" x14ac:dyDescent="0.35">
      <c r="B12">
        <v>20240330</v>
      </c>
      <c r="C12" t="str">
        <f t="shared" si="2"/>
        <v>D</v>
      </c>
      <c r="D12" s="5">
        <v>-50.43</v>
      </c>
      <c r="E12" t="str">
        <f t="shared" si="0"/>
        <v>Google Pay</v>
      </c>
      <c r="F12" t="str">
        <f t="shared" si="1"/>
        <v>ALBERT HEIJN 2242</v>
      </c>
      <c r="G12" s="7" t="s">
        <v>199</v>
      </c>
      <c r="H12" t="str">
        <f>IF(ISNUMBER(SEARCH("Albert",F12)),"Groceries",
"Unknown")</f>
        <v>Groceries</v>
      </c>
      <c r="I12" t="str">
        <f>VLOOKUP(H12,Sheet1!$A$2:$B$11,2,FALSE)</f>
        <v>M</v>
      </c>
    </row>
    <row r="13" spans="1:9" ht="72.5" x14ac:dyDescent="0.35">
      <c r="B13">
        <v>20240330</v>
      </c>
      <c r="C13" t="str">
        <f t="shared" si="2"/>
        <v>D</v>
      </c>
      <c r="D13" s="5">
        <v>-64.5</v>
      </c>
      <c r="E13" t="str">
        <f t="shared" si="0"/>
        <v>iDEAL</v>
      </c>
      <c r="F13" t="s">
        <v>460</v>
      </c>
      <c r="G13" s="7" t="s">
        <v>200</v>
      </c>
      <c r="H13" t="s">
        <v>17</v>
      </c>
      <c r="I13" t="str">
        <f>VLOOKUP(H13,Sheet1!$A$2:$B$11,2,FALSE)</f>
        <v>O</v>
      </c>
    </row>
    <row r="14" spans="1:9" ht="43.5" x14ac:dyDescent="0.35">
      <c r="B14">
        <v>20240331</v>
      </c>
      <c r="C14" t="str">
        <f t="shared" si="2"/>
        <v>D</v>
      </c>
      <c r="D14" s="5">
        <v>-11.3</v>
      </c>
      <c r="E14" t="str">
        <f t="shared" si="0"/>
        <v>Google Pay</v>
      </c>
      <c r="F14" t="str">
        <f t="shared" ref="F14:F25" si="3">IF(OR(E14="Google Pay",E14="Debit Card"),MID(G14,34,SEARCH(",PAS",G14)-34),IF((E14="iDEAL"),MID(G14,SEARCH("/NAME/",G14)+6,20-(SEARCH("/NAME/",G14)+6)),"Unknown"))</f>
        <v>CCV*Dierenpark Amersfo</v>
      </c>
      <c r="G14" s="7" t="s">
        <v>201</v>
      </c>
      <c r="H14" t="s">
        <v>17</v>
      </c>
      <c r="I14" t="str">
        <f>VLOOKUP(H14,Sheet1!$A$2:$B$11,2,FALSE)</f>
        <v>O</v>
      </c>
    </row>
    <row r="15" spans="1:9" ht="29" x14ac:dyDescent="0.35">
      <c r="B15">
        <v>20240331</v>
      </c>
      <c r="C15" t="str">
        <f t="shared" si="2"/>
        <v>C</v>
      </c>
      <c r="D15" s="5">
        <v>3500</v>
      </c>
      <c r="E15" t="str">
        <f t="shared" si="0"/>
        <v>SEPA OVERBOEKING</v>
      </c>
      <c r="F15" t="str">
        <f t="shared" si="3"/>
        <v>Unknown</v>
      </c>
      <c r="G15" s="7" t="s">
        <v>457</v>
      </c>
      <c r="H15" t="s">
        <v>77</v>
      </c>
      <c r="I15" t="str">
        <f>VLOOKUP(H15,Sheet1!$A$2:$B$11,2,FALSE)</f>
        <v>M</v>
      </c>
    </row>
    <row r="16" spans="1:9" ht="29" x14ac:dyDescent="0.35">
      <c r="B16">
        <v>20240331</v>
      </c>
      <c r="C16" t="str">
        <f t="shared" si="2"/>
        <v>D</v>
      </c>
      <c r="D16" s="5">
        <v>-3500</v>
      </c>
      <c r="E16" t="str">
        <f t="shared" si="0"/>
        <v>SEPA OVERBOEKING</v>
      </c>
      <c r="F16" t="str">
        <f t="shared" si="3"/>
        <v>Unknown</v>
      </c>
      <c r="G16" s="7" t="s">
        <v>459</v>
      </c>
      <c r="H16" t="s">
        <v>77</v>
      </c>
      <c r="I16" t="str">
        <f>VLOOKUP(H16,Sheet1!$A$2:$B$11,2,FALSE)</f>
        <v>M</v>
      </c>
    </row>
    <row r="17" spans="2:9" ht="29" x14ac:dyDescent="0.35">
      <c r="B17">
        <v>20240401</v>
      </c>
      <c r="C17" t="str">
        <f t="shared" si="2"/>
        <v>D</v>
      </c>
      <c r="D17" s="5">
        <v>-5.27</v>
      </c>
      <c r="E17" t="str">
        <f t="shared" si="0"/>
        <v>Google Pay</v>
      </c>
      <c r="F17" t="str">
        <f t="shared" si="3"/>
        <v>Vomar Literatuurwijk</v>
      </c>
      <c r="G17" s="7" t="s">
        <v>202</v>
      </c>
      <c r="H17" t="s">
        <v>8</v>
      </c>
      <c r="I17" t="str">
        <f>VLOOKUP(H17,Sheet1!$A$2:$B$11,2,FALSE)</f>
        <v>M</v>
      </c>
    </row>
    <row r="18" spans="2:9" ht="29" x14ac:dyDescent="0.35">
      <c r="B18">
        <v>20240401</v>
      </c>
      <c r="C18" t="str">
        <f t="shared" si="2"/>
        <v>D</v>
      </c>
      <c r="D18" s="5">
        <v>-14.5</v>
      </c>
      <c r="E18" t="str">
        <f t="shared" si="0"/>
        <v>Google Pay</v>
      </c>
      <c r="F18" t="str">
        <f t="shared" si="3"/>
        <v>Autoradam wasstraat</v>
      </c>
      <c r="G18" s="7" t="s">
        <v>203</v>
      </c>
      <c r="H18" t="s">
        <v>19</v>
      </c>
      <c r="I18" t="str">
        <f>VLOOKUP(H18,Sheet1!$A$2:$B$11,2,FALSE)</f>
        <v>M</v>
      </c>
    </row>
    <row r="19" spans="2:9" ht="29" x14ac:dyDescent="0.35">
      <c r="B19">
        <v>20240401</v>
      </c>
      <c r="C19" t="str">
        <f t="shared" si="2"/>
        <v>D</v>
      </c>
      <c r="D19" s="5">
        <v>-1</v>
      </c>
      <c r="E19" t="str">
        <f t="shared" si="0"/>
        <v>Debit Card</v>
      </c>
      <c r="F19" t="str">
        <f t="shared" si="3"/>
        <v>Autoradam stofzuiger 1</v>
      </c>
      <c r="G19" s="7" t="s">
        <v>204</v>
      </c>
      <c r="H19" t="s">
        <v>19</v>
      </c>
      <c r="I19" t="str">
        <f>VLOOKUP(H19,Sheet1!$A$2:$B$11,2,FALSE)</f>
        <v>M</v>
      </c>
    </row>
    <row r="20" spans="2:9" ht="29" x14ac:dyDescent="0.35">
      <c r="B20">
        <v>20240401</v>
      </c>
      <c r="C20" t="str">
        <f t="shared" si="2"/>
        <v>D</v>
      </c>
      <c r="D20" s="5">
        <v>-11.81</v>
      </c>
      <c r="E20" t="str">
        <f t="shared" si="0"/>
        <v>Google Pay</v>
      </c>
      <c r="F20" t="str">
        <f t="shared" si="3"/>
        <v>Vomar Filmwijk</v>
      </c>
      <c r="G20" s="7" t="s">
        <v>205</v>
      </c>
      <c r="H20" t="s">
        <v>8</v>
      </c>
      <c r="I20" t="str">
        <f>VLOOKUP(H20,Sheet1!$A$2:$B$11,2,FALSE)</f>
        <v>M</v>
      </c>
    </row>
    <row r="21" spans="2:9" ht="87" x14ac:dyDescent="0.35">
      <c r="B21">
        <v>20240402</v>
      </c>
      <c r="C21" t="str">
        <f t="shared" si="2"/>
        <v>D</v>
      </c>
      <c r="D21" s="5">
        <v>-22.02</v>
      </c>
      <c r="E21" t="str">
        <f t="shared" si="0"/>
        <v>Credit Card</v>
      </c>
      <c r="F21" t="str">
        <f t="shared" si="3"/>
        <v>Unknown</v>
      </c>
      <c r="G21" s="7" t="s">
        <v>206</v>
      </c>
      <c r="H21" t="s">
        <v>134</v>
      </c>
      <c r="I21" t="str">
        <f>VLOOKUP(H21,Sheet1!$A$2:$B$11,2,FALSE)</f>
        <v>M</v>
      </c>
    </row>
    <row r="22" spans="2:9" ht="72.5" x14ac:dyDescent="0.35">
      <c r="B22">
        <v>20240402</v>
      </c>
      <c r="C22" t="str">
        <f t="shared" si="2"/>
        <v>D</v>
      </c>
      <c r="D22" s="5">
        <v>-31</v>
      </c>
      <c r="E22" t="str">
        <f t="shared" si="0"/>
        <v>SEPA Incasso</v>
      </c>
      <c r="F22" t="str">
        <f t="shared" si="3"/>
        <v>Unknown</v>
      </c>
      <c r="G22" s="7" t="s">
        <v>207</v>
      </c>
      <c r="H22" t="s">
        <v>77</v>
      </c>
      <c r="I22" t="str">
        <f>VLOOKUP(H22,Sheet1!$A$2:$B$11,2,FALSE)</f>
        <v>M</v>
      </c>
    </row>
    <row r="23" spans="2:9" ht="87" x14ac:dyDescent="0.35">
      <c r="B23">
        <v>20240402</v>
      </c>
      <c r="C23" t="str">
        <f t="shared" si="2"/>
        <v>D</v>
      </c>
      <c r="D23" s="5">
        <v>-223</v>
      </c>
      <c r="E23" t="str">
        <f t="shared" si="0"/>
        <v>SEPA Incasso</v>
      </c>
      <c r="F23" t="str">
        <f t="shared" si="3"/>
        <v>Unknown</v>
      </c>
      <c r="G23" s="7" t="s">
        <v>208</v>
      </c>
      <c r="H23" t="s">
        <v>77</v>
      </c>
      <c r="I23" t="str">
        <f>VLOOKUP(H23,Sheet1!$A$2:$B$11,2,FALSE)</f>
        <v>M</v>
      </c>
    </row>
    <row r="24" spans="2:9" ht="72.5" x14ac:dyDescent="0.35">
      <c r="B24">
        <v>20240402</v>
      </c>
      <c r="C24" t="str">
        <f t="shared" si="2"/>
        <v>D</v>
      </c>
      <c r="D24" s="5">
        <v>-13.62</v>
      </c>
      <c r="E24" t="str">
        <f t="shared" si="0"/>
        <v>SEPA Incasso</v>
      </c>
      <c r="F24" t="str">
        <f t="shared" si="3"/>
        <v>Unknown</v>
      </c>
      <c r="G24" s="7" t="s">
        <v>209</v>
      </c>
      <c r="H24" t="s">
        <v>77</v>
      </c>
      <c r="I24" t="str">
        <f>VLOOKUP(H24,Sheet1!$A$2:$B$11,2,FALSE)</f>
        <v>M</v>
      </c>
    </row>
    <row r="25" spans="2:9" ht="72.5" x14ac:dyDescent="0.35">
      <c r="B25">
        <v>20240402</v>
      </c>
      <c r="C25" t="str">
        <f t="shared" si="2"/>
        <v>C</v>
      </c>
      <c r="D25" s="5">
        <v>279.49</v>
      </c>
      <c r="E25" t="str">
        <f t="shared" si="0"/>
        <v>SEPA OVERBOEKING</v>
      </c>
      <c r="F25" t="str">
        <f t="shared" si="3"/>
        <v>Unknown</v>
      </c>
      <c r="G25" s="7" t="s">
        <v>210</v>
      </c>
      <c r="H25" t="s">
        <v>77</v>
      </c>
      <c r="I25" t="str">
        <f>VLOOKUP(H25,Sheet1!$A$2:$B$11,2,FALSE)</f>
        <v>M</v>
      </c>
    </row>
    <row r="26" spans="2:9" ht="72.5" x14ac:dyDescent="0.35">
      <c r="B26">
        <v>20240404</v>
      </c>
      <c r="C26" t="str">
        <f t="shared" si="2"/>
        <v>D</v>
      </c>
      <c r="D26" s="5">
        <v>-500</v>
      </c>
      <c r="E26" t="str">
        <f t="shared" si="0"/>
        <v>iDEAL</v>
      </c>
      <c r="F26" t="s">
        <v>461</v>
      </c>
      <c r="G26" s="7" t="s">
        <v>211</v>
      </c>
      <c r="H26" t="s">
        <v>77</v>
      </c>
      <c r="I26" t="str">
        <f>VLOOKUP(H26,Sheet1!$A$2:$B$11,2,FALSE)</f>
        <v>M</v>
      </c>
    </row>
    <row r="27" spans="2:9" ht="29" x14ac:dyDescent="0.35">
      <c r="B27">
        <v>20240404</v>
      </c>
      <c r="C27" t="str">
        <f t="shared" si="2"/>
        <v>D</v>
      </c>
      <c r="D27" s="5">
        <v>-273.25</v>
      </c>
      <c r="E27" t="str">
        <f t="shared" si="0"/>
        <v>Google Pay</v>
      </c>
      <c r="F27" t="str">
        <f t="shared" ref="F27:F32" si="4">IF(OR(E27="Google Pay",E27="Debit Card"),MID(G27,34,SEARCH(",PAS",G27)-34),IF((E27="iDEAL"),MID(G27,SEARCH("/NAME/",G27)+6,20-(SEARCH("/NAME/",G27)+6)),"Unknown"))</f>
        <v>Bowling Almere BV</v>
      </c>
      <c r="G27" s="7" t="s">
        <v>212</v>
      </c>
      <c r="H27" t="s">
        <v>17</v>
      </c>
      <c r="I27" t="str">
        <f>VLOOKUP(H27,Sheet1!$A$2:$B$11,2,FALSE)</f>
        <v>O</v>
      </c>
    </row>
    <row r="28" spans="2:9" ht="29" x14ac:dyDescent="0.35">
      <c r="B28">
        <v>20240406</v>
      </c>
      <c r="C28" t="str">
        <f t="shared" si="2"/>
        <v>D</v>
      </c>
      <c r="D28" s="5">
        <v>-8.15</v>
      </c>
      <c r="E28" t="str">
        <f t="shared" si="0"/>
        <v>Google Pay</v>
      </c>
      <c r="F28" t="str">
        <f t="shared" si="4"/>
        <v>People food market</v>
      </c>
      <c r="G28" s="7" t="s">
        <v>213</v>
      </c>
      <c r="H28" t="s">
        <v>8</v>
      </c>
      <c r="I28" t="str">
        <f>VLOOKUP(H28,Sheet1!$A$2:$B$11,2,FALSE)</f>
        <v>M</v>
      </c>
    </row>
    <row r="29" spans="2:9" ht="29" x14ac:dyDescent="0.35">
      <c r="B29">
        <v>20240406</v>
      </c>
      <c r="C29" t="str">
        <f t="shared" si="2"/>
        <v>D</v>
      </c>
      <c r="D29" s="5">
        <v>-25.4</v>
      </c>
      <c r="E29" t="str">
        <f t="shared" si="0"/>
        <v>Google Pay</v>
      </c>
      <c r="F29" t="str">
        <f t="shared" si="4"/>
        <v>Zettle_*Spicebazaar</v>
      </c>
      <c r="G29" s="7" t="s">
        <v>214</v>
      </c>
      <c r="H29" t="s">
        <v>8</v>
      </c>
      <c r="I29" t="str">
        <f>VLOOKUP(H29,Sheet1!$A$2:$B$11,2,FALSE)</f>
        <v>M</v>
      </c>
    </row>
    <row r="30" spans="2:9" ht="29" x14ac:dyDescent="0.35">
      <c r="B30">
        <v>20240406</v>
      </c>
      <c r="C30" t="str">
        <f t="shared" si="2"/>
        <v>D</v>
      </c>
      <c r="D30" s="5">
        <v>-14.47</v>
      </c>
      <c r="E30" t="str">
        <f t="shared" si="0"/>
        <v>Google Pay</v>
      </c>
      <c r="F30" t="str">
        <f t="shared" si="4"/>
        <v>Tanger Almere</v>
      </c>
      <c r="G30" s="7" t="s">
        <v>215</v>
      </c>
      <c r="H30" t="s">
        <v>8</v>
      </c>
      <c r="I30" t="str">
        <f>VLOOKUP(H30,Sheet1!$A$2:$B$11,2,FALSE)</f>
        <v>M</v>
      </c>
    </row>
    <row r="31" spans="2:9" ht="29" x14ac:dyDescent="0.35">
      <c r="B31">
        <v>20240406</v>
      </c>
      <c r="C31" t="str">
        <f t="shared" si="2"/>
        <v>D</v>
      </c>
      <c r="D31" s="5">
        <v>-5.25</v>
      </c>
      <c r="E31" t="str">
        <f t="shared" si="0"/>
        <v>Google Pay</v>
      </c>
      <c r="F31" t="str">
        <f t="shared" si="4"/>
        <v>Banketbakkerij Schep</v>
      </c>
      <c r="G31" s="7" t="s">
        <v>216</v>
      </c>
      <c r="H31" t="s">
        <v>15</v>
      </c>
      <c r="I31" t="str">
        <f>VLOOKUP(H31,Sheet1!$A$2:$B$11,2,FALSE)</f>
        <v>O</v>
      </c>
    </row>
    <row r="32" spans="2:9" ht="29" x14ac:dyDescent="0.35">
      <c r="B32">
        <v>20240406</v>
      </c>
      <c r="C32" t="str">
        <f t="shared" si="2"/>
        <v>D</v>
      </c>
      <c r="D32" s="5">
        <v>-51.7</v>
      </c>
      <c r="E32" t="str">
        <f t="shared" si="0"/>
        <v>Google Pay</v>
      </c>
      <c r="F32" t="str">
        <f t="shared" si="4"/>
        <v>Vomar Filmwijk</v>
      </c>
      <c r="G32" s="7" t="s">
        <v>217</v>
      </c>
      <c r="H32" t="s">
        <v>8</v>
      </c>
      <c r="I32" t="str">
        <f>VLOOKUP(H32,Sheet1!$A$2:$B$11,2,FALSE)</f>
        <v>M</v>
      </c>
    </row>
    <row r="33" spans="2:9" ht="72.5" x14ac:dyDescent="0.35">
      <c r="B33">
        <v>20240407</v>
      </c>
      <c r="C33" t="str">
        <f t="shared" si="2"/>
        <v>D</v>
      </c>
      <c r="D33" s="5">
        <v>-94.5</v>
      </c>
      <c r="E33" t="str">
        <f t="shared" si="0"/>
        <v>iDEAL</v>
      </c>
      <c r="F33" t="s">
        <v>462</v>
      </c>
      <c r="G33" s="7" t="s">
        <v>218</v>
      </c>
      <c r="H33" t="s">
        <v>17</v>
      </c>
      <c r="I33" t="str">
        <f>VLOOKUP(H33,Sheet1!$A$2:$B$11,2,FALSE)</f>
        <v>O</v>
      </c>
    </row>
    <row r="34" spans="2:9" ht="72.5" x14ac:dyDescent="0.35">
      <c r="B34">
        <v>20240407</v>
      </c>
      <c r="C34" t="str">
        <f t="shared" si="2"/>
        <v>D</v>
      </c>
      <c r="D34" s="5">
        <v>-1088.77</v>
      </c>
      <c r="E34" t="str">
        <f t="shared" si="0"/>
        <v>iDEAL</v>
      </c>
      <c r="F34" t="s">
        <v>463</v>
      </c>
      <c r="G34" s="7" t="s">
        <v>219</v>
      </c>
      <c r="H34" t="s">
        <v>19</v>
      </c>
      <c r="I34" t="str">
        <f>VLOOKUP(H34,Sheet1!$A$2:$B$11,2,FALSE)</f>
        <v>M</v>
      </c>
    </row>
    <row r="35" spans="2:9" ht="87" x14ac:dyDescent="0.35">
      <c r="B35">
        <v>20240408</v>
      </c>
      <c r="C35" t="str">
        <f t="shared" si="2"/>
        <v>D</v>
      </c>
      <c r="D35" s="5">
        <v>-18.98</v>
      </c>
      <c r="E35" t="str">
        <f t="shared" si="0"/>
        <v>iDEAL</v>
      </c>
      <c r="F35" t="s">
        <v>464</v>
      </c>
      <c r="G35" s="7" t="s">
        <v>220</v>
      </c>
      <c r="H35" t="s">
        <v>15</v>
      </c>
      <c r="I35" t="str">
        <f>VLOOKUP(H35,Sheet1!$A$2:$B$11,2,FALSE)</f>
        <v>O</v>
      </c>
    </row>
    <row r="36" spans="2:9" ht="87" x14ac:dyDescent="0.35">
      <c r="B36">
        <v>20240409</v>
      </c>
      <c r="C36" t="str">
        <f t="shared" si="2"/>
        <v>D</v>
      </c>
      <c r="D36" s="5">
        <v>-14</v>
      </c>
      <c r="E36" t="str">
        <f t="shared" si="0"/>
        <v>SEPA Incasso</v>
      </c>
      <c r="F36" t="str">
        <f>IF(OR(E36="Google Pay",E36="Debit Card"),MID(G36,34,SEARCH(",PAS",G36)-34),IF((E36="iDEAL"),MID(G36,SEARCH("/NAME/",G36)+6,20-(SEARCH("/NAME/",G36)+6)),"Unknown"))</f>
        <v>Unknown</v>
      </c>
      <c r="G36" s="7" t="s">
        <v>221</v>
      </c>
      <c r="H36" t="s">
        <v>77</v>
      </c>
      <c r="I36" t="str">
        <f>VLOOKUP(H36,Sheet1!$A$2:$B$11,2,FALSE)</f>
        <v>M</v>
      </c>
    </row>
    <row r="37" spans="2:9" ht="29" x14ac:dyDescent="0.35">
      <c r="B37">
        <v>20240409</v>
      </c>
      <c r="C37" t="str">
        <f t="shared" si="2"/>
        <v>D</v>
      </c>
      <c r="D37" s="5">
        <v>-15.58</v>
      </c>
      <c r="E37" t="str">
        <f t="shared" si="0"/>
        <v>Google Pay</v>
      </c>
      <c r="F37" t="str">
        <f>IF(OR(E37="Google Pay",E37="Debit Card"),MID(G37,34,SEARCH(",PAS",G37)-34),IF((E37="iDEAL"),MID(G37,SEARCH("/NAME/",G37)+6,20-(SEARCH("/NAME/",G37)+6)),"Unknown"))</f>
        <v>ALBERT HEIJN 2242</v>
      </c>
      <c r="G37" s="7" t="s">
        <v>222</v>
      </c>
      <c r="H37" t="str">
        <f>IF(ISNUMBER(SEARCH("Albert",F37)),"Groceries",
"Unknown")</f>
        <v>Groceries</v>
      </c>
      <c r="I37" t="str">
        <f>VLOOKUP(H37,Sheet1!$A$2:$B$11,2,FALSE)</f>
        <v>M</v>
      </c>
    </row>
    <row r="38" spans="2:9" ht="72.5" x14ac:dyDescent="0.35">
      <c r="B38">
        <v>20240409</v>
      </c>
      <c r="C38" t="str">
        <f t="shared" si="2"/>
        <v>D</v>
      </c>
      <c r="D38" s="5">
        <v>-11.65</v>
      </c>
      <c r="E38" t="str">
        <f t="shared" si="0"/>
        <v>iDEAL</v>
      </c>
      <c r="F38" t="s">
        <v>465</v>
      </c>
      <c r="G38" s="7" t="s">
        <v>223</v>
      </c>
      <c r="H38" t="s">
        <v>77</v>
      </c>
      <c r="I38" t="str">
        <f>VLOOKUP(H38,Sheet1!$A$2:$B$11,2,FALSE)</f>
        <v>M</v>
      </c>
    </row>
    <row r="39" spans="2:9" ht="72.5" x14ac:dyDescent="0.35">
      <c r="B39">
        <v>20240409</v>
      </c>
      <c r="C39" t="str">
        <f t="shared" si="2"/>
        <v>D</v>
      </c>
      <c r="D39" s="5">
        <v>-40</v>
      </c>
      <c r="E39" t="str">
        <f t="shared" si="0"/>
        <v>iDEAL</v>
      </c>
      <c r="F39" t="s">
        <v>465</v>
      </c>
      <c r="G39" s="7" t="s">
        <v>224</v>
      </c>
      <c r="H39" t="s">
        <v>77</v>
      </c>
      <c r="I39" t="str">
        <f>VLOOKUP(H39,Sheet1!$A$2:$B$11,2,FALSE)</f>
        <v>M</v>
      </c>
    </row>
    <row r="40" spans="2:9" ht="29" x14ac:dyDescent="0.35">
      <c r="B40">
        <v>20240410</v>
      </c>
      <c r="C40" t="str">
        <f t="shared" si="2"/>
        <v>D</v>
      </c>
      <c r="D40" s="5">
        <v>-15</v>
      </c>
      <c r="E40" t="str">
        <f t="shared" si="0"/>
        <v>Debit Card</v>
      </c>
      <c r="F40" t="str">
        <f t="shared" ref="F40:F47" si="5">IF(OR(E40="Google Pay",E40="Debit Card"),MID(G40,34,SEARCH(",PAS",G40)-34),IF((E40="iDEAL"),MID(G40,SEARCH("/NAME/",G40)+6,20-(SEARCH("/NAME/",G40)+6)),"Unknown"))</f>
        <v>Almere Centrum 775</v>
      </c>
      <c r="G40" s="7" t="s">
        <v>225</v>
      </c>
      <c r="H40" t="s">
        <v>19</v>
      </c>
      <c r="I40" t="str">
        <f>VLOOKUP(H40,Sheet1!$A$2:$B$11,2,FALSE)</f>
        <v>M</v>
      </c>
    </row>
    <row r="41" spans="2:9" ht="29" x14ac:dyDescent="0.35">
      <c r="B41">
        <v>20240410</v>
      </c>
      <c r="C41" t="str">
        <f t="shared" si="2"/>
        <v>D</v>
      </c>
      <c r="D41" s="5">
        <v>-16.95</v>
      </c>
      <c r="E41" t="str">
        <f t="shared" si="0"/>
        <v>Google Pay</v>
      </c>
      <c r="F41" t="str">
        <f t="shared" si="5"/>
        <v>Zettle_*Spicebazaar</v>
      </c>
      <c r="G41" s="7" t="s">
        <v>226</v>
      </c>
      <c r="H41" t="s">
        <v>8</v>
      </c>
      <c r="I41" t="str">
        <f>VLOOKUP(H41,Sheet1!$A$2:$B$11,2,FALSE)</f>
        <v>M</v>
      </c>
    </row>
    <row r="42" spans="2:9" ht="29" x14ac:dyDescent="0.35">
      <c r="B42">
        <v>20240410</v>
      </c>
      <c r="C42" t="str">
        <f t="shared" si="2"/>
        <v>D</v>
      </c>
      <c r="D42" s="5">
        <v>-15.49</v>
      </c>
      <c r="E42" t="str">
        <f t="shared" si="0"/>
        <v>Google Pay</v>
      </c>
      <c r="F42" t="str">
        <f t="shared" si="5"/>
        <v>Kruidvat 3280</v>
      </c>
      <c r="G42" s="7" t="s">
        <v>227</v>
      </c>
      <c r="H42" t="s">
        <v>21</v>
      </c>
      <c r="I42" t="str">
        <f>VLOOKUP(H42,Sheet1!$A$2:$B$11,2,FALSE)</f>
        <v>M</v>
      </c>
    </row>
    <row r="43" spans="2:9" ht="29" x14ac:dyDescent="0.35">
      <c r="B43">
        <v>20240410</v>
      </c>
      <c r="C43" t="str">
        <f t="shared" si="2"/>
        <v>D</v>
      </c>
      <c r="D43" s="5">
        <v>-1.75</v>
      </c>
      <c r="E43" t="str">
        <f t="shared" si="0"/>
        <v>Google Pay</v>
      </c>
      <c r="F43" t="str">
        <f t="shared" si="5"/>
        <v>BPT*BRAINPOINT</v>
      </c>
      <c r="G43" s="7" t="s">
        <v>228</v>
      </c>
      <c r="H43" t="s">
        <v>77</v>
      </c>
      <c r="I43" t="str">
        <f>VLOOKUP(H43,Sheet1!$A$2:$B$11,2,FALSE)</f>
        <v>M</v>
      </c>
    </row>
    <row r="44" spans="2:9" ht="29" x14ac:dyDescent="0.35">
      <c r="B44">
        <v>20240411</v>
      </c>
      <c r="C44" t="str">
        <f t="shared" si="2"/>
        <v>D</v>
      </c>
      <c r="D44" s="5">
        <v>-6.64</v>
      </c>
      <c r="E44" t="str">
        <f t="shared" si="0"/>
        <v>Google Pay</v>
      </c>
      <c r="F44" t="str">
        <f t="shared" si="5"/>
        <v>ABN AMRO Amstelveen</v>
      </c>
      <c r="G44" s="7" t="s">
        <v>229</v>
      </c>
      <c r="H44" t="s">
        <v>15</v>
      </c>
      <c r="I44" t="str">
        <f>VLOOKUP(H44,Sheet1!$A$2:$B$11,2,FALSE)</f>
        <v>O</v>
      </c>
    </row>
    <row r="45" spans="2:9" ht="29" x14ac:dyDescent="0.35">
      <c r="B45">
        <v>20240411</v>
      </c>
      <c r="C45" t="str">
        <f t="shared" si="2"/>
        <v>D</v>
      </c>
      <c r="D45" s="5">
        <v>-8.5299999999999994</v>
      </c>
      <c r="E45" t="str">
        <f t="shared" si="0"/>
        <v>Google Pay</v>
      </c>
      <c r="F45" t="str">
        <f t="shared" si="5"/>
        <v>ALBERT HEIJN 2242</v>
      </c>
      <c r="G45" s="7" t="s">
        <v>230</v>
      </c>
      <c r="H45" t="str">
        <f>IF(ISNUMBER(SEARCH("Albert",F45)),"Groceries",
"Unknown")</f>
        <v>Groceries</v>
      </c>
      <c r="I45" t="str">
        <f>VLOOKUP(H45,Sheet1!$A$2:$B$11,2,FALSE)</f>
        <v>M</v>
      </c>
    </row>
    <row r="46" spans="2:9" ht="29" x14ac:dyDescent="0.35">
      <c r="B46">
        <v>20240412</v>
      </c>
      <c r="C46" t="str">
        <f t="shared" si="2"/>
        <v>D</v>
      </c>
      <c r="D46" s="5">
        <v>-16.93</v>
      </c>
      <c r="E46" t="str">
        <f t="shared" si="0"/>
        <v>Google Pay</v>
      </c>
      <c r="F46" t="str">
        <f t="shared" si="5"/>
        <v>ALBERT HEIJN 2242</v>
      </c>
      <c r="G46" s="7" t="s">
        <v>231</v>
      </c>
      <c r="H46" t="str">
        <f>IF(ISNUMBER(SEARCH("Albert",F46)),"Groceries",
"Unknown")</f>
        <v>Groceries</v>
      </c>
      <c r="I46" t="str">
        <f>VLOOKUP(H46,Sheet1!$A$2:$B$11,2,FALSE)</f>
        <v>M</v>
      </c>
    </row>
    <row r="47" spans="2:9" ht="29" x14ac:dyDescent="0.35">
      <c r="B47">
        <v>20240412</v>
      </c>
      <c r="C47" t="str">
        <f t="shared" si="2"/>
        <v>D</v>
      </c>
      <c r="D47" s="5">
        <v>-10</v>
      </c>
      <c r="E47" t="str">
        <f t="shared" si="0"/>
        <v>Google Pay</v>
      </c>
      <c r="F47" t="str">
        <f t="shared" si="5"/>
        <v>Squash Almere B.V.</v>
      </c>
      <c r="G47" s="7" t="s">
        <v>232</v>
      </c>
      <c r="H47" t="s">
        <v>17</v>
      </c>
      <c r="I47" t="str">
        <f>VLOOKUP(H47,Sheet1!$A$2:$B$11,2,FALSE)</f>
        <v>O</v>
      </c>
    </row>
    <row r="48" spans="2:9" ht="72.5" x14ac:dyDescent="0.35">
      <c r="B48">
        <v>20240412</v>
      </c>
      <c r="C48" t="str">
        <f t="shared" si="2"/>
        <v>D</v>
      </c>
      <c r="D48" s="5">
        <v>-4.75</v>
      </c>
      <c r="E48" t="str">
        <f t="shared" si="0"/>
        <v>iDEAL</v>
      </c>
      <c r="F48" t="s">
        <v>465</v>
      </c>
      <c r="G48" s="7" t="s">
        <v>233</v>
      </c>
      <c r="H48" t="s">
        <v>77</v>
      </c>
      <c r="I48" t="str">
        <f>VLOOKUP(H48,Sheet1!$A$2:$B$11,2,FALSE)</f>
        <v>M</v>
      </c>
    </row>
    <row r="49" spans="2:9" ht="29" x14ac:dyDescent="0.35">
      <c r="B49">
        <v>20240413</v>
      </c>
      <c r="C49" t="str">
        <f t="shared" si="2"/>
        <v>D</v>
      </c>
      <c r="D49" s="5">
        <v>-69.89</v>
      </c>
      <c r="E49" t="str">
        <f t="shared" si="0"/>
        <v>Google Pay</v>
      </c>
      <c r="F49" t="str">
        <f>IF(OR(E49="Google Pay",E49="Debit Card"),MID(G49,34,SEARCH(",PAS",G49)-34),IF((E49="iDEAL"),MID(G49,SEARCH("/NAME/",G49)+6,20-(SEARCH("/NAME/",G49)+6)),"Unknown"))</f>
        <v>AUTORADAM ALMERE OOST</v>
      </c>
      <c r="G49" s="7" t="s">
        <v>234</v>
      </c>
      <c r="H49" t="s">
        <v>19</v>
      </c>
      <c r="I49" t="str">
        <f>VLOOKUP(H49,Sheet1!$A$2:$B$11,2,FALSE)</f>
        <v>M</v>
      </c>
    </row>
    <row r="50" spans="2:9" ht="29" x14ac:dyDescent="0.35">
      <c r="B50">
        <v>20240413</v>
      </c>
      <c r="C50" t="str">
        <f t="shared" si="2"/>
        <v>C</v>
      </c>
      <c r="D50" s="5">
        <v>1000</v>
      </c>
      <c r="E50" t="str">
        <f t="shared" si="0"/>
        <v>SEPA OVERBOEKING</v>
      </c>
      <c r="F50" t="str">
        <f>IF(OR(E50="Google Pay",E50="Debit Card"),MID(G50,34,SEARCH(",PAS",G50)-34),IF((E50="iDEAL"),MID(G50,SEARCH("/NAME/",G50)+6,20-(SEARCH("/NAME/",G50)+6)),"Unknown"))</f>
        <v>Unknown</v>
      </c>
      <c r="G50" s="7" t="s">
        <v>459</v>
      </c>
      <c r="H50" t="s">
        <v>77</v>
      </c>
      <c r="I50" t="str">
        <f>VLOOKUP(H50,Sheet1!$A$2:$B$11,2,FALSE)</f>
        <v>M</v>
      </c>
    </row>
    <row r="51" spans="2:9" ht="72.5" x14ac:dyDescent="0.35">
      <c r="B51">
        <v>20240413</v>
      </c>
      <c r="C51" t="str">
        <f t="shared" si="2"/>
        <v>D</v>
      </c>
      <c r="D51" s="5">
        <v>-1000</v>
      </c>
      <c r="E51" t="str">
        <f t="shared" si="0"/>
        <v>iDEAL</v>
      </c>
      <c r="F51" t="s">
        <v>466</v>
      </c>
      <c r="G51" s="7" t="s">
        <v>235</v>
      </c>
      <c r="H51" t="s">
        <v>77</v>
      </c>
      <c r="I51" t="str">
        <f>VLOOKUP(H51,Sheet1!$A$2:$B$11,2,FALSE)</f>
        <v>M</v>
      </c>
    </row>
    <row r="52" spans="2:9" ht="29" x14ac:dyDescent="0.35">
      <c r="B52">
        <v>20240414</v>
      </c>
      <c r="C52" t="str">
        <f t="shared" si="2"/>
        <v>D</v>
      </c>
      <c r="D52" s="5">
        <v>-41.33</v>
      </c>
      <c r="E52" t="str">
        <f t="shared" si="0"/>
        <v>Google Pay</v>
      </c>
      <c r="F52" t="str">
        <f t="shared" ref="F52:F72" si="6">IF(OR(E52="Google Pay",E52="Debit Card"),MID(G52,34,SEARCH(",PAS",G52)-34),IF((E52="iDEAL"),MID(G52,SEARCH("/NAME/",G52)+6,20-(SEARCH("/NAME/",G52)+6)),"Unknown"))</f>
        <v>ALBERT HEIJN 2242</v>
      </c>
      <c r="G52" s="7" t="s">
        <v>236</v>
      </c>
      <c r="H52" t="str">
        <f>IF(ISNUMBER(SEARCH("Albert",F52)),"Groceries",
"Unknown")</f>
        <v>Groceries</v>
      </c>
      <c r="I52" t="str">
        <f>VLOOKUP(H52,Sheet1!$A$2:$B$11,2,FALSE)</f>
        <v>M</v>
      </c>
    </row>
    <row r="53" spans="2:9" ht="29" x14ac:dyDescent="0.35">
      <c r="B53">
        <v>20240414</v>
      </c>
      <c r="C53" t="str">
        <f t="shared" si="2"/>
        <v>D</v>
      </c>
      <c r="D53" s="5">
        <v>-13.43</v>
      </c>
      <c r="E53" t="str">
        <f t="shared" si="0"/>
        <v>Google Pay</v>
      </c>
      <c r="F53" t="str">
        <f t="shared" si="6"/>
        <v>Action 1194</v>
      </c>
      <c r="G53" s="7" t="s">
        <v>237</v>
      </c>
      <c r="H53" t="s">
        <v>19</v>
      </c>
      <c r="I53" t="str">
        <f>VLOOKUP(H53,Sheet1!$A$2:$B$11,2,FALSE)</f>
        <v>M</v>
      </c>
    </row>
    <row r="54" spans="2:9" ht="29" x14ac:dyDescent="0.35">
      <c r="B54">
        <v>20240414</v>
      </c>
      <c r="C54" t="str">
        <f t="shared" si="2"/>
        <v>D</v>
      </c>
      <c r="D54" s="5">
        <v>-5.99</v>
      </c>
      <c r="E54" t="str">
        <f t="shared" si="0"/>
        <v>Google Pay</v>
      </c>
      <c r="F54" t="str">
        <f t="shared" si="6"/>
        <v>BoekenVoordeel B.V.</v>
      </c>
      <c r="G54" s="7" t="s">
        <v>238</v>
      </c>
      <c r="H54" t="s">
        <v>19</v>
      </c>
      <c r="I54" t="str">
        <f>VLOOKUP(H54,Sheet1!$A$2:$B$11,2,FALSE)</f>
        <v>M</v>
      </c>
    </row>
    <row r="55" spans="2:9" ht="29" x14ac:dyDescent="0.35">
      <c r="B55">
        <v>20240414</v>
      </c>
      <c r="C55" t="str">
        <f t="shared" si="2"/>
        <v>D</v>
      </c>
      <c r="D55" s="5">
        <v>-4.4000000000000004</v>
      </c>
      <c r="E55" t="str">
        <f t="shared" si="0"/>
        <v>Google Pay</v>
      </c>
      <c r="F55" t="str">
        <f t="shared" si="6"/>
        <v>FEBO Diagonaal</v>
      </c>
      <c r="G55" s="7" t="s">
        <v>239</v>
      </c>
      <c r="H55" t="s">
        <v>15</v>
      </c>
      <c r="I55" t="str">
        <f>VLOOKUP(H55,Sheet1!$A$2:$B$11,2,FALSE)</f>
        <v>O</v>
      </c>
    </row>
    <row r="56" spans="2:9" ht="29" x14ac:dyDescent="0.35">
      <c r="B56">
        <v>20240414</v>
      </c>
      <c r="C56" t="str">
        <f t="shared" si="2"/>
        <v>D</v>
      </c>
      <c r="D56" s="5">
        <v>-17.510000000000002</v>
      </c>
      <c r="E56" t="str">
        <f t="shared" si="0"/>
        <v>Google Pay</v>
      </c>
      <c r="F56" t="str">
        <f t="shared" si="6"/>
        <v>Vomar Filmwijk</v>
      </c>
      <c r="G56" s="7" t="s">
        <v>240</v>
      </c>
      <c r="H56" t="s">
        <v>8</v>
      </c>
      <c r="I56" t="str">
        <f>VLOOKUP(H56,Sheet1!$A$2:$B$11,2,FALSE)</f>
        <v>M</v>
      </c>
    </row>
    <row r="57" spans="2:9" ht="29" x14ac:dyDescent="0.35">
      <c r="B57">
        <v>20240416</v>
      </c>
      <c r="C57" t="str">
        <f t="shared" si="2"/>
        <v>D</v>
      </c>
      <c r="D57" s="5">
        <v>-7.07</v>
      </c>
      <c r="E57" t="str">
        <f t="shared" si="0"/>
        <v>Google Pay</v>
      </c>
      <c r="F57" t="str">
        <f t="shared" si="6"/>
        <v>ABN AMRO Amstelveen</v>
      </c>
      <c r="G57" s="7" t="s">
        <v>241</v>
      </c>
      <c r="H57" t="s">
        <v>15</v>
      </c>
      <c r="I57" t="str">
        <f>VLOOKUP(H57,Sheet1!$A$2:$B$11,2,FALSE)</f>
        <v>O</v>
      </c>
    </row>
    <row r="58" spans="2:9" ht="29" x14ac:dyDescent="0.35">
      <c r="B58">
        <v>20240416</v>
      </c>
      <c r="C58" t="str">
        <f t="shared" si="2"/>
        <v>D</v>
      </c>
      <c r="D58" s="5">
        <v>-8.68</v>
      </c>
      <c r="E58" t="str">
        <f t="shared" si="0"/>
        <v>Google Pay</v>
      </c>
      <c r="F58" t="str">
        <f t="shared" si="6"/>
        <v>ALBERT HEIJN 2242</v>
      </c>
      <c r="G58" s="7" t="s">
        <v>242</v>
      </c>
      <c r="H58" t="str">
        <f>IF(ISNUMBER(SEARCH("Albert",F58)),"Groceries",
"Unknown")</f>
        <v>Groceries</v>
      </c>
      <c r="I58" t="str">
        <f>VLOOKUP(H58,Sheet1!$A$2:$B$11,2,FALSE)</f>
        <v>M</v>
      </c>
    </row>
    <row r="59" spans="2:9" ht="101.5" x14ac:dyDescent="0.35">
      <c r="B59">
        <v>20240417</v>
      </c>
      <c r="C59" t="str">
        <f t="shared" si="2"/>
        <v>D</v>
      </c>
      <c r="D59" s="5">
        <v>-72.97</v>
      </c>
      <c r="E59" t="str">
        <f t="shared" si="0"/>
        <v>SEPA Incasso</v>
      </c>
      <c r="F59" t="str">
        <f t="shared" si="6"/>
        <v>Unknown</v>
      </c>
      <c r="G59" s="7" t="s">
        <v>243</v>
      </c>
      <c r="H59" t="s">
        <v>77</v>
      </c>
      <c r="I59" t="str">
        <f>VLOOKUP(H59,Sheet1!$A$2:$B$11,2,FALSE)</f>
        <v>M</v>
      </c>
    </row>
    <row r="60" spans="2:9" ht="29" x14ac:dyDescent="0.35">
      <c r="B60">
        <v>20240418</v>
      </c>
      <c r="C60" t="str">
        <f t="shared" si="2"/>
        <v>D</v>
      </c>
      <c r="D60" s="5">
        <v>-9.67</v>
      </c>
      <c r="E60" t="str">
        <f t="shared" si="0"/>
        <v>Google Pay</v>
      </c>
      <c r="F60" t="str">
        <f t="shared" si="6"/>
        <v>ALBERT HEIJN 2242</v>
      </c>
      <c r="G60" s="7" t="s">
        <v>244</v>
      </c>
      <c r="H60" t="str">
        <f>IF(ISNUMBER(SEARCH("Albert",F60)),"Groceries",
"Unknown")</f>
        <v>Groceries</v>
      </c>
      <c r="I60" t="str">
        <f>VLOOKUP(H60,Sheet1!$A$2:$B$11,2,FALSE)</f>
        <v>M</v>
      </c>
    </row>
    <row r="61" spans="2:9" ht="29" x14ac:dyDescent="0.35">
      <c r="B61">
        <v>20240418</v>
      </c>
      <c r="C61" t="str">
        <f t="shared" si="2"/>
        <v>D</v>
      </c>
      <c r="D61" s="5">
        <v>-6.85</v>
      </c>
      <c r="E61" t="str">
        <f t="shared" si="0"/>
        <v>Google Pay</v>
      </c>
      <c r="F61" t="str">
        <f t="shared" si="6"/>
        <v>SAFFRAAN MINIMARKET</v>
      </c>
      <c r="G61" s="7" t="s">
        <v>245</v>
      </c>
      <c r="H61" t="s">
        <v>8</v>
      </c>
      <c r="I61" t="str">
        <f>VLOOKUP(H61,Sheet1!$A$2:$B$11,2,FALSE)</f>
        <v>M</v>
      </c>
    </row>
    <row r="62" spans="2:9" ht="29" x14ac:dyDescent="0.35">
      <c r="B62">
        <v>20240419</v>
      </c>
      <c r="C62" t="str">
        <f t="shared" si="2"/>
        <v>D</v>
      </c>
      <c r="D62" s="5">
        <v>-16</v>
      </c>
      <c r="E62" t="str">
        <f t="shared" si="0"/>
        <v>Google Pay</v>
      </c>
      <c r="F62" t="str">
        <f t="shared" si="6"/>
        <v>Ranzijn Tuin &amp; Dier</v>
      </c>
      <c r="G62" s="7" t="s">
        <v>246</v>
      </c>
      <c r="H62" t="s">
        <v>19</v>
      </c>
      <c r="I62" t="str">
        <f>VLOOKUP(H62,Sheet1!$A$2:$B$11,2,FALSE)</f>
        <v>M</v>
      </c>
    </row>
    <row r="63" spans="2:9" ht="29" x14ac:dyDescent="0.35">
      <c r="B63">
        <v>20240419</v>
      </c>
      <c r="C63" t="str">
        <f t="shared" si="2"/>
        <v>D</v>
      </c>
      <c r="D63" s="5">
        <v>-13.15</v>
      </c>
      <c r="E63" t="str">
        <f t="shared" si="0"/>
        <v>Debit Card</v>
      </c>
      <c r="F63" t="str">
        <f t="shared" si="6"/>
        <v>Bos Vishandel</v>
      </c>
      <c r="G63" s="7" t="s">
        <v>247</v>
      </c>
      <c r="H63" t="s">
        <v>15</v>
      </c>
      <c r="I63" t="str">
        <f>VLOOKUP(H63,Sheet1!$A$2:$B$11,2,FALSE)</f>
        <v>O</v>
      </c>
    </row>
    <row r="64" spans="2:9" ht="29" x14ac:dyDescent="0.35">
      <c r="B64">
        <v>20240419</v>
      </c>
      <c r="C64" t="str">
        <f t="shared" si="2"/>
        <v>D</v>
      </c>
      <c r="D64" s="5">
        <v>-0.5</v>
      </c>
      <c r="E64" t="str">
        <f t="shared" si="0"/>
        <v>Debit Card</v>
      </c>
      <c r="F64" t="str">
        <f t="shared" si="6"/>
        <v>Bos Vishandel</v>
      </c>
      <c r="G64" s="7" t="s">
        <v>248</v>
      </c>
      <c r="H64" t="s">
        <v>15</v>
      </c>
      <c r="I64" t="str">
        <f>VLOOKUP(H64,Sheet1!$A$2:$B$11,2,FALSE)</f>
        <v>O</v>
      </c>
    </row>
    <row r="65" spans="2:9" ht="29" x14ac:dyDescent="0.35">
      <c r="B65">
        <v>20240419</v>
      </c>
      <c r="C65" t="str">
        <f t="shared" si="2"/>
        <v>D</v>
      </c>
      <c r="D65" s="5">
        <v>-5.3</v>
      </c>
      <c r="E65" t="str">
        <f t="shared" si="0"/>
        <v>Credit Card</v>
      </c>
      <c r="F65" t="str">
        <f t="shared" si="6"/>
        <v>Unknown</v>
      </c>
      <c r="G65" s="7" t="s">
        <v>133</v>
      </c>
      <c r="H65" t="s">
        <v>134</v>
      </c>
      <c r="I65" t="str">
        <f>VLOOKUP(H65,Sheet1!$A$2:$B$11,2,FALSE)</f>
        <v>M</v>
      </c>
    </row>
    <row r="66" spans="2:9" ht="29" x14ac:dyDescent="0.35">
      <c r="B66">
        <v>20240420</v>
      </c>
      <c r="C66" t="str">
        <f t="shared" si="2"/>
        <v>D</v>
      </c>
      <c r="D66" s="5">
        <v>-24.89</v>
      </c>
      <c r="E66" t="str">
        <f t="shared" ref="E66:E129" si="7">IF(ISNUMBER(SEARCH("Google Pay",G66)),"Google Pay",
IF(ISNUMBER(SEARCH("iDEAL",G66)),"iDEAL",
IF(ISNUMBER(SEARCH("Betaalpas",G66)),"Debit Card",
IF(ISNUMBER(SEARCH("CreditCard",G66)),"Credit Card",
IF(ISNUMBER(SEARCH("Tikkie",G66)),"Tikkie",
IF(ISNUMBER(SEARCH("SEPA Incasso",G66)),"SEPA Incasso",
IF(ISNUMBER(SEARCH("SEPA OVERBOEKING",G66)),"SEPA OVERBOEKING",
"Unknown")))))))</f>
        <v>Google Pay</v>
      </c>
      <c r="F66" t="str">
        <f t="shared" si="6"/>
        <v>ALBERT HEIJN 2242</v>
      </c>
      <c r="G66" s="7" t="s">
        <v>249</v>
      </c>
      <c r="H66" t="str">
        <f>IF(ISNUMBER(SEARCH("Albert",F66)),"Groceries",
"Unknown")</f>
        <v>Groceries</v>
      </c>
      <c r="I66" t="str">
        <f>VLOOKUP(H66,Sheet1!$A$2:$B$11,2,FALSE)</f>
        <v>M</v>
      </c>
    </row>
    <row r="67" spans="2:9" ht="29" x14ac:dyDescent="0.35">
      <c r="B67">
        <v>20240421</v>
      </c>
      <c r="C67" t="str">
        <f t="shared" ref="C67:C130" si="8">IF(LEFT(D67,1)="-","D","C")</f>
        <v>D</v>
      </c>
      <c r="D67" s="5">
        <v>-20.95</v>
      </c>
      <c r="E67" t="str">
        <f t="shared" si="7"/>
        <v>Google Pay</v>
      </c>
      <c r="F67" t="str">
        <f t="shared" si="6"/>
        <v>ZEEMAN ALMERE KORTE PR</v>
      </c>
      <c r="G67" s="7" t="s">
        <v>250</v>
      </c>
      <c r="H67" t="s">
        <v>11</v>
      </c>
      <c r="I67" t="str">
        <f>VLOOKUP(H67,Sheet1!$A$2:$B$11,2,FALSE)</f>
        <v>O</v>
      </c>
    </row>
    <row r="68" spans="2:9" ht="29" x14ac:dyDescent="0.35">
      <c r="B68">
        <v>20240421</v>
      </c>
      <c r="C68" t="str">
        <f t="shared" si="8"/>
        <v>D</v>
      </c>
      <c r="D68" s="5">
        <v>-18.38</v>
      </c>
      <c r="E68" t="str">
        <f t="shared" si="7"/>
        <v>Google Pay</v>
      </c>
      <c r="F68" t="str">
        <f t="shared" si="6"/>
        <v>Action 1194</v>
      </c>
      <c r="G68" s="7" t="s">
        <v>251</v>
      </c>
      <c r="H68" t="s">
        <v>19</v>
      </c>
      <c r="I68" t="str">
        <f>VLOOKUP(H68,Sheet1!$A$2:$B$11,2,FALSE)</f>
        <v>M</v>
      </c>
    </row>
    <row r="69" spans="2:9" ht="29" x14ac:dyDescent="0.35">
      <c r="B69">
        <v>20240421</v>
      </c>
      <c r="C69" t="str">
        <f t="shared" si="8"/>
        <v>D</v>
      </c>
      <c r="D69" s="5">
        <v>-2.39</v>
      </c>
      <c r="E69" t="str">
        <f t="shared" si="7"/>
        <v>Google Pay</v>
      </c>
      <c r="F69" t="str">
        <f t="shared" si="6"/>
        <v>BLOKKER0615ALMERE</v>
      </c>
      <c r="G69" s="7" t="s">
        <v>252</v>
      </c>
      <c r="H69" t="s">
        <v>19</v>
      </c>
      <c r="I69" t="str">
        <f>VLOOKUP(H69,Sheet1!$A$2:$B$11,2,FALSE)</f>
        <v>M</v>
      </c>
    </row>
    <row r="70" spans="2:9" ht="29" x14ac:dyDescent="0.35">
      <c r="B70">
        <v>20240421</v>
      </c>
      <c r="C70" t="str">
        <f t="shared" si="8"/>
        <v>D</v>
      </c>
      <c r="D70" s="5">
        <v>-15.25</v>
      </c>
      <c r="E70" t="str">
        <f t="shared" si="7"/>
        <v>Debit Card</v>
      </c>
      <c r="F70" t="str">
        <f t="shared" si="6"/>
        <v>Hema EV083</v>
      </c>
      <c r="G70" s="7" t="s">
        <v>253</v>
      </c>
      <c r="H70" t="s">
        <v>11</v>
      </c>
      <c r="I70" t="str">
        <f>VLOOKUP(H70,Sheet1!$A$2:$B$11,2,FALSE)</f>
        <v>O</v>
      </c>
    </row>
    <row r="71" spans="2:9" ht="29" x14ac:dyDescent="0.35">
      <c r="B71">
        <v>20240421</v>
      </c>
      <c r="C71" t="str">
        <f t="shared" si="8"/>
        <v>D</v>
      </c>
      <c r="D71" s="5">
        <v>-16.579999999999998</v>
      </c>
      <c r="E71" t="str">
        <f t="shared" si="7"/>
        <v>Google Pay</v>
      </c>
      <c r="F71" t="str">
        <f t="shared" si="6"/>
        <v>ETOS 7433</v>
      </c>
      <c r="G71" s="7" t="s">
        <v>254</v>
      </c>
      <c r="H71" t="s">
        <v>21</v>
      </c>
      <c r="I71" t="str">
        <f>VLOOKUP(H71,Sheet1!$A$2:$B$11,2,FALSE)</f>
        <v>M</v>
      </c>
    </row>
    <row r="72" spans="2:9" ht="87" x14ac:dyDescent="0.35">
      <c r="B72">
        <v>20240422</v>
      </c>
      <c r="C72" t="str">
        <f t="shared" si="8"/>
        <v>C</v>
      </c>
      <c r="D72" s="5">
        <v>648</v>
      </c>
      <c r="E72" t="str">
        <f t="shared" si="7"/>
        <v>SEPA OVERBOEKING</v>
      </c>
      <c r="F72" t="str">
        <f t="shared" si="6"/>
        <v>Unknown</v>
      </c>
      <c r="G72" s="7" t="s">
        <v>255</v>
      </c>
      <c r="H72" t="s">
        <v>77</v>
      </c>
      <c r="I72" t="str">
        <f>VLOOKUP(H72,Sheet1!$A$2:$B$11,2,FALSE)</f>
        <v>M</v>
      </c>
    </row>
    <row r="73" spans="2:9" ht="72.5" x14ac:dyDescent="0.35">
      <c r="B73">
        <v>20240422</v>
      </c>
      <c r="C73" t="str">
        <f t="shared" si="8"/>
        <v>D</v>
      </c>
      <c r="D73" s="5">
        <v>-40.700000000000003</v>
      </c>
      <c r="E73" t="str">
        <f t="shared" si="7"/>
        <v>iDEAL</v>
      </c>
      <c r="F73" t="s">
        <v>467</v>
      </c>
      <c r="G73" s="7" t="s">
        <v>256</v>
      </c>
      <c r="H73" t="s">
        <v>77</v>
      </c>
      <c r="I73" t="str">
        <f>VLOOKUP(H73,Sheet1!$A$2:$B$11,2,FALSE)</f>
        <v>M</v>
      </c>
    </row>
    <row r="74" spans="2:9" ht="58" x14ac:dyDescent="0.35">
      <c r="B74">
        <v>20240422</v>
      </c>
      <c r="C74" t="str">
        <f t="shared" si="8"/>
        <v>D</v>
      </c>
      <c r="D74" s="5">
        <v>-328</v>
      </c>
      <c r="E74" t="str">
        <f t="shared" si="7"/>
        <v>SEPA OVERBOEKING</v>
      </c>
      <c r="F74" t="str">
        <f>IF(OR(E74="Google Pay",E74="Debit Card"),MID(G74,34,SEARCH(",PAS",G74)-34),IF((E74="iDEAL"),MID(G74,SEARCH("/NAME/",G74)+6,20-(SEARCH("/NAME/",G74)+6)),"Unknown"))</f>
        <v>Unknown</v>
      </c>
      <c r="G74" s="7" t="s">
        <v>257</v>
      </c>
      <c r="H74" t="s">
        <v>77</v>
      </c>
      <c r="I74" t="str">
        <f>VLOOKUP(H74,Sheet1!$A$2:$B$11,2,FALSE)</f>
        <v>M</v>
      </c>
    </row>
    <row r="75" spans="2:9" ht="72.5" x14ac:dyDescent="0.35">
      <c r="B75">
        <v>20240422</v>
      </c>
      <c r="C75" t="str">
        <f t="shared" si="8"/>
        <v>D</v>
      </c>
      <c r="D75" s="5">
        <v>-56</v>
      </c>
      <c r="E75" t="str">
        <f t="shared" si="7"/>
        <v>iDEAL</v>
      </c>
      <c r="F75" t="s">
        <v>468</v>
      </c>
      <c r="G75" s="7" t="s">
        <v>258</v>
      </c>
      <c r="H75" t="s">
        <v>77</v>
      </c>
      <c r="I75" t="str">
        <f>VLOOKUP(H75,Sheet1!$A$2:$B$11,2,FALSE)</f>
        <v>M</v>
      </c>
    </row>
    <row r="76" spans="2:9" ht="87" x14ac:dyDescent="0.35">
      <c r="B76">
        <v>20240423</v>
      </c>
      <c r="C76" t="str">
        <f t="shared" si="8"/>
        <v>D</v>
      </c>
      <c r="D76" s="5">
        <v>-60.5</v>
      </c>
      <c r="E76" t="str">
        <f t="shared" si="7"/>
        <v>SEPA Incasso</v>
      </c>
      <c r="F76" t="str">
        <f t="shared" ref="F76:F85" si="9">IF(OR(E76="Google Pay",E76="Debit Card"),MID(G76,34,SEARCH(",PAS",G76)-34),IF((E76="iDEAL"),MID(G76,SEARCH("/NAME/",G76)+6,20-(SEARCH("/NAME/",G76)+6)),"Unknown"))</f>
        <v>Unknown</v>
      </c>
      <c r="G76" s="7" t="s">
        <v>259</v>
      </c>
      <c r="H76" t="s">
        <v>77</v>
      </c>
      <c r="I76" t="str">
        <f>VLOOKUP(H76,Sheet1!$A$2:$B$11,2,FALSE)</f>
        <v>M</v>
      </c>
    </row>
    <row r="77" spans="2:9" ht="29" x14ac:dyDescent="0.35">
      <c r="B77">
        <v>20240423</v>
      </c>
      <c r="C77" t="str">
        <f t="shared" si="8"/>
        <v>D</v>
      </c>
      <c r="D77" s="5">
        <v>-3.75</v>
      </c>
      <c r="E77" t="str">
        <f t="shared" si="7"/>
        <v>Google Pay</v>
      </c>
      <c r="F77" t="str">
        <f t="shared" si="9"/>
        <v>AH to go 5812 Rdm Noor</v>
      </c>
      <c r="G77" s="7" t="s">
        <v>260</v>
      </c>
      <c r="H77" t="s">
        <v>8</v>
      </c>
      <c r="I77" t="str">
        <f>VLOOKUP(H77,Sheet1!$A$2:$B$11,2,FALSE)</f>
        <v>M</v>
      </c>
    </row>
    <row r="78" spans="2:9" ht="29" x14ac:dyDescent="0.35">
      <c r="B78">
        <v>20240423</v>
      </c>
      <c r="C78" t="str">
        <f t="shared" si="8"/>
        <v>D</v>
      </c>
      <c r="D78" s="5">
        <v>-2.95</v>
      </c>
      <c r="E78" t="str">
        <f t="shared" si="7"/>
        <v>Google Pay</v>
      </c>
      <c r="F78" t="str">
        <f t="shared" si="9"/>
        <v>5825 AH Rotterdam</v>
      </c>
      <c r="G78" s="7" t="s">
        <v>261</v>
      </c>
      <c r="H78" t="s">
        <v>8</v>
      </c>
      <c r="I78" t="str">
        <f>VLOOKUP(H78,Sheet1!$A$2:$B$11,2,FALSE)</f>
        <v>M</v>
      </c>
    </row>
    <row r="79" spans="2:9" ht="29" x14ac:dyDescent="0.35">
      <c r="B79">
        <v>20240423</v>
      </c>
      <c r="C79" t="str">
        <f t="shared" si="8"/>
        <v>D</v>
      </c>
      <c r="D79" s="5">
        <v>-1.6</v>
      </c>
      <c r="E79" t="str">
        <f t="shared" si="7"/>
        <v>Google Pay</v>
      </c>
      <c r="F79" t="str">
        <f t="shared" si="9"/>
        <v>5825 AH RTD</v>
      </c>
      <c r="G79" s="7" t="s">
        <v>262</v>
      </c>
      <c r="H79" t="s">
        <v>8</v>
      </c>
      <c r="I79" t="str">
        <f>VLOOKUP(H79,Sheet1!$A$2:$B$11,2,FALSE)</f>
        <v>M</v>
      </c>
    </row>
    <row r="80" spans="2:9" ht="29" x14ac:dyDescent="0.35">
      <c r="B80">
        <v>20240423</v>
      </c>
      <c r="C80" t="str">
        <f t="shared" si="8"/>
        <v>D</v>
      </c>
      <c r="D80" s="5">
        <v>-11.62</v>
      </c>
      <c r="E80" t="str">
        <f t="shared" si="7"/>
        <v>Google Pay</v>
      </c>
      <c r="F80" t="str">
        <f t="shared" si="9"/>
        <v>ALBERT HEIJN 2242</v>
      </c>
      <c r="G80" s="7" t="s">
        <v>263</v>
      </c>
      <c r="H80" t="str">
        <f>IF(ISNUMBER(SEARCH("Albert",F80)),"Groceries",
"Unknown")</f>
        <v>Groceries</v>
      </c>
      <c r="I80" t="str">
        <f>VLOOKUP(H80,Sheet1!$A$2:$B$11,2,FALSE)</f>
        <v>M</v>
      </c>
    </row>
    <row r="81" spans="2:9" ht="58" x14ac:dyDescent="0.35">
      <c r="B81">
        <v>20240424</v>
      </c>
      <c r="C81" t="str">
        <f t="shared" si="8"/>
        <v>D</v>
      </c>
      <c r="D81" s="5">
        <v>-250</v>
      </c>
      <c r="E81" t="str">
        <f t="shared" si="7"/>
        <v>SEPA Incasso</v>
      </c>
      <c r="F81" t="str">
        <f t="shared" si="9"/>
        <v>Unknown</v>
      </c>
      <c r="G81" s="7" t="s">
        <v>264</v>
      </c>
      <c r="H81" t="s">
        <v>77</v>
      </c>
      <c r="I81" t="str">
        <f>VLOOKUP(H81,Sheet1!$A$2:$B$11,2,FALSE)</f>
        <v>M</v>
      </c>
    </row>
    <row r="82" spans="2:9" ht="72.5" x14ac:dyDescent="0.35">
      <c r="B82">
        <v>20240424</v>
      </c>
      <c r="C82" t="str">
        <f t="shared" si="8"/>
        <v>D</v>
      </c>
      <c r="D82" s="5">
        <v>-3.99</v>
      </c>
      <c r="E82" t="str">
        <f t="shared" si="7"/>
        <v>SEPA Incasso</v>
      </c>
      <c r="F82" t="str">
        <f t="shared" si="9"/>
        <v>Unknown</v>
      </c>
      <c r="G82" s="7" t="s">
        <v>265</v>
      </c>
      <c r="H82" t="s">
        <v>77</v>
      </c>
      <c r="I82" t="str">
        <f>VLOOKUP(H82,Sheet1!$A$2:$B$11,2,FALSE)</f>
        <v>M</v>
      </c>
    </row>
    <row r="83" spans="2:9" ht="29" x14ac:dyDescent="0.35">
      <c r="B83">
        <v>20240424</v>
      </c>
      <c r="C83" t="str">
        <f t="shared" si="8"/>
        <v>D</v>
      </c>
      <c r="D83" s="5">
        <v>-26.84</v>
      </c>
      <c r="E83" t="str">
        <f t="shared" si="7"/>
        <v>Google Pay</v>
      </c>
      <c r="F83" t="str">
        <f t="shared" si="9"/>
        <v>Lidl 737 Almere</v>
      </c>
      <c r="G83" s="7" t="s">
        <v>266</v>
      </c>
      <c r="H83" t="s">
        <v>8</v>
      </c>
      <c r="I83" t="str">
        <f>VLOOKUP(H83,Sheet1!$A$2:$B$11,2,FALSE)</f>
        <v>M</v>
      </c>
    </row>
    <row r="84" spans="2:9" ht="43.5" x14ac:dyDescent="0.35">
      <c r="B84">
        <v>20240425</v>
      </c>
      <c r="C84" t="str">
        <f t="shared" si="8"/>
        <v>C</v>
      </c>
      <c r="D84" s="5">
        <v>4000</v>
      </c>
      <c r="E84" t="str">
        <f t="shared" si="7"/>
        <v>SEPA OVERBOEKING</v>
      </c>
      <c r="F84" t="str">
        <f t="shared" si="9"/>
        <v>Unknown</v>
      </c>
      <c r="G84" s="7" t="s">
        <v>267</v>
      </c>
      <c r="H84" t="s">
        <v>77</v>
      </c>
      <c r="I84" t="str">
        <f>VLOOKUP(H84,Sheet1!$A$2:$B$11,2,FALSE)</f>
        <v>M</v>
      </c>
    </row>
    <row r="85" spans="2:9" ht="87" x14ac:dyDescent="0.35">
      <c r="B85">
        <v>20240425</v>
      </c>
      <c r="C85" t="str">
        <f t="shared" si="8"/>
        <v>D</v>
      </c>
      <c r="D85" s="5">
        <v>-38.5</v>
      </c>
      <c r="E85" t="str">
        <f t="shared" si="7"/>
        <v>SEPA Incasso</v>
      </c>
      <c r="F85" t="str">
        <f t="shared" si="9"/>
        <v>Unknown</v>
      </c>
      <c r="G85" s="7" t="s">
        <v>268</v>
      </c>
      <c r="H85" t="s">
        <v>77</v>
      </c>
      <c r="I85" t="str">
        <f>VLOOKUP(H85,Sheet1!$A$2:$B$11,2,FALSE)</f>
        <v>M</v>
      </c>
    </row>
    <row r="86" spans="2:9" ht="72.5" x14ac:dyDescent="0.35">
      <c r="B86">
        <v>20240425</v>
      </c>
      <c r="C86" t="str">
        <f t="shared" si="8"/>
        <v>D</v>
      </c>
      <c r="D86" s="5">
        <v>-1200</v>
      </c>
      <c r="E86" t="str">
        <f t="shared" si="7"/>
        <v>iDEAL</v>
      </c>
      <c r="F86" t="s">
        <v>466</v>
      </c>
      <c r="G86" s="7" t="s">
        <v>269</v>
      </c>
      <c r="H86" t="s">
        <v>77</v>
      </c>
      <c r="I86" t="str">
        <f>VLOOKUP(H86,Sheet1!$A$2:$B$11,2,FALSE)</f>
        <v>M</v>
      </c>
    </row>
    <row r="87" spans="2:9" ht="58" x14ac:dyDescent="0.35">
      <c r="B87">
        <v>20240425</v>
      </c>
      <c r="C87" t="str">
        <f t="shared" si="8"/>
        <v>C</v>
      </c>
      <c r="D87" s="5">
        <v>163.6</v>
      </c>
      <c r="E87" t="str">
        <f t="shared" si="7"/>
        <v>Tikkie</v>
      </c>
      <c r="F87" t="str">
        <f>IF(OR(E87="Google Pay",E87="Debit Card"),MID(G87,34,SEARCH(",PAS",G87)-34),IF((E87="iDEAL"),MID(G87,SEARCH("/NAME/",G87)+6,20-(SEARCH("/NAME/",G87)+6)),"Unknown"))</f>
        <v>Unknown</v>
      </c>
      <c r="G87" s="7" t="s">
        <v>270</v>
      </c>
      <c r="H87" t="s">
        <v>77</v>
      </c>
      <c r="I87" t="str">
        <f>VLOOKUP(H87,Sheet1!$A$2:$B$11,2,FALSE)</f>
        <v>M</v>
      </c>
    </row>
    <row r="88" spans="2:9" ht="29" x14ac:dyDescent="0.35">
      <c r="B88">
        <v>20240425</v>
      </c>
      <c r="C88" t="str">
        <f t="shared" si="8"/>
        <v>D</v>
      </c>
      <c r="D88" s="5">
        <v>-7</v>
      </c>
      <c r="E88" t="str">
        <f t="shared" si="7"/>
        <v>Google Pay</v>
      </c>
      <c r="F88" t="str">
        <f>IF(OR(E88="Google Pay",E88="Debit Card"),MID(G88,34,SEARCH(",PAS",G88)-34),IF((E88="iDEAL"),MID(G88,SEARCH("/NAME/",G88)+6,20-(SEARCH("/NAME/",G88)+6)),"Unknown"))</f>
        <v>TDC Rdam CS</v>
      </c>
      <c r="G88" s="7" t="s">
        <v>271</v>
      </c>
      <c r="H88" t="s">
        <v>77</v>
      </c>
      <c r="I88" t="str">
        <f>VLOOKUP(H88,Sheet1!$A$2:$B$11,2,FALSE)</f>
        <v>M</v>
      </c>
    </row>
    <row r="89" spans="2:9" ht="29" x14ac:dyDescent="0.35">
      <c r="B89">
        <v>20240425</v>
      </c>
      <c r="C89" t="str">
        <f t="shared" si="8"/>
        <v>D</v>
      </c>
      <c r="D89" s="5">
        <v>-2.85</v>
      </c>
      <c r="E89" t="str">
        <f t="shared" si="7"/>
        <v>Google Pay</v>
      </c>
      <c r="F89" t="str">
        <f>IF(OR(E89="Google Pay",E89="Debit Card"),MID(G89,34,SEARCH(",PAS",G89)-34),IF((E89="iDEAL"),MID(G89,SEARCH("/NAME/",G89)+6,20-(SEARCH("/NAME/",G89)+6)),"Unknown"))</f>
        <v>ALBERT HEIJN 1653</v>
      </c>
      <c r="G89" s="7" t="s">
        <v>272</v>
      </c>
      <c r="H89" t="str">
        <f>IF(ISNUMBER(SEARCH("Albert",F89)),"Groceries",
"Unknown")</f>
        <v>Groceries</v>
      </c>
      <c r="I89" t="str">
        <f>VLOOKUP(H89,Sheet1!$A$2:$B$11,2,FALSE)</f>
        <v>M</v>
      </c>
    </row>
    <row r="90" spans="2:9" ht="87" x14ac:dyDescent="0.35">
      <c r="B90">
        <v>20240426</v>
      </c>
      <c r="C90" t="str">
        <f t="shared" si="8"/>
        <v>D</v>
      </c>
      <c r="D90" s="5">
        <v>-48.69</v>
      </c>
      <c r="E90" t="str">
        <f t="shared" si="7"/>
        <v>SEPA Incasso</v>
      </c>
      <c r="F90" t="str">
        <f>IF(OR(E90="Google Pay",E90="Debit Card"),MID(G90,34,SEARCH(",PAS",G90)-34),IF((E90="iDEAL"),MID(G90,SEARCH("/NAME/",G90)+6,20-(SEARCH("/NAME/",G90)+6)),"Unknown"))</f>
        <v>Unknown</v>
      </c>
      <c r="G90" s="7" t="s">
        <v>273</v>
      </c>
      <c r="H90" t="s">
        <v>77</v>
      </c>
      <c r="I90" t="str">
        <f>VLOOKUP(H90,Sheet1!$A$2:$B$11,2,FALSE)</f>
        <v>M</v>
      </c>
    </row>
    <row r="91" spans="2:9" ht="72.5" x14ac:dyDescent="0.35">
      <c r="B91">
        <v>20240426</v>
      </c>
      <c r="C91" t="str">
        <f t="shared" si="8"/>
        <v>D</v>
      </c>
      <c r="D91" s="5">
        <v>-30.69</v>
      </c>
      <c r="E91" t="str">
        <f t="shared" si="7"/>
        <v>iDEAL</v>
      </c>
      <c r="F91" t="s">
        <v>469</v>
      </c>
      <c r="G91" s="7" t="s">
        <v>274</v>
      </c>
      <c r="H91" t="s">
        <v>15</v>
      </c>
      <c r="I91" t="str">
        <f>VLOOKUP(H91,Sheet1!$A$2:$B$11,2,FALSE)</f>
        <v>O</v>
      </c>
    </row>
    <row r="92" spans="2:9" ht="29" x14ac:dyDescent="0.35">
      <c r="B92">
        <v>20240426</v>
      </c>
      <c r="C92" t="str">
        <f t="shared" si="8"/>
        <v>D</v>
      </c>
      <c r="D92" s="5">
        <v>-9.44</v>
      </c>
      <c r="E92" t="str">
        <f t="shared" si="7"/>
        <v>Google Pay</v>
      </c>
      <c r="F92" t="str">
        <f t="shared" ref="F92:F123" si="10">IF(OR(E92="Google Pay",E92="Debit Card"),MID(G92,34,SEARCH(",PAS",G92)-34),IF((E92="iDEAL"),MID(G92,SEARCH("/NAME/",G92)+6,20-(SEARCH("/NAME/",G92)+6)),"Unknown"))</f>
        <v>ALBERT HEIJN 2242</v>
      </c>
      <c r="G92" s="7" t="s">
        <v>275</v>
      </c>
      <c r="H92" t="s">
        <v>8</v>
      </c>
      <c r="I92" t="str">
        <f>VLOOKUP(H92,Sheet1!$A$2:$B$11,2,FALSE)</f>
        <v>M</v>
      </c>
    </row>
    <row r="93" spans="2:9" ht="29" x14ac:dyDescent="0.35">
      <c r="B93">
        <v>20240427</v>
      </c>
      <c r="C93" t="str">
        <f t="shared" si="8"/>
        <v>D</v>
      </c>
      <c r="D93" s="5">
        <v>-1.9</v>
      </c>
      <c r="E93" t="str">
        <f t="shared" si="7"/>
        <v>Google Pay</v>
      </c>
      <c r="F93" t="str">
        <f t="shared" si="10"/>
        <v>Hema EV083</v>
      </c>
      <c r="G93" s="7" t="s">
        <v>276</v>
      </c>
      <c r="H93" t="s">
        <v>11</v>
      </c>
      <c r="I93" t="str">
        <f>VLOOKUP(H93,Sheet1!$A$2:$B$11,2,FALSE)</f>
        <v>O</v>
      </c>
    </row>
    <row r="94" spans="2:9" ht="29" x14ac:dyDescent="0.35">
      <c r="B94">
        <v>20240427</v>
      </c>
      <c r="C94" t="str">
        <f t="shared" si="8"/>
        <v>D</v>
      </c>
      <c r="D94" s="5">
        <v>-8</v>
      </c>
      <c r="E94" t="str">
        <f t="shared" si="7"/>
        <v>Google Pay</v>
      </c>
      <c r="F94" t="str">
        <f t="shared" si="10"/>
        <v>Hema EV083</v>
      </c>
      <c r="G94" s="7" t="s">
        <v>277</v>
      </c>
      <c r="H94" t="s">
        <v>11</v>
      </c>
      <c r="I94" t="str">
        <f>VLOOKUP(H94,Sheet1!$A$2:$B$11,2,FALSE)</f>
        <v>O</v>
      </c>
    </row>
    <row r="95" spans="2:9" ht="29" x14ac:dyDescent="0.35">
      <c r="B95">
        <v>20240427</v>
      </c>
      <c r="C95" t="str">
        <f t="shared" si="8"/>
        <v>D</v>
      </c>
      <c r="D95" s="5">
        <v>-24.54</v>
      </c>
      <c r="E95" t="str">
        <f t="shared" si="7"/>
        <v>Google Pay</v>
      </c>
      <c r="F95" t="str">
        <f t="shared" si="10"/>
        <v>Action 1194</v>
      </c>
      <c r="G95" s="7" t="s">
        <v>278</v>
      </c>
      <c r="H95" t="s">
        <v>19</v>
      </c>
      <c r="I95" t="str">
        <f>VLOOKUP(H95,Sheet1!$A$2:$B$11,2,FALSE)</f>
        <v>M</v>
      </c>
    </row>
    <row r="96" spans="2:9" ht="29" x14ac:dyDescent="0.35">
      <c r="B96">
        <v>20240427</v>
      </c>
      <c r="C96" t="str">
        <f t="shared" si="8"/>
        <v>D</v>
      </c>
      <c r="D96" s="5">
        <v>-12.2</v>
      </c>
      <c r="E96" t="str">
        <f t="shared" si="7"/>
        <v>Debit Card</v>
      </c>
      <c r="F96" t="str">
        <f t="shared" si="10"/>
        <v>Tanger Almere</v>
      </c>
      <c r="G96" s="7" t="s">
        <v>279</v>
      </c>
      <c r="H96" t="s">
        <v>8</v>
      </c>
      <c r="I96" t="str">
        <f>VLOOKUP(H96,Sheet1!$A$2:$B$11,2,FALSE)</f>
        <v>M</v>
      </c>
    </row>
    <row r="97" spans="2:9" ht="29" x14ac:dyDescent="0.35">
      <c r="B97">
        <v>20240428</v>
      </c>
      <c r="C97" t="str">
        <f t="shared" si="8"/>
        <v>D</v>
      </c>
      <c r="D97" s="5">
        <v>-7.5</v>
      </c>
      <c r="E97" t="str">
        <f t="shared" si="7"/>
        <v>Google Pay</v>
      </c>
      <c r="F97" t="str">
        <f t="shared" si="10"/>
        <v>PAY.nl*FunZone Almere</v>
      </c>
      <c r="G97" s="7" t="s">
        <v>280</v>
      </c>
      <c r="H97" t="s">
        <v>17</v>
      </c>
      <c r="I97" t="str">
        <f>VLOOKUP(H97,Sheet1!$A$2:$B$11,2,FALSE)</f>
        <v>O</v>
      </c>
    </row>
    <row r="98" spans="2:9" ht="29" x14ac:dyDescent="0.35">
      <c r="B98">
        <v>20240428</v>
      </c>
      <c r="C98" t="str">
        <f t="shared" si="8"/>
        <v>D</v>
      </c>
      <c r="D98" s="5">
        <v>-17.850000000000001</v>
      </c>
      <c r="E98" t="str">
        <f t="shared" si="7"/>
        <v>Google Pay</v>
      </c>
      <c r="F98" t="str">
        <f t="shared" si="10"/>
        <v>PAY.nl*FunZone Almere</v>
      </c>
      <c r="G98" s="7" t="s">
        <v>281</v>
      </c>
      <c r="H98" t="s">
        <v>17</v>
      </c>
      <c r="I98" t="str">
        <f>VLOOKUP(H98,Sheet1!$A$2:$B$11,2,FALSE)</f>
        <v>O</v>
      </c>
    </row>
    <row r="99" spans="2:9" ht="29" x14ac:dyDescent="0.35">
      <c r="B99">
        <v>20240428</v>
      </c>
      <c r="C99" t="str">
        <f t="shared" si="8"/>
        <v>D</v>
      </c>
      <c r="D99" s="5">
        <v>-13.5</v>
      </c>
      <c r="E99" t="str">
        <f t="shared" si="7"/>
        <v>Google Pay</v>
      </c>
      <c r="F99" t="str">
        <f t="shared" si="10"/>
        <v>PRIMARK ALMERE</v>
      </c>
      <c r="G99" s="7" t="s">
        <v>282</v>
      </c>
      <c r="H99" t="s">
        <v>11</v>
      </c>
      <c r="I99" t="str">
        <f>VLOOKUP(H99,Sheet1!$A$2:$B$11,2,FALSE)</f>
        <v>O</v>
      </c>
    </row>
    <row r="100" spans="2:9" ht="29" x14ac:dyDescent="0.35">
      <c r="B100">
        <v>20240428</v>
      </c>
      <c r="C100" t="str">
        <f t="shared" si="8"/>
        <v>D</v>
      </c>
      <c r="D100" s="5">
        <v>-14.91</v>
      </c>
      <c r="E100" t="str">
        <f t="shared" si="7"/>
        <v>Google Pay</v>
      </c>
      <c r="F100" t="str">
        <f t="shared" si="10"/>
        <v>Daily Style, Almere</v>
      </c>
      <c r="G100" s="7" t="s">
        <v>283</v>
      </c>
      <c r="H100" t="s">
        <v>15</v>
      </c>
      <c r="I100" t="str">
        <f>VLOOKUP(H100,Sheet1!$A$2:$B$11,2,FALSE)</f>
        <v>O</v>
      </c>
    </row>
    <row r="101" spans="2:9" ht="29" x14ac:dyDescent="0.35">
      <c r="B101">
        <v>20240428</v>
      </c>
      <c r="C101" t="str">
        <f t="shared" si="8"/>
        <v>D</v>
      </c>
      <c r="D101" s="5">
        <v>-32.99</v>
      </c>
      <c r="E101" t="str">
        <f t="shared" si="7"/>
        <v>Google Pay</v>
      </c>
      <c r="F101" t="str">
        <f t="shared" si="10"/>
        <v>CCV*Cookinglife B.V.</v>
      </c>
      <c r="G101" s="7" t="s">
        <v>284</v>
      </c>
      <c r="H101" t="s">
        <v>19</v>
      </c>
      <c r="I101" t="str">
        <f>VLOOKUP(H101,Sheet1!$A$2:$B$11,2,FALSE)</f>
        <v>M</v>
      </c>
    </row>
    <row r="102" spans="2:9" ht="29" x14ac:dyDescent="0.35">
      <c r="B102">
        <v>20240428</v>
      </c>
      <c r="C102" t="str">
        <f t="shared" si="8"/>
        <v>D</v>
      </c>
      <c r="D102" s="5">
        <v>-1.98</v>
      </c>
      <c r="E102" t="str">
        <f t="shared" si="7"/>
        <v>Google Pay</v>
      </c>
      <c r="F102" t="str">
        <f t="shared" si="10"/>
        <v>ZEEMAN ALMERE KORTE PR</v>
      </c>
      <c r="G102" s="7" t="s">
        <v>285</v>
      </c>
      <c r="H102" t="s">
        <v>11</v>
      </c>
      <c r="I102" t="str">
        <f>VLOOKUP(H102,Sheet1!$A$2:$B$11,2,FALSE)</f>
        <v>O</v>
      </c>
    </row>
    <row r="103" spans="2:9" ht="29" x14ac:dyDescent="0.35">
      <c r="B103">
        <v>20240428</v>
      </c>
      <c r="C103" t="str">
        <f t="shared" si="8"/>
        <v>D</v>
      </c>
      <c r="D103" s="5">
        <v>-4.28</v>
      </c>
      <c r="E103" t="str">
        <f t="shared" si="7"/>
        <v>Google Pay</v>
      </c>
      <c r="F103" t="str">
        <f t="shared" si="10"/>
        <v>Action 1194</v>
      </c>
      <c r="G103" s="7" t="s">
        <v>286</v>
      </c>
      <c r="H103" t="s">
        <v>19</v>
      </c>
      <c r="I103" t="str">
        <f>VLOOKUP(H103,Sheet1!$A$2:$B$11,2,FALSE)</f>
        <v>M</v>
      </c>
    </row>
    <row r="104" spans="2:9" ht="29" x14ac:dyDescent="0.35">
      <c r="B104">
        <v>20240428</v>
      </c>
      <c r="C104" t="str">
        <f t="shared" si="8"/>
        <v>D</v>
      </c>
      <c r="D104" s="5">
        <v>-33.4</v>
      </c>
      <c r="E104" t="str">
        <f t="shared" si="7"/>
        <v>Google Pay</v>
      </c>
      <c r="F104" t="str">
        <f t="shared" si="10"/>
        <v>ALBERT HEIJN 2242</v>
      </c>
      <c r="G104" s="7" t="s">
        <v>287</v>
      </c>
      <c r="H104" t="str">
        <f>IF(ISNUMBER(SEARCH("Albert",F104)),"Groceries",
"Unknown")</f>
        <v>Groceries</v>
      </c>
      <c r="I104" t="str">
        <f>VLOOKUP(H104,Sheet1!$A$2:$B$11,2,FALSE)</f>
        <v>M</v>
      </c>
    </row>
    <row r="105" spans="2:9" ht="101.5" x14ac:dyDescent="0.35">
      <c r="B105">
        <v>20240429</v>
      </c>
      <c r="C105" t="str">
        <f t="shared" si="8"/>
        <v>D</v>
      </c>
      <c r="D105" s="5">
        <v>-1236.53</v>
      </c>
      <c r="E105" t="str">
        <f t="shared" si="7"/>
        <v>SEPA Incasso</v>
      </c>
      <c r="F105" t="str">
        <f t="shared" si="10"/>
        <v>Unknown</v>
      </c>
      <c r="G105" s="7" t="s">
        <v>288</v>
      </c>
      <c r="H105" t="s">
        <v>77</v>
      </c>
      <c r="I105" t="str">
        <f>VLOOKUP(H105,Sheet1!$A$2:$B$11,2,FALSE)</f>
        <v>M</v>
      </c>
    </row>
    <row r="106" spans="2:9" ht="87" x14ac:dyDescent="0.35">
      <c r="B106">
        <v>20240429</v>
      </c>
      <c r="C106" t="str">
        <f t="shared" si="8"/>
        <v>D</v>
      </c>
      <c r="D106" s="5">
        <v>-297.73</v>
      </c>
      <c r="E106" t="str">
        <f t="shared" si="7"/>
        <v>SEPA Incasso</v>
      </c>
      <c r="F106" t="str">
        <f t="shared" si="10"/>
        <v>Unknown</v>
      </c>
      <c r="G106" s="7" t="s">
        <v>289</v>
      </c>
      <c r="H106" t="s">
        <v>77</v>
      </c>
      <c r="I106" t="str">
        <f>VLOOKUP(H106,Sheet1!$A$2:$B$11,2,FALSE)</f>
        <v>M</v>
      </c>
    </row>
    <row r="107" spans="2:9" ht="87" x14ac:dyDescent="0.35">
      <c r="B107">
        <v>20240429</v>
      </c>
      <c r="C107" t="str">
        <f t="shared" si="8"/>
        <v>D</v>
      </c>
      <c r="D107" s="5">
        <v>-30</v>
      </c>
      <c r="E107" t="str">
        <f t="shared" si="7"/>
        <v>SEPA Incasso</v>
      </c>
      <c r="F107" t="str">
        <f t="shared" si="10"/>
        <v>Unknown</v>
      </c>
      <c r="G107" s="7" t="s">
        <v>290</v>
      </c>
      <c r="H107" t="s">
        <v>77</v>
      </c>
      <c r="I107" t="str">
        <f>VLOOKUP(H107,Sheet1!$A$2:$B$11,2,FALSE)</f>
        <v>M</v>
      </c>
    </row>
    <row r="108" spans="2:9" ht="29" x14ac:dyDescent="0.35">
      <c r="B108">
        <v>20240429</v>
      </c>
      <c r="C108" t="str">
        <f t="shared" si="8"/>
        <v>D</v>
      </c>
      <c r="D108" s="5">
        <v>-4.78</v>
      </c>
      <c r="E108" t="str">
        <f t="shared" si="7"/>
        <v>Google Pay</v>
      </c>
      <c r="F108" t="str">
        <f t="shared" si="10"/>
        <v>ABN AMRO Amsterdam</v>
      </c>
      <c r="G108" s="7" t="s">
        <v>291</v>
      </c>
      <c r="H108" t="s">
        <v>15</v>
      </c>
      <c r="I108" t="str">
        <f>VLOOKUP(H108,Sheet1!$A$2:$B$11,2,FALSE)</f>
        <v>O</v>
      </c>
    </row>
    <row r="109" spans="2:9" ht="87" x14ac:dyDescent="0.35">
      <c r="B109">
        <v>20240430</v>
      </c>
      <c r="C109" t="str">
        <f t="shared" si="8"/>
        <v>D</v>
      </c>
      <c r="D109" s="5">
        <v>-21.55</v>
      </c>
      <c r="E109" t="str">
        <f t="shared" si="7"/>
        <v>Credit Card</v>
      </c>
      <c r="F109" t="str">
        <f t="shared" si="10"/>
        <v>Unknown</v>
      </c>
      <c r="G109" s="7" t="s">
        <v>292</v>
      </c>
      <c r="H109" t="s">
        <v>77</v>
      </c>
      <c r="I109" t="str">
        <f>VLOOKUP(H109,Sheet1!$A$2:$B$11,2,FALSE)</f>
        <v>M</v>
      </c>
    </row>
    <row r="110" spans="2:9" ht="87" x14ac:dyDescent="0.35">
      <c r="B110">
        <v>20240430</v>
      </c>
      <c r="C110" t="str">
        <f t="shared" si="8"/>
        <v>D</v>
      </c>
      <c r="D110" s="5">
        <v>-159.13</v>
      </c>
      <c r="E110" t="str">
        <f t="shared" si="7"/>
        <v>SEPA Incasso</v>
      </c>
      <c r="F110" t="str">
        <f t="shared" si="10"/>
        <v>Unknown</v>
      </c>
      <c r="G110" s="7" t="s">
        <v>293</v>
      </c>
      <c r="H110" t="s">
        <v>77</v>
      </c>
      <c r="I110" t="str">
        <f>VLOOKUP(H110,Sheet1!$A$2:$B$11,2,FALSE)</f>
        <v>M</v>
      </c>
    </row>
    <row r="111" spans="2:9" ht="58" x14ac:dyDescent="0.35">
      <c r="B111">
        <v>20240430</v>
      </c>
      <c r="C111" t="str">
        <f t="shared" si="8"/>
        <v>C</v>
      </c>
      <c r="D111" s="5">
        <v>2980.34</v>
      </c>
      <c r="E111" t="str">
        <f t="shared" si="7"/>
        <v>SEPA OVERBOEKING</v>
      </c>
      <c r="F111" t="str">
        <f t="shared" si="10"/>
        <v>Unknown</v>
      </c>
      <c r="G111" s="7" t="s">
        <v>294</v>
      </c>
      <c r="H111" t="s">
        <v>77</v>
      </c>
      <c r="I111" t="str">
        <f>VLOOKUP(H111,Sheet1!$A$2:$B$11,2,FALSE)</f>
        <v>M</v>
      </c>
    </row>
    <row r="112" spans="2:9" ht="29" x14ac:dyDescent="0.35">
      <c r="B112">
        <v>20240430</v>
      </c>
      <c r="C112" t="str">
        <f t="shared" si="8"/>
        <v>D</v>
      </c>
      <c r="D112" s="5">
        <v>-3000</v>
      </c>
      <c r="E112" t="str">
        <f t="shared" si="7"/>
        <v>SEPA OVERBOEKING</v>
      </c>
      <c r="F112" t="str">
        <f t="shared" si="10"/>
        <v>Unknown</v>
      </c>
      <c r="G112" s="7" t="s">
        <v>459</v>
      </c>
      <c r="H112" t="s">
        <v>77</v>
      </c>
      <c r="I112" t="str">
        <f>VLOOKUP(H112,Sheet1!$A$2:$B$11,2,FALSE)</f>
        <v>M</v>
      </c>
    </row>
    <row r="113" spans="2:9" ht="29" x14ac:dyDescent="0.35">
      <c r="B113">
        <v>20240430</v>
      </c>
      <c r="C113" t="str">
        <f t="shared" si="8"/>
        <v>D</v>
      </c>
      <c r="D113" s="5">
        <v>-5.84</v>
      </c>
      <c r="E113" t="str">
        <f t="shared" si="7"/>
        <v>Google Pay</v>
      </c>
      <c r="F113" t="str">
        <f t="shared" si="10"/>
        <v>ABN AMRO Amstelveen</v>
      </c>
      <c r="G113" s="7" t="s">
        <v>295</v>
      </c>
      <c r="H113" t="s">
        <v>15</v>
      </c>
      <c r="I113" t="str">
        <f>VLOOKUP(H113,Sheet1!$A$2:$B$11,2,FALSE)</f>
        <v>O</v>
      </c>
    </row>
    <row r="114" spans="2:9" ht="29" x14ac:dyDescent="0.35">
      <c r="B114">
        <v>20240501</v>
      </c>
      <c r="C114" t="str">
        <f t="shared" si="8"/>
        <v>D</v>
      </c>
      <c r="D114" s="5">
        <v>-24.75</v>
      </c>
      <c r="E114" t="str">
        <f t="shared" si="7"/>
        <v>Debit Card</v>
      </c>
      <c r="F114" t="str">
        <f t="shared" si="10"/>
        <v>CCV*Kwaliteitsvishande</v>
      </c>
      <c r="G114" s="7" t="s">
        <v>296</v>
      </c>
      <c r="H114" t="s">
        <v>15</v>
      </c>
      <c r="I114" t="str">
        <f>VLOOKUP(H114,Sheet1!$A$2:$B$11,2,FALSE)</f>
        <v>O</v>
      </c>
    </row>
    <row r="115" spans="2:9" ht="29" x14ac:dyDescent="0.35">
      <c r="B115">
        <v>20240501</v>
      </c>
      <c r="C115" t="str">
        <f t="shared" si="8"/>
        <v>D</v>
      </c>
      <c r="D115" s="5">
        <v>-10.46</v>
      </c>
      <c r="E115" t="str">
        <f t="shared" si="7"/>
        <v>Debit Card</v>
      </c>
      <c r="F115" t="str">
        <f t="shared" si="10"/>
        <v>Robin en Kees AGF</v>
      </c>
      <c r="G115" s="7" t="s">
        <v>297</v>
      </c>
      <c r="H115" t="s">
        <v>8</v>
      </c>
      <c r="I115" t="str">
        <f>VLOOKUP(H115,Sheet1!$A$2:$B$11,2,FALSE)</f>
        <v>M</v>
      </c>
    </row>
    <row r="116" spans="2:9" ht="29" x14ac:dyDescent="0.35">
      <c r="B116">
        <v>20240501</v>
      </c>
      <c r="C116" t="str">
        <f t="shared" si="8"/>
        <v>D</v>
      </c>
      <c r="D116" s="5">
        <v>-22.48</v>
      </c>
      <c r="E116" t="str">
        <f t="shared" si="7"/>
        <v>Google Pay</v>
      </c>
      <c r="F116" t="str">
        <f t="shared" si="10"/>
        <v>ETOS 7275</v>
      </c>
      <c r="G116" s="7" t="s">
        <v>298</v>
      </c>
      <c r="H116" t="s">
        <v>21</v>
      </c>
      <c r="I116" t="str">
        <f>VLOOKUP(H116,Sheet1!$A$2:$B$11,2,FALSE)</f>
        <v>M</v>
      </c>
    </row>
    <row r="117" spans="2:9" ht="29" x14ac:dyDescent="0.35">
      <c r="B117">
        <v>20240501</v>
      </c>
      <c r="C117" t="str">
        <f t="shared" si="8"/>
        <v>D</v>
      </c>
      <c r="D117" s="5">
        <v>-3.4</v>
      </c>
      <c r="E117" t="str">
        <f t="shared" si="7"/>
        <v>Debit Card</v>
      </c>
      <c r="F117" t="str">
        <f t="shared" si="10"/>
        <v>BCK*Ice &amp; Co</v>
      </c>
      <c r="G117" s="7" t="s">
        <v>299</v>
      </c>
      <c r="H117" t="s">
        <v>15</v>
      </c>
      <c r="I117" t="str">
        <f>VLOOKUP(H117,Sheet1!$A$2:$B$11,2,FALSE)</f>
        <v>O</v>
      </c>
    </row>
    <row r="118" spans="2:9" ht="29" x14ac:dyDescent="0.35">
      <c r="B118">
        <v>20240501</v>
      </c>
      <c r="C118" t="str">
        <f t="shared" si="8"/>
        <v>D</v>
      </c>
      <c r="D118" s="5">
        <v>-1.5</v>
      </c>
      <c r="E118" t="str">
        <f t="shared" si="7"/>
        <v>Google Pay</v>
      </c>
      <c r="F118" t="str">
        <f t="shared" si="10"/>
        <v>SumUp  *Van Enk Cards</v>
      </c>
      <c r="G118" s="7" t="s">
        <v>300</v>
      </c>
      <c r="H118" t="s">
        <v>15</v>
      </c>
      <c r="I118" t="str">
        <f>VLOOKUP(H118,Sheet1!$A$2:$B$11,2,FALSE)</f>
        <v>O</v>
      </c>
    </row>
    <row r="119" spans="2:9" ht="29" x14ac:dyDescent="0.35">
      <c r="B119">
        <v>20240501</v>
      </c>
      <c r="C119" t="str">
        <f t="shared" si="8"/>
        <v>D</v>
      </c>
      <c r="D119" s="5">
        <v>-9.3699999999999992</v>
      </c>
      <c r="E119" t="str">
        <f t="shared" si="7"/>
        <v>Google Pay</v>
      </c>
      <c r="F119" t="str">
        <f t="shared" si="10"/>
        <v>Albert Heijn 8591</v>
      </c>
      <c r="G119" s="7" t="s">
        <v>301</v>
      </c>
      <c r="H119" t="str">
        <f>IF(ISNUMBER(SEARCH("Albert",F119)),"Groceries",
"Unknown")</f>
        <v>Groceries</v>
      </c>
      <c r="I119" t="str">
        <f>VLOOKUP(H119,Sheet1!$A$2:$B$11,2,FALSE)</f>
        <v>M</v>
      </c>
    </row>
    <row r="120" spans="2:9" ht="72.5" x14ac:dyDescent="0.35">
      <c r="B120">
        <v>20240502</v>
      </c>
      <c r="C120" t="str">
        <f t="shared" si="8"/>
        <v>D</v>
      </c>
      <c r="D120" s="5">
        <v>-13.62</v>
      </c>
      <c r="E120" t="str">
        <f t="shared" si="7"/>
        <v>SEPA Incasso</v>
      </c>
      <c r="F120" t="str">
        <f t="shared" si="10"/>
        <v>Unknown</v>
      </c>
      <c r="G120" s="7" t="s">
        <v>302</v>
      </c>
      <c r="H120" t="s">
        <v>77</v>
      </c>
      <c r="I120" t="str">
        <f>VLOOKUP(H120,Sheet1!$A$2:$B$11,2,FALSE)</f>
        <v>M</v>
      </c>
    </row>
    <row r="121" spans="2:9" ht="87" x14ac:dyDescent="0.35">
      <c r="B121">
        <v>20240502</v>
      </c>
      <c r="C121" t="str">
        <f t="shared" si="8"/>
        <v>D</v>
      </c>
      <c r="D121" s="5">
        <v>-223</v>
      </c>
      <c r="E121" t="str">
        <f t="shared" si="7"/>
        <v>SEPA Incasso</v>
      </c>
      <c r="F121" t="str">
        <f t="shared" si="10"/>
        <v>Unknown</v>
      </c>
      <c r="G121" s="7" t="s">
        <v>303</v>
      </c>
      <c r="H121" t="s">
        <v>77</v>
      </c>
      <c r="I121" t="str">
        <f>VLOOKUP(H121,Sheet1!$A$2:$B$11,2,FALSE)</f>
        <v>M</v>
      </c>
    </row>
    <row r="122" spans="2:9" ht="29" x14ac:dyDescent="0.35">
      <c r="B122">
        <v>20240502</v>
      </c>
      <c r="C122" t="str">
        <f t="shared" si="8"/>
        <v>D</v>
      </c>
      <c r="D122" s="5">
        <v>-5.93</v>
      </c>
      <c r="E122" t="str">
        <f t="shared" si="7"/>
        <v>Google Pay</v>
      </c>
      <c r="F122" t="str">
        <f t="shared" si="10"/>
        <v>ALBERT HEIJN 2242</v>
      </c>
      <c r="G122" s="7" t="s">
        <v>304</v>
      </c>
      <c r="H122" t="str">
        <f>IF(ISNUMBER(SEARCH("Albert",F122)),"Groceries",
"Unknown")</f>
        <v>Groceries</v>
      </c>
      <c r="I122" t="str">
        <f>VLOOKUP(H122,Sheet1!$A$2:$B$11,2,FALSE)</f>
        <v>M</v>
      </c>
    </row>
    <row r="123" spans="2:9" ht="29" x14ac:dyDescent="0.35">
      <c r="B123">
        <v>20240503</v>
      </c>
      <c r="C123" t="str">
        <f t="shared" si="8"/>
        <v>D</v>
      </c>
      <c r="D123" s="5">
        <v>-14.69</v>
      </c>
      <c r="E123" t="str">
        <f t="shared" si="7"/>
        <v>Google Pay</v>
      </c>
      <c r="F123" t="str">
        <f t="shared" si="10"/>
        <v>Vomar Literatuurwijk</v>
      </c>
      <c r="G123" s="7" t="s">
        <v>305</v>
      </c>
      <c r="H123" t="s">
        <v>8</v>
      </c>
      <c r="I123" t="str">
        <f>VLOOKUP(H123,Sheet1!$A$2:$B$11,2,FALSE)</f>
        <v>M</v>
      </c>
    </row>
    <row r="124" spans="2:9" ht="72.5" x14ac:dyDescent="0.35">
      <c r="B124">
        <v>20240503</v>
      </c>
      <c r="C124" t="str">
        <f t="shared" si="8"/>
        <v>D</v>
      </c>
      <c r="D124" s="5">
        <v>-40.03</v>
      </c>
      <c r="E124" t="str">
        <f t="shared" si="7"/>
        <v>iDEAL</v>
      </c>
      <c r="F124" t="s">
        <v>470</v>
      </c>
      <c r="G124" s="7" t="s">
        <v>306</v>
      </c>
      <c r="H124" t="s">
        <v>8</v>
      </c>
      <c r="I124" t="str">
        <f>VLOOKUP(H124,Sheet1!$A$2:$B$11,2,FALSE)</f>
        <v>M</v>
      </c>
    </row>
    <row r="125" spans="2:9" ht="29" x14ac:dyDescent="0.35">
      <c r="B125">
        <v>20240504</v>
      </c>
      <c r="C125" t="str">
        <f t="shared" si="8"/>
        <v>D</v>
      </c>
      <c r="D125" s="5">
        <v>-19.899999999999999</v>
      </c>
      <c r="E125" t="str">
        <f t="shared" si="7"/>
        <v>Google Pay</v>
      </c>
      <c r="F125" t="str">
        <f t="shared" ref="F125:F148" si="11">IF(OR(E125="Google Pay",E125="Debit Card"),MID(G125,34,SEARCH(",PAS",G125)-34),IF((E125="iDEAL"),MID(G125,SEARCH("/NAME/",G125)+6,20-(SEARCH("/NAME/",G125)+6)),"Unknown"))</f>
        <v>C&amp;M*Almere Jungle</v>
      </c>
      <c r="G125" s="7" t="s">
        <v>307</v>
      </c>
      <c r="H125" t="s">
        <v>17</v>
      </c>
      <c r="I125" t="str">
        <f>VLOOKUP(H125,Sheet1!$A$2:$B$11,2,FALSE)</f>
        <v>O</v>
      </c>
    </row>
    <row r="126" spans="2:9" ht="29" x14ac:dyDescent="0.35">
      <c r="B126">
        <v>20240504</v>
      </c>
      <c r="C126" t="str">
        <f t="shared" si="8"/>
        <v>D</v>
      </c>
      <c r="D126" s="5">
        <v>-11.45</v>
      </c>
      <c r="E126" t="str">
        <f t="shared" si="7"/>
        <v>Google Pay</v>
      </c>
      <c r="F126" t="str">
        <f t="shared" si="11"/>
        <v>C&amp;M*Almere Jungle</v>
      </c>
      <c r="G126" s="7" t="s">
        <v>308</v>
      </c>
      <c r="H126" t="s">
        <v>17</v>
      </c>
      <c r="I126" t="str">
        <f>VLOOKUP(H126,Sheet1!$A$2:$B$11,2,FALSE)</f>
        <v>O</v>
      </c>
    </row>
    <row r="127" spans="2:9" ht="29" x14ac:dyDescent="0.35">
      <c r="B127">
        <v>20240504</v>
      </c>
      <c r="C127" t="str">
        <f t="shared" si="8"/>
        <v>D</v>
      </c>
      <c r="D127" s="5">
        <v>-24.5</v>
      </c>
      <c r="E127" t="str">
        <f t="shared" si="7"/>
        <v>Google Pay</v>
      </c>
      <c r="F127" t="str">
        <f t="shared" si="11"/>
        <v>BW Almere Stad POS</v>
      </c>
      <c r="G127" s="7" t="s">
        <v>309</v>
      </c>
      <c r="H127" t="s">
        <v>15</v>
      </c>
      <c r="I127" t="str">
        <f>VLOOKUP(H127,Sheet1!$A$2:$B$11,2,FALSE)</f>
        <v>O</v>
      </c>
    </row>
    <row r="128" spans="2:9" ht="29" x14ac:dyDescent="0.35">
      <c r="B128">
        <v>20240504</v>
      </c>
      <c r="C128" t="str">
        <f t="shared" si="8"/>
        <v>D</v>
      </c>
      <c r="D128" s="5">
        <v>-5.17</v>
      </c>
      <c r="E128" t="str">
        <f t="shared" si="7"/>
        <v>Google Pay</v>
      </c>
      <c r="F128" t="str">
        <f t="shared" si="11"/>
        <v>SoLow</v>
      </c>
      <c r="G128" s="7" t="s">
        <v>310</v>
      </c>
      <c r="H128" t="s">
        <v>11</v>
      </c>
      <c r="I128" t="str">
        <f>VLOOKUP(H128,Sheet1!$A$2:$B$11,2,FALSE)</f>
        <v>O</v>
      </c>
    </row>
    <row r="129" spans="2:9" ht="29" x14ac:dyDescent="0.35">
      <c r="B129">
        <v>20240504</v>
      </c>
      <c r="C129" t="str">
        <f t="shared" si="8"/>
        <v>D</v>
      </c>
      <c r="D129" s="5">
        <v>-9.52</v>
      </c>
      <c r="E129" t="str">
        <f t="shared" si="7"/>
        <v>Google Pay</v>
      </c>
      <c r="F129" t="str">
        <f t="shared" si="11"/>
        <v>Trekpleister 1172</v>
      </c>
      <c r="G129" s="7" t="s">
        <v>311</v>
      </c>
      <c r="H129" t="s">
        <v>21</v>
      </c>
      <c r="I129" t="str">
        <f>VLOOKUP(H129,Sheet1!$A$2:$B$11,2,FALSE)</f>
        <v>M</v>
      </c>
    </row>
    <row r="130" spans="2:9" ht="29" x14ac:dyDescent="0.35">
      <c r="B130">
        <v>20240504</v>
      </c>
      <c r="C130" t="str">
        <f t="shared" si="8"/>
        <v>D</v>
      </c>
      <c r="D130" s="5">
        <v>-3.04</v>
      </c>
      <c r="E130" t="str">
        <f t="shared" ref="E130:E193" si="12">IF(ISNUMBER(SEARCH("Google Pay",G130)),"Google Pay",
IF(ISNUMBER(SEARCH("iDEAL",G130)),"iDEAL",
IF(ISNUMBER(SEARCH("Betaalpas",G130)),"Debit Card",
IF(ISNUMBER(SEARCH("CreditCard",G130)),"Credit Card",
IF(ISNUMBER(SEARCH("Tikkie",G130)),"Tikkie",
IF(ISNUMBER(SEARCH("SEPA Incasso",G130)),"SEPA Incasso",
IF(ISNUMBER(SEARCH("SEPA OVERBOEKING",G130)),"SEPA OVERBOEKING",
"Unknown")))))))</f>
        <v>Google Pay</v>
      </c>
      <c r="F130" t="str">
        <f t="shared" si="11"/>
        <v>Action 1194</v>
      </c>
      <c r="G130" s="7" t="s">
        <v>312</v>
      </c>
      <c r="H130" t="s">
        <v>19</v>
      </c>
      <c r="I130" t="str">
        <f>VLOOKUP(H130,Sheet1!$A$2:$B$11,2,FALSE)</f>
        <v>M</v>
      </c>
    </row>
    <row r="131" spans="2:9" ht="29" x14ac:dyDescent="0.35">
      <c r="B131">
        <v>20240504</v>
      </c>
      <c r="C131" t="str">
        <f t="shared" ref="C131:C194" si="13">IF(LEFT(D131,1)="-","D","C")</f>
        <v>D</v>
      </c>
      <c r="D131" s="5">
        <v>-37.369999999999997</v>
      </c>
      <c r="E131" t="str">
        <f t="shared" si="12"/>
        <v>Google Pay</v>
      </c>
      <c r="F131" t="str">
        <f t="shared" si="11"/>
        <v>SAFFRAAN MINIMARKET</v>
      </c>
      <c r="G131" s="7" t="s">
        <v>313</v>
      </c>
      <c r="H131" t="s">
        <v>8</v>
      </c>
      <c r="I131" t="str">
        <f>VLOOKUP(H131,Sheet1!$A$2:$B$11,2,FALSE)</f>
        <v>M</v>
      </c>
    </row>
    <row r="132" spans="2:9" ht="29" x14ac:dyDescent="0.35">
      <c r="B132">
        <v>20240504</v>
      </c>
      <c r="C132" t="str">
        <f t="shared" si="13"/>
        <v>D</v>
      </c>
      <c r="D132" s="5">
        <v>-10.15</v>
      </c>
      <c r="E132" t="str">
        <f t="shared" si="12"/>
        <v>Google Pay</v>
      </c>
      <c r="F132" t="str">
        <f t="shared" si="11"/>
        <v>The black cockatoo</v>
      </c>
      <c r="G132" s="7" t="s">
        <v>314</v>
      </c>
      <c r="H132" t="s">
        <v>15</v>
      </c>
      <c r="I132" t="str">
        <f>VLOOKUP(H132,Sheet1!$A$2:$B$11,2,FALSE)</f>
        <v>O</v>
      </c>
    </row>
    <row r="133" spans="2:9" ht="29" x14ac:dyDescent="0.35">
      <c r="B133">
        <v>20240505</v>
      </c>
      <c r="C133" t="str">
        <f t="shared" si="13"/>
        <v>D</v>
      </c>
      <c r="D133" s="5">
        <v>-3.19</v>
      </c>
      <c r="E133" t="str">
        <f t="shared" si="12"/>
        <v>Debit Card</v>
      </c>
      <c r="F133" t="str">
        <f t="shared" si="11"/>
        <v>ALBERT HEIJN 2242</v>
      </c>
      <c r="G133" s="7" t="s">
        <v>315</v>
      </c>
      <c r="H133" t="str">
        <f>IF(ISNUMBER(SEARCH("Albert",F133)),"Groceries",
"Unknown")</f>
        <v>Groceries</v>
      </c>
      <c r="I133" t="str">
        <f>VLOOKUP(H133,Sheet1!$A$2:$B$11,2,FALSE)</f>
        <v>M</v>
      </c>
    </row>
    <row r="134" spans="2:9" ht="29" x14ac:dyDescent="0.35">
      <c r="B134">
        <v>20240505</v>
      </c>
      <c r="C134" t="str">
        <f t="shared" si="13"/>
        <v>D</v>
      </c>
      <c r="D134" s="5">
        <v>-18.45</v>
      </c>
      <c r="E134" t="str">
        <f t="shared" si="12"/>
        <v>Google Pay</v>
      </c>
      <c r="F134" t="str">
        <f t="shared" si="11"/>
        <v>PAY.nl*FunZone Almere</v>
      </c>
      <c r="G134" s="7" t="s">
        <v>316</v>
      </c>
      <c r="H134" t="s">
        <v>17</v>
      </c>
      <c r="I134" t="str">
        <f>VLOOKUP(H134,Sheet1!$A$2:$B$11,2,FALSE)</f>
        <v>O</v>
      </c>
    </row>
    <row r="135" spans="2:9" ht="29" x14ac:dyDescent="0.35">
      <c r="B135">
        <v>20240505</v>
      </c>
      <c r="C135" t="str">
        <f t="shared" si="13"/>
        <v>D</v>
      </c>
      <c r="D135" s="5">
        <v>-15.6</v>
      </c>
      <c r="E135" t="str">
        <f t="shared" si="12"/>
        <v>Google Pay</v>
      </c>
      <c r="F135" t="str">
        <f t="shared" si="11"/>
        <v>PAY.nl*FunZone Almere</v>
      </c>
      <c r="G135" s="7" t="s">
        <v>317</v>
      </c>
      <c r="H135" t="s">
        <v>17</v>
      </c>
      <c r="I135" t="str">
        <f>VLOOKUP(H135,Sheet1!$A$2:$B$11,2,FALSE)</f>
        <v>O</v>
      </c>
    </row>
    <row r="136" spans="2:9" ht="29" x14ac:dyDescent="0.35">
      <c r="B136">
        <v>20240505</v>
      </c>
      <c r="C136" t="str">
        <f t="shared" si="13"/>
        <v>D</v>
      </c>
      <c r="D136" s="5">
        <v>-13.9</v>
      </c>
      <c r="E136" t="str">
        <f t="shared" si="12"/>
        <v>Google Pay</v>
      </c>
      <c r="F136" t="str">
        <f t="shared" si="11"/>
        <v>PAY.nl*FunZone Almere</v>
      </c>
      <c r="G136" s="7" t="s">
        <v>318</v>
      </c>
      <c r="H136" t="s">
        <v>17</v>
      </c>
      <c r="I136" t="str">
        <f>VLOOKUP(H136,Sheet1!$A$2:$B$11,2,FALSE)</f>
        <v>O</v>
      </c>
    </row>
    <row r="137" spans="2:9" ht="29" x14ac:dyDescent="0.35">
      <c r="B137">
        <v>20240505</v>
      </c>
      <c r="C137" t="str">
        <f t="shared" si="13"/>
        <v>D</v>
      </c>
      <c r="D137" s="5">
        <v>-3</v>
      </c>
      <c r="E137" t="str">
        <f t="shared" si="12"/>
        <v>Google Pay</v>
      </c>
      <c r="F137" t="str">
        <f t="shared" si="11"/>
        <v>PAY.nl*FunZone Almere</v>
      </c>
      <c r="G137" s="7" t="s">
        <v>319</v>
      </c>
      <c r="H137" t="s">
        <v>17</v>
      </c>
      <c r="I137" t="str">
        <f>VLOOKUP(H137,Sheet1!$A$2:$B$11,2,FALSE)</f>
        <v>O</v>
      </c>
    </row>
    <row r="138" spans="2:9" ht="29" x14ac:dyDescent="0.35">
      <c r="B138">
        <v>20240505</v>
      </c>
      <c r="C138" t="str">
        <f t="shared" si="13"/>
        <v>D</v>
      </c>
      <c r="D138" s="5">
        <v>-6</v>
      </c>
      <c r="E138" t="str">
        <f t="shared" si="12"/>
        <v>Google Pay</v>
      </c>
      <c r="F138" t="str">
        <f t="shared" si="11"/>
        <v>PAY.nl*FunZone Almere</v>
      </c>
      <c r="G138" s="7" t="s">
        <v>320</v>
      </c>
      <c r="H138" t="s">
        <v>17</v>
      </c>
      <c r="I138" t="str">
        <f>VLOOKUP(H138,Sheet1!$A$2:$B$11,2,FALSE)</f>
        <v>O</v>
      </c>
    </row>
    <row r="139" spans="2:9" ht="29" x14ac:dyDescent="0.35">
      <c r="B139">
        <v>20240505</v>
      </c>
      <c r="C139" t="str">
        <f t="shared" si="13"/>
        <v>D</v>
      </c>
      <c r="D139" s="5">
        <v>-4.95</v>
      </c>
      <c r="E139" t="str">
        <f t="shared" si="12"/>
        <v>Google Pay</v>
      </c>
      <c r="F139" t="str">
        <f t="shared" si="11"/>
        <v>Mc Almere Haven</v>
      </c>
      <c r="G139" s="7" t="s">
        <v>321</v>
      </c>
      <c r="H139" t="s">
        <v>15</v>
      </c>
      <c r="I139" t="str">
        <f>VLOOKUP(H139,Sheet1!$A$2:$B$11,2,FALSE)</f>
        <v>O</v>
      </c>
    </row>
    <row r="140" spans="2:9" ht="29" x14ac:dyDescent="0.35">
      <c r="B140">
        <v>20240506</v>
      </c>
      <c r="C140" t="str">
        <f t="shared" si="13"/>
        <v>D</v>
      </c>
      <c r="D140" s="5">
        <v>-3.75</v>
      </c>
      <c r="E140" t="str">
        <f t="shared" si="12"/>
        <v>Google Pay</v>
      </c>
      <c r="F140" t="str">
        <f t="shared" si="11"/>
        <v>AH to go Bijlmer5833</v>
      </c>
      <c r="G140" s="7" t="s">
        <v>322</v>
      </c>
      <c r="H140" t="s">
        <v>8</v>
      </c>
      <c r="I140" t="str">
        <f>VLOOKUP(H140,Sheet1!$A$2:$B$11,2,FALSE)</f>
        <v>M</v>
      </c>
    </row>
    <row r="141" spans="2:9" ht="29" x14ac:dyDescent="0.35">
      <c r="B141">
        <v>20240506</v>
      </c>
      <c r="C141" t="str">
        <f t="shared" si="13"/>
        <v>D</v>
      </c>
      <c r="D141" s="5">
        <v>-4.78</v>
      </c>
      <c r="E141" t="str">
        <f t="shared" si="12"/>
        <v>Google Pay</v>
      </c>
      <c r="F141" t="str">
        <f t="shared" si="11"/>
        <v>ABN AMRO Amstelveen</v>
      </c>
      <c r="G141" s="7" t="s">
        <v>323</v>
      </c>
      <c r="H141" t="s">
        <v>15</v>
      </c>
      <c r="I141" t="str">
        <f>VLOOKUP(H141,Sheet1!$A$2:$B$11,2,FALSE)</f>
        <v>O</v>
      </c>
    </row>
    <row r="142" spans="2:9" ht="29" x14ac:dyDescent="0.35">
      <c r="B142">
        <v>20240506</v>
      </c>
      <c r="C142" t="str">
        <f t="shared" si="13"/>
        <v>D</v>
      </c>
      <c r="D142" s="5">
        <v>-35.36</v>
      </c>
      <c r="E142" t="str">
        <f t="shared" si="12"/>
        <v>Google Pay</v>
      </c>
      <c r="F142" t="str">
        <f t="shared" si="11"/>
        <v>ALBERT HEIJN 2242</v>
      </c>
      <c r="G142" s="7" t="s">
        <v>324</v>
      </c>
      <c r="H142" t="str">
        <f>IF(ISNUMBER(SEARCH("Albert",F142)),"Groceries",
"Unknown")</f>
        <v>Groceries</v>
      </c>
      <c r="I142" t="str">
        <f>VLOOKUP(H142,Sheet1!$A$2:$B$11,2,FALSE)</f>
        <v>M</v>
      </c>
    </row>
    <row r="143" spans="2:9" ht="29" x14ac:dyDescent="0.35">
      <c r="B143">
        <v>20240506</v>
      </c>
      <c r="C143" t="str">
        <f t="shared" si="13"/>
        <v>D</v>
      </c>
      <c r="D143" s="5">
        <v>-150</v>
      </c>
      <c r="E143" t="str">
        <f t="shared" si="12"/>
        <v>SEPA OVERBOEKING</v>
      </c>
      <c r="F143" t="str">
        <f t="shared" si="11"/>
        <v>Unknown</v>
      </c>
      <c r="G143" s="7" t="s">
        <v>458</v>
      </c>
      <c r="H143" t="s">
        <v>77</v>
      </c>
      <c r="I143" t="str">
        <f>VLOOKUP(H143,Sheet1!$A$2:$B$11,2,FALSE)</f>
        <v>M</v>
      </c>
    </row>
    <row r="144" spans="2:9" ht="29" x14ac:dyDescent="0.35">
      <c r="B144">
        <v>20240507</v>
      </c>
      <c r="C144" t="str">
        <f t="shared" si="13"/>
        <v>D</v>
      </c>
      <c r="D144" s="5">
        <v>-3.45</v>
      </c>
      <c r="E144" t="str">
        <f t="shared" si="12"/>
        <v>Google Pay</v>
      </c>
      <c r="F144" t="str">
        <f t="shared" si="11"/>
        <v>ABN AMRO Amstelveen</v>
      </c>
      <c r="G144" s="7" t="s">
        <v>325</v>
      </c>
      <c r="H144" t="s">
        <v>15</v>
      </c>
      <c r="I144" t="str">
        <f>VLOOKUP(H144,Sheet1!$A$2:$B$11,2,FALSE)</f>
        <v>O</v>
      </c>
    </row>
    <row r="145" spans="2:9" ht="29" x14ac:dyDescent="0.35">
      <c r="B145">
        <v>20240508</v>
      </c>
      <c r="C145" t="str">
        <f t="shared" si="13"/>
        <v>D</v>
      </c>
      <c r="D145" s="5">
        <v>-3.5</v>
      </c>
      <c r="E145" t="str">
        <f t="shared" si="12"/>
        <v>Google Pay</v>
      </c>
      <c r="F145" t="str">
        <f t="shared" si="11"/>
        <v>Robin en Kees AGF</v>
      </c>
      <c r="G145" s="7" t="s">
        <v>326</v>
      </c>
      <c r="H145" t="s">
        <v>8</v>
      </c>
      <c r="I145" t="str">
        <f>VLOOKUP(H145,Sheet1!$A$2:$B$11,2,FALSE)</f>
        <v>M</v>
      </c>
    </row>
    <row r="146" spans="2:9" ht="29" x14ac:dyDescent="0.35">
      <c r="B146">
        <v>20240508</v>
      </c>
      <c r="C146" t="str">
        <f t="shared" si="13"/>
        <v>D</v>
      </c>
      <c r="D146" s="5">
        <v>-10.98</v>
      </c>
      <c r="E146" t="str">
        <f t="shared" si="12"/>
        <v>Google Pay</v>
      </c>
      <c r="F146" t="str">
        <f t="shared" si="11"/>
        <v>ETOS 7433</v>
      </c>
      <c r="G146" s="7" t="s">
        <v>327</v>
      </c>
      <c r="H146" t="s">
        <v>21</v>
      </c>
      <c r="I146" t="str">
        <f>VLOOKUP(H146,Sheet1!$A$2:$B$11,2,FALSE)</f>
        <v>M</v>
      </c>
    </row>
    <row r="147" spans="2:9" ht="29" x14ac:dyDescent="0.35">
      <c r="B147">
        <v>20240508</v>
      </c>
      <c r="C147" t="str">
        <f t="shared" si="13"/>
        <v>D</v>
      </c>
      <c r="D147" s="5">
        <v>-24.68</v>
      </c>
      <c r="E147" t="str">
        <f t="shared" si="12"/>
        <v>Google Pay</v>
      </c>
      <c r="F147" t="str">
        <f t="shared" si="11"/>
        <v>ALBERT HEIJN 2242</v>
      </c>
      <c r="G147" s="7" t="s">
        <v>328</v>
      </c>
      <c r="H147" t="str">
        <f>IF(ISNUMBER(SEARCH("Albert",F147)),"Groceries",
"Unknown")</f>
        <v>Groceries</v>
      </c>
      <c r="I147" t="str">
        <f>VLOOKUP(H147,Sheet1!$A$2:$B$11,2,FALSE)</f>
        <v>M</v>
      </c>
    </row>
    <row r="148" spans="2:9" ht="29" x14ac:dyDescent="0.35">
      <c r="B148">
        <v>20240509</v>
      </c>
      <c r="C148" t="str">
        <f t="shared" si="13"/>
        <v>D</v>
      </c>
      <c r="D148" s="5">
        <v>-42.35</v>
      </c>
      <c r="E148" t="str">
        <f t="shared" si="12"/>
        <v>Google Pay</v>
      </c>
      <c r="F148" t="str">
        <f t="shared" si="11"/>
        <v>Restaurant de Smidse</v>
      </c>
      <c r="G148" s="7" t="s">
        <v>329</v>
      </c>
      <c r="H148" t="s">
        <v>15</v>
      </c>
      <c r="I148" t="str">
        <f>VLOOKUP(H148,Sheet1!$A$2:$B$11,2,FALSE)</f>
        <v>O</v>
      </c>
    </row>
    <row r="149" spans="2:9" ht="72.5" x14ac:dyDescent="0.35">
      <c r="B149">
        <v>20240510</v>
      </c>
      <c r="C149" t="str">
        <f t="shared" si="13"/>
        <v>D</v>
      </c>
      <c r="D149" s="5">
        <v>-50</v>
      </c>
      <c r="E149" t="str">
        <f t="shared" si="12"/>
        <v>iDEAL</v>
      </c>
      <c r="F149" t="s">
        <v>471</v>
      </c>
      <c r="G149" s="7" t="s">
        <v>330</v>
      </c>
      <c r="H149" t="s">
        <v>77</v>
      </c>
      <c r="I149" t="str">
        <f>VLOOKUP(H149,Sheet1!$A$2:$B$11,2,FALSE)</f>
        <v>M</v>
      </c>
    </row>
    <row r="150" spans="2:9" ht="29" x14ac:dyDescent="0.35">
      <c r="B150">
        <v>20240511</v>
      </c>
      <c r="C150" t="str">
        <f t="shared" si="13"/>
        <v>D</v>
      </c>
      <c r="D150" s="5">
        <v>-19.88</v>
      </c>
      <c r="E150" t="str">
        <f t="shared" si="12"/>
        <v>Google Pay</v>
      </c>
      <c r="F150" t="str">
        <f t="shared" ref="F150:F156" si="14">IF(OR(E150="Google Pay",E150="Debit Card"),MID(G150,34,SEARCH(",PAS",G150)-34),IF((E150="iDEAL"),MID(G150,SEARCH("/NAME/",G150)+6,20-(SEARCH("/NAME/",G150)+6)),"Unknown"))</f>
        <v>SAFFRAAN MINIMARKET</v>
      </c>
      <c r="G150" s="7" t="s">
        <v>331</v>
      </c>
      <c r="H150" t="s">
        <v>8</v>
      </c>
      <c r="I150" t="str">
        <f>VLOOKUP(H150,Sheet1!$A$2:$B$11,2,FALSE)</f>
        <v>M</v>
      </c>
    </row>
    <row r="151" spans="2:9" ht="29" x14ac:dyDescent="0.35">
      <c r="B151">
        <v>20240511</v>
      </c>
      <c r="C151" t="str">
        <f t="shared" si="13"/>
        <v>D</v>
      </c>
      <c r="D151" s="5">
        <v>-10.85</v>
      </c>
      <c r="E151" t="str">
        <f t="shared" si="12"/>
        <v>Google Pay</v>
      </c>
      <c r="F151" t="str">
        <f t="shared" si="14"/>
        <v>Spicebazaar</v>
      </c>
      <c r="G151" s="7" t="s">
        <v>332</v>
      </c>
      <c r="H151" t="s">
        <v>8</v>
      </c>
      <c r="I151" t="str">
        <f>VLOOKUP(H151,Sheet1!$A$2:$B$11,2,FALSE)</f>
        <v>M</v>
      </c>
    </row>
    <row r="152" spans="2:9" ht="29" x14ac:dyDescent="0.35">
      <c r="B152">
        <v>20240511</v>
      </c>
      <c r="C152" t="str">
        <f t="shared" si="13"/>
        <v>D</v>
      </c>
      <c r="D152" s="5">
        <v>-3.5</v>
      </c>
      <c r="E152" t="str">
        <f t="shared" si="12"/>
        <v>Google Pay</v>
      </c>
      <c r="F152" t="str">
        <f t="shared" si="14"/>
        <v>BPT*BRAINPOINT</v>
      </c>
      <c r="G152" s="7" t="s">
        <v>333</v>
      </c>
      <c r="H152" t="s">
        <v>15</v>
      </c>
      <c r="I152" t="str">
        <f>VLOOKUP(H152,Sheet1!$A$2:$B$11,2,FALSE)</f>
        <v>O</v>
      </c>
    </row>
    <row r="153" spans="2:9" ht="29" x14ac:dyDescent="0.35">
      <c r="B153">
        <v>20240512</v>
      </c>
      <c r="C153" t="str">
        <f t="shared" si="13"/>
        <v>D</v>
      </c>
      <c r="D153" s="5">
        <v>-17.27</v>
      </c>
      <c r="E153" t="str">
        <f t="shared" si="12"/>
        <v>Google Pay</v>
      </c>
      <c r="F153" t="str">
        <f t="shared" si="14"/>
        <v>ALBERT HEIJN 2242</v>
      </c>
      <c r="G153" s="7" t="s">
        <v>334</v>
      </c>
      <c r="H153" t="str">
        <f>IF(ISNUMBER(SEARCH("Albert",F153)),"Groceries",
"Unknown")</f>
        <v>Groceries</v>
      </c>
      <c r="I153" t="str">
        <f>VLOOKUP(H153,Sheet1!$A$2:$B$11,2,FALSE)</f>
        <v>M</v>
      </c>
    </row>
    <row r="154" spans="2:9" ht="29" x14ac:dyDescent="0.35">
      <c r="B154">
        <v>20240512</v>
      </c>
      <c r="C154" t="str">
        <f t="shared" si="13"/>
        <v>D</v>
      </c>
      <c r="D154" s="5">
        <v>-17.98</v>
      </c>
      <c r="E154" t="str">
        <f t="shared" si="12"/>
        <v>Google Pay</v>
      </c>
      <c r="F154" t="str">
        <f t="shared" si="14"/>
        <v>H&amp;M NL0080</v>
      </c>
      <c r="G154" s="7" t="s">
        <v>335</v>
      </c>
      <c r="H154" t="s">
        <v>11</v>
      </c>
      <c r="I154" t="str">
        <f>VLOOKUP(H154,Sheet1!$A$2:$B$11,2,FALSE)</f>
        <v>O</v>
      </c>
    </row>
    <row r="155" spans="2:9" ht="29" x14ac:dyDescent="0.35">
      <c r="B155">
        <v>20240512</v>
      </c>
      <c r="C155" t="str">
        <f t="shared" si="13"/>
        <v>D</v>
      </c>
      <c r="D155" s="5">
        <v>-22.44</v>
      </c>
      <c r="E155" t="str">
        <f t="shared" si="12"/>
        <v>Google Pay</v>
      </c>
      <c r="F155" t="str">
        <f t="shared" si="14"/>
        <v>Action 1194</v>
      </c>
      <c r="G155" s="7" t="s">
        <v>336</v>
      </c>
      <c r="H155" t="s">
        <v>19</v>
      </c>
      <c r="I155" t="str">
        <f>VLOOKUP(H155,Sheet1!$A$2:$B$11,2,FALSE)</f>
        <v>M</v>
      </c>
    </row>
    <row r="156" spans="2:9" ht="29" x14ac:dyDescent="0.35">
      <c r="B156">
        <v>20240512</v>
      </c>
      <c r="C156" t="str">
        <f t="shared" si="13"/>
        <v>D</v>
      </c>
      <c r="D156" s="5">
        <v>-3.4</v>
      </c>
      <c r="E156" t="str">
        <f t="shared" si="12"/>
        <v>Google Pay</v>
      </c>
      <c r="F156" t="str">
        <f t="shared" si="14"/>
        <v>BCK*Ice &amp; Co</v>
      </c>
      <c r="G156" s="7" t="s">
        <v>337</v>
      </c>
      <c r="H156" t="s">
        <v>15</v>
      </c>
      <c r="I156" t="str">
        <f>VLOOKUP(H156,Sheet1!$A$2:$B$11,2,FALSE)</f>
        <v>O</v>
      </c>
    </row>
    <row r="157" spans="2:9" ht="72.5" x14ac:dyDescent="0.35">
      <c r="B157">
        <v>20240514</v>
      </c>
      <c r="C157" t="str">
        <f t="shared" si="13"/>
        <v>D</v>
      </c>
      <c r="D157" s="5">
        <v>-10</v>
      </c>
      <c r="E157" t="str">
        <f t="shared" si="12"/>
        <v>iDEAL</v>
      </c>
      <c r="F157" t="s">
        <v>465</v>
      </c>
      <c r="G157" s="7" t="s">
        <v>338</v>
      </c>
      <c r="H157" t="s">
        <v>77</v>
      </c>
      <c r="I157" t="str">
        <f>VLOOKUP(H157,Sheet1!$A$2:$B$11,2,FALSE)</f>
        <v>M</v>
      </c>
    </row>
    <row r="158" spans="2:9" ht="29" x14ac:dyDescent="0.35">
      <c r="B158">
        <v>20240514</v>
      </c>
      <c r="C158" t="str">
        <f t="shared" si="13"/>
        <v>D</v>
      </c>
      <c r="D158" s="5">
        <v>-5.42</v>
      </c>
      <c r="E158" t="str">
        <f t="shared" si="12"/>
        <v>Google Pay</v>
      </c>
      <c r="F158" t="str">
        <f t="shared" ref="F158:F163" si="15">IF(OR(E158="Google Pay",E158="Debit Card"),MID(G158,34,SEARCH(",PAS",G158)-34),IF((E158="iDEAL"),MID(G158,SEARCH("/NAME/",G158)+6,20-(SEARCH("/NAME/",G158)+6)),"Unknown"))</f>
        <v>ABN AMRO Amstelveen</v>
      </c>
      <c r="G158" s="7" t="s">
        <v>339</v>
      </c>
      <c r="H158" t="s">
        <v>15</v>
      </c>
      <c r="I158" t="str">
        <f>VLOOKUP(H158,Sheet1!$A$2:$B$11,2,FALSE)</f>
        <v>O</v>
      </c>
    </row>
    <row r="159" spans="2:9" ht="29" x14ac:dyDescent="0.35">
      <c r="B159">
        <v>20240515</v>
      </c>
      <c r="C159" t="str">
        <f t="shared" si="13"/>
        <v>D</v>
      </c>
      <c r="D159" s="5">
        <v>-700</v>
      </c>
      <c r="E159" t="str">
        <f t="shared" si="12"/>
        <v>SEPA OVERBOEKING</v>
      </c>
      <c r="F159" t="str">
        <f t="shared" si="15"/>
        <v>Unknown</v>
      </c>
      <c r="G159" s="7" t="s">
        <v>458</v>
      </c>
      <c r="H159" t="s">
        <v>77</v>
      </c>
      <c r="I159" t="str">
        <f>VLOOKUP(H159,Sheet1!$A$2:$B$11,2,FALSE)</f>
        <v>M</v>
      </c>
    </row>
    <row r="160" spans="2:9" ht="29" x14ac:dyDescent="0.35">
      <c r="B160">
        <v>20240515</v>
      </c>
      <c r="C160" t="str">
        <f t="shared" si="13"/>
        <v>D</v>
      </c>
      <c r="D160" s="5">
        <v>-75.59</v>
      </c>
      <c r="E160" t="str">
        <f t="shared" si="12"/>
        <v>Debit Card</v>
      </c>
      <c r="F160" t="str">
        <f t="shared" si="15"/>
        <v>AUTORADAM ALMERE OOST</v>
      </c>
      <c r="G160" s="7" t="s">
        <v>340</v>
      </c>
      <c r="H160" t="s">
        <v>19</v>
      </c>
      <c r="I160" t="str">
        <f>VLOOKUP(H160,Sheet1!$A$2:$B$11,2,FALSE)</f>
        <v>M</v>
      </c>
    </row>
    <row r="161" spans="2:9" ht="29" x14ac:dyDescent="0.35">
      <c r="B161">
        <v>20240515</v>
      </c>
      <c r="C161" t="str">
        <f t="shared" si="13"/>
        <v>D</v>
      </c>
      <c r="D161" s="5">
        <v>-18.239999999999998</v>
      </c>
      <c r="E161" t="str">
        <f t="shared" si="12"/>
        <v>Google Pay</v>
      </c>
      <c r="F161" t="str">
        <f t="shared" si="15"/>
        <v>ALBERT HEIJN 2242</v>
      </c>
      <c r="G161" s="7" t="s">
        <v>341</v>
      </c>
      <c r="H161" t="str">
        <f>IF(ISNUMBER(SEARCH("Albert",F161)),"Groceries",
"Unknown")</f>
        <v>Groceries</v>
      </c>
      <c r="I161" t="str">
        <f>VLOOKUP(H161,Sheet1!$A$2:$B$11,2,FALSE)</f>
        <v>M</v>
      </c>
    </row>
    <row r="162" spans="2:9" ht="29" x14ac:dyDescent="0.35">
      <c r="B162">
        <v>20240516</v>
      </c>
      <c r="C162" t="str">
        <f t="shared" si="13"/>
        <v>D</v>
      </c>
      <c r="D162" s="5">
        <v>-19.59</v>
      </c>
      <c r="E162" t="str">
        <f t="shared" si="12"/>
        <v>Google Pay</v>
      </c>
      <c r="F162" t="str">
        <f t="shared" si="15"/>
        <v>ALBERT HEIJN 2242</v>
      </c>
      <c r="G162" s="7" t="s">
        <v>342</v>
      </c>
      <c r="H162" t="str">
        <f>IF(ISNUMBER(SEARCH("Albert",F162)),"Groceries",
"Unknown")</f>
        <v>Groceries</v>
      </c>
      <c r="I162" t="str">
        <f>VLOOKUP(H162,Sheet1!$A$2:$B$11,2,FALSE)</f>
        <v>M</v>
      </c>
    </row>
    <row r="163" spans="2:9" ht="101.5" x14ac:dyDescent="0.35">
      <c r="B163">
        <v>20240517</v>
      </c>
      <c r="C163" t="str">
        <f t="shared" si="13"/>
        <v>D</v>
      </c>
      <c r="D163" s="5">
        <v>-72.97</v>
      </c>
      <c r="E163" t="str">
        <f t="shared" si="12"/>
        <v>SEPA Incasso</v>
      </c>
      <c r="F163" t="str">
        <f t="shared" si="15"/>
        <v>Unknown</v>
      </c>
      <c r="G163" s="7" t="s">
        <v>343</v>
      </c>
      <c r="H163" t="s">
        <v>77</v>
      </c>
      <c r="I163" t="str">
        <f>VLOOKUP(H163,Sheet1!$A$2:$B$11,2,FALSE)</f>
        <v>M</v>
      </c>
    </row>
    <row r="164" spans="2:9" ht="87" x14ac:dyDescent="0.35">
      <c r="B164">
        <v>20240517</v>
      </c>
      <c r="C164" t="str">
        <f t="shared" si="13"/>
        <v>D</v>
      </c>
      <c r="D164" s="5">
        <v>-19.98</v>
      </c>
      <c r="E164" t="str">
        <f t="shared" si="12"/>
        <v>iDEAL</v>
      </c>
      <c r="F164" t="s">
        <v>472</v>
      </c>
      <c r="G164" s="7" t="s">
        <v>344</v>
      </c>
      <c r="H164" t="s">
        <v>15</v>
      </c>
      <c r="I164" t="str">
        <f>VLOOKUP(H164,Sheet1!$A$2:$B$11,2,FALSE)</f>
        <v>O</v>
      </c>
    </row>
    <row r="165" spans="2:9" ht="72.5" x14ac:dyDescent="0.35">
      <c r="B165">
        <v>20240517</v>
      </c>
      <c r="C165" t="str">
        <f t="shared" si="13"/>
        <v>D</v>
      </c>
      <c r="D165" s="5">
        <v>-66</v>
      </c>
      <c r="E165" t="str">
        <f t="shared" si="12"/>
        <v>iDEAL</v>
      </c>
      <c r="F165" t="s">
        <v>473</v>
      </c>
      <c r="G165" s="7" t="s">
        <v>345</v>
      </c>
      <c r="H165" t="s">
        <v>77</v>
      </c>
      <c r="I165" t="str">
        <f>VLOOKUP(H165,Sheet1!$A$2:$B$11,2,FALSE)</f>
        <v>M</v>
      </c>
    </row>
    <row r="166" spans="2:9" ht="29" x14ac:dyDescent="0.35">
      <c r="B166">
        <v>20240517</v>
      </c>
      <c r="C166" t="str">
        <f t="shared" si="13"/>
        <v>D</v>
      </c>
      <c r="D166" s="5">
        <v>-22.35</v>
      </c>
      <c r="E166" t="str">
        <f t="shared" si="12"/>
        <v>Google Pay</v>
      </c>
      <c r="F166" t="str">
        <f t="shared" ref="F166:F208" si="16">IF(OR(E166="Google Pay",E166="Debit Card"),MID(G166,34,SEARCH(",PAS",G166)-34),IF((E166="iDEAL"),MID(G166,SEARCH("/NAME/",G166)+6,20-(SEARCH("/NAME/",G166)+6)),"Unknown"))</f>
        <v>ALBERT HEIJN 2242</v>
      </c>
      <c r="G166" s="7" t="s">
        <v>346</v>
      </c>
      <c r="H166" t="str">
        <f>IF(ISNUMBER(SEARCH("Albert",F166)),"Groceries",
"Unknown")</f>
        <v>Groceries</v>
      </c>
      <c r="I166" t="str">
        <f>VLOOKUP(H166,Sheet1!$A$2:$B$11,2,FALSE)</f>
        <v>M</v>
      </c>
    </row>
    <row r="167" spans="2:9" ht="29" x14ac:dyDescent="0.35">
      <c r="B167">
        <v>20240518</v>
      </c>
      <c r="C167" t="str">
        <f t="shared" si="13"/>
        <v>D</v>
      </c>
      <c r="D167" s="5">
        <v>-20</v>
      </c>
      <c r="E167" t="str">
        <f t="shared" si="12"/>
        <v>Debit Card</v>
      </c>
      <c r="F167" t="str">
        <f t="shared" si="16"/>
        <v>BCK*Rondvaart Zuideind</v>
      </c>
      <c r="G167" s="7" t="s">
        <v>347</v>
      </c>
      <c r="H167" t="s">
        <v>17</v>
      </c>
      <c r="I167" t="str">
        <f>VLOOKUP(H167,Sheet1!$A$2:$B$11,2,FALSE)</f>
        <v>O</v>
      </c>
    </row>
    <row r="168" spans="2:9" ht="29" x14ac:dyDescent="0.35">
      <c r="B168">
        <v>20240518</v>
      </c>
      <c r="C168" t="str">
        <f t="shared" si="13"/>
        <v>D</v>
      </c>
      <c r="D168" s="5">
        <v>-2.64</v>
      </c>
      <c r="E168" t="str">
        <f t="shared" si="12"/>
        <v>Debit Card</v>
      </c>
      <c r="F168" t="str">
        <f t="shared" si="16"/>
        <v>Spar Hoefnagel Ens</v>
      </c>
      <c r="G168" s="7" t="s">
        <v>348</v>
      </c>
      <c r="H168" t="s">
        <v>19</v>
      </c>
      <c r="I168" t="str">
        <f>VLOOKUP(H168,Sheet1!$A$2:$B$11,2,FALSE)</f>
        <v>M</v>
      </c>
    </row>
    <row r="169" spans="2:9" ht="29" x14ac:dyDescent="0.35">
      <c r="B169">
        <v>20240518</v>
      </c>
      <c r="C169" t="str">
        <f t="shared" si="13"/>
        <v>D</v>
      </c>
      <c r="D169" s="5">
        <v>-6.5</v>
      </c>
      <c r="E169" t="str">
        <f t="shared" si="12"/>
        <v>Google Pay</v>
      </c>
      <c r="F169" t="str">
        <f t="shared" si="16"/>
        <v>PRIMARK ALMERE</v>
      </c>
      <c r="G169" s="7" t="s">
        <v>349</v>
      </c>
      <c r="H169" t="s">
        <v>11</v>
      </c>
      <c r="I169" t="str">
        <f>VLOOKUP(H169,Sheet1!$A$2:$B$11,2,FALSE)</f>
        <v>O</v>
      </c>
    </row>
    <row r="170" spans="2:9" ht="29" x14ac:dyDescent="0.35">
      <c r="B170">
        <v>20240518</v>
      </c>
      <c r="C170" t="str">
        <f t="shared" si="13"/>
        <v>D</v>
      </c>
      <c r="D170" s="5">
        <v>-14.99</v>
      </c>
      <c r="E170" t="str">
        <f t="shared" si="12"/>
        <v>Google Pay</v>
      </c>
      <c r="F170" t="str">
        <f t="shared" si="16"/>
        <v>DIRCK III FIL 2875</v>
      </c>
      <c r="G170" s="7" t="s">
        <v>350</v>
      </c>
      <c r="H170" t="s">
        <v>8</v>
      </c>
      <c r="I170" t="str">
        <f>VLOOKUP(H170,Sheet1!$A$2:$B$11,2,FALSE)</f>
        <v>M</v>
      </c>
    </row>
    <row r="171" spans="2:9" ht="29" x14ac:dyDescent="0.35">
      <c r="B171">
        <v>20240519</v>
      </c>
      <c r="C171" t="str">
        <f t="shared" si="13"/>
        <v>D</v>
      </c>
      <c r="D171" s="5">
        <v>-41.71</v>
      </c>
      <c r="E171" t="str">
        <f t="shared" si="12"/>
        <v>Google Pay</v>
      </c>
      <c r="F171" t="str">
        <f t="shared" si="16"/>
        <v>Vomar Filmwijk</v>
      </c>
      <c r="G171" s="7" t="s">
        <v>351</v>
      </c>
      <c r="H171" t="s">
        <v>8</v>
      </c>
      <c r="I171" t="str">
        <f>VLOOKUP(H171,Sheet1!$A$2:$B$11,2,FALSE)</f>
        <v>M</v>
      </c>
    </row>
    <row r="172" spans="2:9" ht="29" x14ac:dyDescent="0.35">
      <c r="B172">
        <v>20240519</v>
      </c>
      <c r="C172" t="str">
        <f t="shared" si="13"/>
        <v>D</v>
      </c>
      <c r="D172" s="5">
        <v>-1.57</v>
      </c>
      <c r="E172" t="str">
        <f t="shared" si="12"/>
        <v>Google Pay</v>
      </c>
      <c r="F172" t="str">
        <f t="shared" si="16"/>
        <v>Action 1194</v>
      </c>
      <c r="G172" s="7" t="s">
        <v>352</v>
      </c>
      <c r="H172" t="s">
        <v>19</v>
      </c>
      <c r="I172" t="str">
        <f>VLOOKUP(H172,Sheet1!$A$2:$B$11,2,FALSE)</f>
        <v>M</v>
      </c>
    </row>
    <row r="173" spans="2:9" ht="29" x14ac:dyDescent="0.35">
      <c r="B173">
        <v>20240519</v>
      </c>
      <c r="C173" t="str">
        <f t="shared" si="13"/>
        <v>D</v>
      </c>
      <c r="D173" s="5">
        <v>-15.49</v>
      </c>
      <c r="E173" t="str">
        <f t="shared" si="12"/>
        <v>Google Pay</v>
      </c>
      <c r="F173" t="str">
        <f t="shared" si="16"/>
        <v>Kruidvat 3280</v>
      </c>
      <c r="G173" s="7" t="s">
        <v>353</v>
      </c>
      <c r="H173" t="s">
        <v>21</v>
      </c>
      <c r="I173" t="str">
        <f>VLOOKUP(H173,Sheet1!$A$2:$B$11,2,FALSE)</f>
        <v>M</v>
      </c>
    </row>
    <row r="174" spans="2:9" ht="29" x14ac:dyDescent="0.35">
      <c r="B174">
        <v>20240519</v>
      </c>
      <c r="C174" t="str">
        <f t="shared" si="13"/>
        <v>D</v>
      </c>
      <c r="D174" s="5">
        <v>-15.08</v>
      </c>
      <c r="E174" t="str">
        <f t="shared" si="12"/>
        <v>Debit Card</v>
      </c>
      <c r="F174" t="str">
        <f t="shared" si="16"/>
        <v>Potae Almere</v>
      </c>
      <c r="G174" s="7" t="s">
        <v>354</v>
      </c>
      <c r="H174" t="s">
        <v>15</v>
      </c>
      <c r="I174" t="str">
        <f>VLOOKUP(H174,Sheet1!$A$2:$B$11,2,FALSE)</f>
        <v>O</v>
      </c>
    </row>
    <row r="175" spans="2:9" ht="29" x14ac:dyDescent="0.35">
      <c r="B175">
        <v>20240520</v>
      </c>
      <c r="C175" t="str">
        <f t="shared" si="13"/>
        <v>D</v>
      </c>
      <c r="D175" s="5">
        <v>-10</v>
      </c>
      <c r="E175" t="str">
        <f t="shared" si="12"/>
        <v>Google Pay</v>
      </c>
      <c r="F175" t="str">
        <f t="shared" si="16"/>
        <v>VOF LEMMERMAN</v>
      </c>
      <c r="G175" s="7" t="s">
        <v>355</v>
      </c>
      <c r="H175" t="s">
        <v>77</v>
      </c>
      <c r="I175" t="str">
        <f>VLOOKUP(H175,Sheet1!$A$2:$B$11,2,FALSE)</f>
        <v>M</v>
      </c>
    </row>
    <row r="176" spans="2:9" ht="29" x14ac:dyDescent="0.35">
      <c r="B176">
        <v>20240520</v>
      </c>
      <c r="C176" t="str">
        <f t="shared" si="13"/>
        <v>C</v>
      </c>
      <c r="D176" s="5">
        <v>50</v>
      </c>
      <c r="E176" t="str">
        <f t="shared" si="12"/>
        <v>SEPA OVERBOEKING</v>
      </c>
      <c r="F176" t="str">
        <f t="shared" si="16"/>
        <v>Unknown</v>
      </c>
      <c r="G176" s="7" t="s">
        <v>459</v>
      </c>
      <c r="H176" t="s">
        <v>77</v>
      </c>
      <c r="I176" t="str">
        <f>VLOOKUP(H176,Sheet1!$A$2:$B$11,2,FALSE)</f>
        <v>M</v>
      </c>
    </row>
    <row r="177" spans="2:9" ht="29" x14ac:dyDescent="0.35">
      <c r="B177">
        <v>20240520</v>
      </c>
      <c r="C177" t="str">
        <f t="shared" si="13"/>
        <v>D</v>
      </c>
      <c r="D177" s="5">
        <v>-20.9</v>
      </c>
      <c r="E177" t="str">
        <f t="shared" si="12"/>
        <v>Google Pay</v>
      </c>
      <c r="F177" t="str">
        <f t="shared" si="16"/>
        <v>SAFFRAAN MINIMARKET</v>
      </c>
      <c r="G177" s="7" t="s">
        <v>356</v>
      </c>
      <c r="H177" t="s">
        <v>15</v>
      </c>
      <c r="I177" t="str">
        <f>VLOOKUP(H177,Sheet1!$A$2:$B$11,2,FALSE)</f>
        <v>O</v>
      </c>
    </row>
    <row r="178" spans="2:9" ht="29" x14ac:dyDescent="0.35">
      <c r="B178">
        <v>20240520</v>
      </c>
      <c r="C178" t="str">
        <f t="shared" si="13"/>
        <v>D</v>
      </c>
      <c r="D178" s="5">
        <v>-2.1</v>
      </c>
      <c r="E178" t="str">
        <f t="shared" si="12"/>
        <v>Google Pay</v>
      </c>
      <c r="F178" t="str">
        <f t="shared" si="16"/>
        <v>SAFFRAAN MINIMARKET</v>
      </c>
      <c r="G178" s="7" t="s">
        <v>357</v>
      </c>
      <c r="H178" t="s">
        <v>15</v>
      </c>
      <c r="I178" t="str">
        <f>VLOOKUP(H178,Sheet1!$A$2:$B$11,2,FALSE)</f>
        <v>O</v>
      </c>
    </row>
    <row r="179" spans="2:9" ht="87" x14ac:dyDescent="0.35">
      <c r="B179">
        <v>20240521</v>
      </c>
      <c r="C179" t="str">
        <f t="shared" si="13"/>
        <v>C</v>
      </c>
      <c r="D179" s="5">
        <v>649</v>
      </c>
      <c r="E179" t="str">
        <f t="shared" si="12"/>
        <v>SEPA OVERBOEKING</v>
      </c>
      <c r="F179" t="str">
        <f t="shared" si="16"/>
        <v>Unknown</v>
      </c>
      <c r="G179" s="7" t="s">
        <v>358</v>
      </c>
      <c r="H179" t="s">
        <v>77</v>
      </c>
      <c r="I179" t="str">
        <f>VLOOKUP(H179,Sheet1!$A$2:$B$11,2,FALSE)</f>
        <v>M</v>
      </c>
    </row>
    <row r="180" spans="2:9" ht="29" x14ac:dyDescent="0.35">
      <c r="B180">
        <v>20240521</v>
      </c>
      <c r="C180" t="str">
        <f t="shared" si="13"/>
        <v>D</v>
      </c>
      <c r="D180" s="5">
        <v>-100</v>
      </c>
      <c r="E180" t="str">
        <f t="shared" si="12"/>
        <v>SEPA OVERBOEKING</v>
      </c>
      <c r="F180" t="str">
        <f t="shared" si="16"/>
        <v>Unknown</v>
      </c>
      <c r="G180" s="7" t="s">
        <v>458</v>
      </c>
      <c r="H180" t="s">
        <v>77</v>
      </c>
      <c r="I180" t="str">
        <f>VLOOKUP(H180,Sheet1!$A$2:$B$11,2,FALSE)</f>
        <v>M</v>
      </c>
    </row>
    <row r="181" spans="2:9" ht="29" x14ac:dyDescent="0.35">
      <c r="B181">
        <v>20240521</v>
      </c>
      <c r="C181" t="str">
        <f t="shared" si="13"/>
        <v>D</v>
      </c>
      <c r="D181" s="5">
        <v>-100</v>
      </c>
      <c r="E181" t="str">
        <f t="shared" si="12"/>
        <v>SEPA OVERBOEKING</v>
      </c>
      <c r="F181" t="str">
        <f t="shared" si="16"/>
        <v>Unknown</v>
      </c>
      <c r="G181" s="7" t="s">
        <v>459</v>
      </c>
      <c r="H181" t="s">
        <v>77</v>
      </c>
      <c r="I181" t="str">
        <f>VLOOKUP(H181,Sheet1!$A$2:$B$11,2,FALSE)</f>
        <v>M</v>
      </c>
    </row>
    <row r="182" spans="2:9" ht="43.5" x14ac:dyDescent="0.35">
      <c r="B182">
        <v>20240521</v>
      </c>
      <c r="C182" t="str">
        <f t="shared" si="13"/>
        <v>D</v>
      </c>
      <c r="D182" s="5">
        <v>-110</v>
      </c>
      <c r="E182" t="str">
        <f t="shared" si="12"/>
        <v>SEPA OVERBOEKING</v>
      </c>
      <c r="F182" t="str">
        <f t="shared" si="16"/>
        <v>Unknown</v>
      </c>
      <c r="G182" s="7" t="s">
        <v>359</v>
      </c>
      <c r="H182" t="s">
        <v>77</v>
      </c>
      <c r="I182" t="str">
        <f>VLOOKUP(H182,Sheet1!$A$2:$B$11,2,FALSE)</f>
        <v>M</v>
      </c>
    </row>
    <row r="183" spans="2:9" ht="29" x14ac:dyDescent="0.35">
      <c r="B183">
        <v>20240521</v>
      </c>
      <c r="C183" t="str">
        <f t="shared" si="13"/>
        <v>D</v>
      </c>
      <c r="D183" s="5">
        <v>-5.3</v>
      </c>
      <c r="E183" t="str">
        <f t="shared" si="12"/>
        <v>Credit Card</v>
      </c>
      <c r="F183" t="str">
        <f t="shared" si="16"/>
        <v>Unknown</v>
      </c>
      <c r="G183" s="7" t="s">
        <v>133</v>
      </c>
      <c r="H183" t="s">
        <v>77</v>
      </c>
      <c r="I183" t="str">
        <f>VLOOKUP(H183,Sheet1!$A$2:$B$11,2,FALSE)</f>
        <v>M</v>
      </c>
    </row>
    <row r="184" spans="2:9" ht="72.5" x14ac:dyDescent="0.35">
      <c r="B184">
        <v>20240522</v>
      </c>
      <c r="C184" t="str">
        <f t="shared" si="13"/>
        <v>D</v>
      </c>
      <c r="D184" s="5">
        <v>-3.99</v>
      </c>
      <c r="E184" t="str">
        <f t="shared" si="12"/>
        <v>SEPA Incasso</v>
      </c>
      <c r="F184" t="str">
        <f t="shared" si="16"/>
        <v>Unknown</v>
      </c>
      <c r="G184" s="7" t="s">
        <v>360</v>
      </c>
      <c r="H184" t="s">
        <v>77</v>
      </c>
      <c r="I184" t="str">
        <f>VLOOKUP(H184,Sheet1!$A$2:$B$11,2,FALSE)</f>
        <v>M</v>
      </c>
    </row>
    <row r="185" spans="2:9" ht="29" x14ac:dyDescent="0.35">
      <c r="B185">
        <v>20240522</v>
      </c>
      <c r="C185" t="str">
        <f t="shared" si="13"/>
        <v>D</v>
      </c>
      <c r="D185" s="5">
        <v>-18.25</v>
      </c>
      <c r="E185" t="str">
        <f t="shared" si="12"/>
        <v>Google Pay</v>
      </c>
      <c r="F185" t="str">
        <f t="shared" si="16"/>
        <v>CCV*Kwaliteitsvishande</v>
      </c>
      <c r="G185" s="7" t="s">
        <v>361</v>
      </c>
      <c r="H185" t="s">
        <v>15</v>
      </c>
      <c r="I185" t="str">
        <f>VLOOKUP(H185,Sheet1!$A$2:$B$11,2,FALSE)</f>
        <v>O</v>
      </c>
    </row>
    <row r="186" spans="2:9" ht="29" x14ac:dyDescent="0.35">
      <c r="B186">
        <v>20240522</v>
      </c>
      <c r="C186" t="str">
        <f t="shared" si="13"/>
        <v>D</v>
      </c>
      <c r="D186" s="5">
        <v>-21.26</v>
      </c>
      <c r="E186" t="str">
        <f t="shared" si="12"/>
        <v>Google Pay</v>
      </c>
      <c r="F186" t="str">
        <f t="shared" si="16"/>
        <v>Kruidvat 7544</v>
      </c>
      <c r="G186" s="7" t="s">
        <v>362</v>
      </c>
      <c r="H186" t="s">
        <v>21</v>
      </c>
      <c r="I186" t="str">
        <f>VLOOKUP(H186,Sheet1!$A$2:$B$11,2,FALSE)</f>
        <v>M</v>
      </c>
    </row>
    <row r="187" spans="2:9" ht="29" x14ac:dyDescent="0.35">
      <c r="B187">
        <v>20240522</v>
      </c>
      <c r="C187" t="str">
        <f t="shared" si="13"/>
        <v>D</v>
      </c>
      <c r="D187" s="5">
        <v>-6.78</v>
      </c>
      <c r="E187" t="str">
        <f t="shared" si="12"/>
        <v>Google Pay</v>
      </c>
      <c r="F187" t="str">
        <f t="shared" si="16"/>
        <v>ALBERT HEIJN 2242</v>
      </c>
      <c r="G187" s="7" t="s">
        <v>363</v>
      </c>
      <c r="H187" t="str">
        <f>IF(ISNUMBER(SEARCH("Albert",F187)),"Groceries",
"Unknown")</f>
        <v>Groceries</v>
      </c>
      <c r="I187" t="str">
        <f>VLOOKUP(H187,Sheet1!$A$2:$B$11,2,FALSE)</f>
        <v>M</v>
      </c>
    </row>
    <row r="188" spans="2:9" ht="43.5" x14ac:dyDescent="0.35">
      <c r="B188">
        <v>20240524</v>
      </c>
      <c r="C188" t="str">
        <f t="shared" si="13"/>
        <v>C</v>
      </c>
      <c r="D188" s="5">
        <v>5120.76</v>
      </c>
      <c r="E188" t="str">
        <f t="shared" si="12"/>
        <v>SEPA OVERBOEKING</v>
      </c>
      <c r="F188" t="str">
        <f t="shared" si="16"/>
        <v>Unknown</v>
      </c>
      <c r="G188" s="7" t="s">
        <v>267</v>
      </c>
      <c r="H188" t="s">
        <v>77</v>
      </c>
      <c r="I188" t="str">
        <f>VLOOKUP(H188,Sheet1!$A$2:$B$11,2,FALSE)</f>
        <v>M</v>
      </c>
    </row>
    <row r="189" spans="2:9" ht="58" x14ac:dyDescent="0.35">
      <c r="B189">
        <v>20240524</v>
      </c>
      <c r="C189" t="str">
        <f t="shared" si="13"/>
        <v>D</v>
      </c>
      <c r="D189" s="5">
        <v>-250</v>
      </c>
      <c r="E189" t="str">
        <f t="shared" si="12"/>
        <v>SEPA Incasso</v>
      </c>
      <c r="F189" t="str">
        <f t="shared" si="16"/>
        <v>Unknown</v>
      </c>
      <c r="G189" s="7" t="s">
        <v>364</v>
      </c>
      <c r="H189" t="s">
        <v>77</v>
      </c>
      <c r="I189" t="str">
        <f>VLOOKUP(H189,Sheet1!$A$2:$B$11,2,FALSE)</f>
        <v>M</v>
      </c>
    </row>
    <row r="190" spans="2:9" ht="29" x14ac:dyDescent="0.35">
      <c r="B190">
        <v>20240524</v>
      </c>
      <c r="C190" t="str">
        <f t="shared" si="13"/>
        <v>D</v>
      </c>
      <c r="D190" s="5">
        <v>-10.66</v>
      </c>
      <c r="E190" t="str">
        <f t="shared" si="12"/>
        <v>Google Pay</v>
      </c>
      <c r="F190" t="str">
        <f t="shared" si="16"/>
        <v>ALBERT HEIJN 2242</v>
      </c>
      <c r="G190" s="7" t="s">
        <v>365</v>
      </c>
      <c r="H190" t="str">
        <f>IF(ISNUMBER(SEARCH("Albert",F190)),"Groceries",
"Unknown")</f>
        <v>Groceries</v>
      </c>
      <c r="I190" t="str">
        <f>VLOOKUP(H190,Sheet1!$A$2:$B$11,2,FALSE)</f>
        <v>M</v>
      </c>
    </row>
    <row r="191" spans="2:9" ht="29" x14ac:dyDescent="0.35">
      <c r="B191">
        <v>20240525</v>
      </c>
      <c r="C191" t="str">
        <f t="shared" si="13"/>
        <v>D</v>
      </c>
      <c r="D191" s="5">
        <v>-37.9</v>
      </c>
      <c r="E191" t="str">
        <f t="shared" si="12"/>
        <v>Google Pay</v>
      </c>
      <c r="F191" t="str">
        <f t="shared" si="16"/>
        <v>Sp.2000 Sportpaleis</v>
      </c>
      <c r="G191" s="7" t="s">
        <v>366</v>
      </c>
      <c r="H191" t="s">
        <v>21</v>
      </c>
      <c r="I191" t="str">
        <f>VLOOKUP(H191,Sheet1!$A$2:$B$11,2,FALSE)</f>
        <v>M</v>
      </c>
    </row>
    <row r="192" spans="2:9" ht="29" x14ac:dyDescent="0.35">
      <c r="B192">
        <v>20240525</v>
      </c>
      <c r="C192" t="str">
        <f t="shared" si="13"/>
        <v>D</v>
      </c>
      <c r="D192" s="5">
        <v>-25.99</v>
      </c>
      <c r="E192" t="str">
        <f t="shared" si="12"/>
        <v>Debit Card</v>
      </c>
      <c r="F192" t="str">
        <f t="shared" si="16"/>
        <v>ETOS 7433</v>
      </c>
      <c r="G192" s="7" t="s">
        <v>367</v>
      </c>
      <c r="H192" t="s">
        <v>21</v>
      </c>
      <c r="I192" t="str">
        <f>VLOOKUP(H192,Sheet1!$A$2:$B$11,2,FALSE)</f>
        <v>M</v>
      </c>
    </row>
    <row r="193" spans="2:9" ht="29" x14ac:dyDescent="0.35">
      <c r="B193">
        <v>20240525</v>
      </c>
      <c r="C193" t="str">
        <f t="shared" si="13"/>
        <v>D</v>
      </c>
      <c r="D193" s="5">
        <v>-15.25</v>
      </c>
      <c r="E193" t="str">
        <f t="shared" si="12"/>
        <v>Google Pay</v>
      </c>
      <c r="F193" t="str">
        <f t="shared" si="16"/>
        <v>Hema EV083</v>
      </c>
      <c r="G193" s="7" t="s">
        <v>368</v>
      </c>
      <c r="H193" t="s">
        <v>11</v>
      </c>
      <c r="I193" t="str">
        <f>VLOOKUP(H193,Sheet1!$A$2:$B$11,2,FALSE)</f>
        <v>O</v>
      </c>
    </row>
    <row r="194" spans="2:9" ht="29" x14ac:dyDescent="0.35">
      <c r="B194">
        <v>20240525</v>
      </c>
      <c r="C194" t="str">
        <f t="shared" si="13"/>
        <v>D</v>
      </c>
      <c r="D194" s="5">
        <v>-3.5</v>
      </c>
      <c r="E194" t="str">
        <f t="shared" ref="E194:E257" si="17">IF(ISNUMBER(SEARCH("Google Pay",G194)),"Google Pay",
IF(ISNUMBER(SEARCH("iDEAL",G194)),"iDEAL",
IF(ISNUMBER(SEARCH("Betaalpas",G194)),"Debit Card",
IF(ISNUMBER(SEARCH("CreditCard",G194)),"Credit Card",
IF(ISNUMBER(SEARCH("Tikkie",G194)),"Tikkie",
IF(ISNUMBER(SEARCH("SEPA Incasso",G194)),"SEPA Incasso",
IF(ISNUMBER(SEARCH("SEPA OVERBOEKING",G194)),"SEPA OVERBOEKING",
"Unknown")))))))</f>
        <v>Google Pay</v>
      </c>
      <c r="F194" t="str">
        <f t="shared" si="16"/>
        <v>Robin en Kees AGF</v>
      </c>
      <c r="G194" s="7" t="s">
        <v>369</v>
      </c>
      <c r="H194" t="s">
        <v>8</v>
      </c>
      <c r="I194" t="str">
        <f>VLOOKUP(H194,Sheet1!$A$2:$B$11,2,FALSE)</f>
        <v>M</v>
      </c>
    </row>
    <row r="195" spans="2:9" ht="29" x14ac:dyDescent="0.35">
      <c r="B195">
        <v>20240526</v>
      </c>
      <c r="C195" t="str">
        <f t="shared" ref="C195:C258" si="18">IF(LEFT(D195,1)="-","D","C")</f>
        <v>D</v>
      </c>
      <c r="D195" s="5">
        <v>-19.899999999999999</v>
      </c>
      <c r="E195" t="str">
        <f t="shared" si="17"/>
        <v>Google Pay</v>
      </c>
      <c r="F195" t="str">
        <f t="shared" si="16"/>
        <v>PAY.nl*Optisport Almer</v>
      </c>
      <c r="G195" s="7" t="s">
        <v>370</v>
      </c>
      <c r="H195" t="s">
        <v>17</v>
      </c>
      <c r="I195" t="str">
        <f>VLOOKUP(H195,Sheet1!$A$2:$B$11,2,FALSE)</f>
        <v>O</v>
      </c>
    </row>
    <row r="196" spans="2:9" ht="29" x14ac:dyDescent="0.35">
      <c r="B196">
        <v>20240526</v>
      </c>
      <c r="C196" t="str">
        <f t="shared" si="18"/>
        <v>D</v>
      </c>
      <c r="D196" s="5">
        <v>-0.5</v>
      </c>
      <c r="E196" t="str">
        <f t="shared" si="17"/>
        <v>Google Pay</v>
      </c>
      <c r="F196" t="str">
        <f t="shared" si="16"/>
        <v>PAY.nl*Optisport Almer</v>
      </c>
      <c r="G196" s="7" t="s">
        <v>371</v>
      </c>
      <c r="H196" t="s">
        <v>17</v>
      </c>
      <c r="I196" t="str">
        <f>VLOOKUP(H196,Sheet1!$A$2:$B$11,2,FALSE)</f>
        <v>O</v>
      </c>
    </row>
    <row r="197" spans="2:9" ht="29" x14ac:dyDescent="0.35">
      <c r="B197">
        <v>20240526</v>
      </c>
      <c r="C197" t="str">
        <f t="shared" si="18"/>
        <v>D</v>
      </c>
      <c r="D197" s="5">
        <v>-7.75</v>
      </c>
      <c r="E197" t="str">
        <f t="shared" si="17"/>
        <v>Google Pay</v>
      </c>
      <c r="F197" t="str">
        <f t="shared" si="16"/>
        <v>PAY.nl*Optisport Almer</v>
      </c>
      <c r="G197" s="7" t="s">
        <v>372</v>
      </c>
      <c r="H197" t="s">
        <v>17</v>
      </c>
      <c r="I197" t="str">
        <f>VLOOKUP(H197,Sheet1!$A$2:$B$11,2,FALSE)</f>
        <v>O</v>
      </c>
    </row>
    <row r="198" spans="2:9" ht="29" x14ac:dyDescent="0.35">
      <c r="B198">
        <v>20240526</v>
      </c>
      <c r="C198" t="str">
        <f t="shared" si="18"/>
        <v>D</v>
      </c>
      <c r="D198" s="5">
        <v>-14.6</v>
      </c>
      <c r="E198" t="str">
        <f t="shared" si="17"/>
        <v>Google Pay</v>
      </c>
      <c r="F198" t="str">
        <f t="shared" si="16"/>
        <v>PAY.nl*Optisport Almer</v>
      </c>
      <c r="G198" s="7" t="s">
        <v>373</v>
      </c>
      <c r="H198" t="s">
        <v>17</v>
      </c>
      <c r="I198" t="str">
        <f>VLOOKUP(H198,Sheet1!$A$2:$B$11,2,FALSE)</f>
        <v>O</v>
      </c>
    </row>
    <row r="199" spans="2:9" ht="29" x14ac:dyDescent="0.35">
      <c r="B199">
        <v>20240526</v>
      </c>
      <c r="C199" t="str">
        <f t="shared" si="18"/>
        <v>D</v>
      </c>
      <c r="D199" s="5">
        <v>-45.36</v>
      </c>
      <c r="E199" t="str">
        <f t="shared" si="17"/>
        <v>Google Pay</v>
      </c>
      <c r="F199" t="str">
        <f t="shared" si="16"/>
        <v>Vomar Filmwijk</v>
      </c>
      <c r="G199" s="7" t="s">
        <v>374</v>
      </c>
      <c r="H199" t="s">
        <v>8</v>
      </c>
      <c r="I199" t="str">
        <f>VLOOKUP(H199,Sheet1!$A$2:$B$11,2,FALSE)</f>
        <v>M</v>
      </c>
    </row>
    <row r="200" spans="2:9" ht="87" x14ac:dyDescent="0.35">
      <c r="B200">
        <v>20240527</v>
      </c>
      <c r="C200" t="str">
        <f t="shared" si="18"/>
        <v>D</v>
      </c>
      <c r="D200" s="5">
        <v>-297.73</v>
      </c>
      <c r="E200" t="str">
        <f t="shared" si="17"/>
        <v>SEPA Incasso</v>
      </c>
      <c r="F200" t="str">
        <f t="shared" si="16"/>
        <v>Unknown</v>
      </c>
      <c r="G200" s="7" t="s">
        <v>375</v>
      </c>
      <c r="H200" t="s">
        <v>77</v>
      </c>
      <c r="I200" t="str">
        <f>VLOOKUP(H200,Sheet1!$A$2:$B$11,2,FALSE)</f>
        <v>M</v>
      </c>
    </row>
    <row r="201" spans="2:9" ht="87" x14ac:dyDescent="0.35">
      <c r="B201">
        <v>20240527</v>
      </c>
      <c r="C201" t="str">
        <f t="shared" si="18"/>
        <v>D</v>
      </c>
      <c r="D201" s="5">
        <v>-38.5</v>
      </c>
      <c r="E201" t="str">
        <f t="shared" si="17"/>
        <v>SEPA Incasso</v>
      </c>
      <c r="F201" t="str">
        <f t="shared" si="16"/>
        <v>Unknown</v>
      </c>
      <c r="G201" s="7" t="s">
        <v>376</v>
      </c>
      <c r="H201" t="s">
        <v>77</v>
      </c>
      <c r="I201" t="str">
        <f>VLOOKUP(H201,Sheet1!$A$2:$B$11,2,FALSE)</f>
        <v>M</v>
      </c>
    </row>
    <row r="202" spans="2:9" ht="87" x14ac:dyDescent="0.35">
      <c r="B202">
        <v>20240527</v>
      </c>
      <c r="C202" t="str">
        <f t="shared" si="18"/>
        <v>D</v>
      </c>
      <c r="D202" s="5">
        <v>-14</v>
      </c>
      <c r="E202" t="str">
        <f t="shared" si="17"/>
        <v>SEPA Incasso</v>
      </c>
      <c r="F202" t="str">
        <f t="shared" si="16"/>
        <v>Unknown</v>
      </c>
      <c r="G202" s="7" t="s">
        <v>377</v>
      </c>
      <c r="H202" t="s">
        <v>77</v>
      </c>
      <c r="I202" t="str">
        <f>VLOOKUP(H202,Sheet1!$A$2:$B$11,2,FALSE)</f>
        <v>M</v>
      </c>
    </row>
    <row r="203" spans="2:9" ht="87" x14ac:dyDescent="0.35">
      <c r="B203">
        <v>20240528</v>
      </c>
      <c r="C203" t="str">
        <f t="shared" si="18"/>
        <v>D</v>
      </c>
      <c r="D203" s="5">
        <v>-48.69</v>
      </c>
      <c r="E203" t="str">
        <f t="shared" si="17"/>
        <v>SEPA Incasso</v>
      </c>
      <c r="F203" t="str">
        <f t="shared" si="16"/>
        <v>Unknown</v>
      </c>
      <c r="G203" s="7" t="s">
        <v>378</v>
      </c>
      <c r="H203" t="s">
        <v>77</v>
      </c>
      <c r="I203" t="str">
        <f>VLOOKUP(H203,Sheet1!$A$2:$B$11,2,FALSE)</f>
        <v>M</v>
      </c>
    </row>
    <row r="204" spans="2:9" ht="87" x14ac:dyDescent="0.35">
      <c r="B204">
        <v>20240528</v>
      </c>
      <c r="C204" t="str">
        <f t="shared" si="18"/>
        <v>D</v>
      </c>
      <c r="D204" s="5">
        <v>-30</v>
      </c>
      <c r="E204" t="str">
        <f t="shared" si="17"/>
        <v>SEPA Incasso</v>
      </c>
      <c r="F204" t="str">
        <f t="shared" si="16"/>
        <v>Unknown</v>
      </c>
      <c r="G204" s="7" t="s">
        <v>379</v>
      </c>
      <c r="H204" t="s">
        <v>77</v>
      </c>
      <c r="I204" t="str">
        <f>VLOOKUP(H204,Sheet1!$A$2:$B$11,2,FALSE)</f>
        <v>M</v>
      </c>
    </row>
    <row r="205" spans="2:9" ht="29" x14ac:dyDescent="0.35">
      <c r="B205">
        <v>20240528</v>
      </c>
      <c r="C205" t="str">
        <f t="shared" si="18"/>
        <v>D</v>
      </c>
      <c r="D205" s="5">
        <v>-7.65</v>
      </c>
      <c r="E205" t="str">
        <f t="shared" si="17"/>
        <v>Google Pay</v>
      </c>
      <c r="F205" t="str">
        <f t="shared" si="16"/>
        <v>ABN AMRO Amstelveen</v>
      </c>
      <c r="G205" s="7" t="s">
        <v>380</v>
      </c>
      <c r="H205" t="s">
        <v>15</v>
      </c>
      <c r="I205" t="str">
        <f>VLOOKUP(H205,Sheet1!$A$2:$B$11,2,FALSE)</f>
        <v>O</v>
      </c>
    </row>
    <row r="206" spans="2:9" ht="87" x14ac:dyDescent="0.35">
      <c r="B206">
        <v>20240529</v>
      </c>
      <c r="C206" t="str">
        <f t="shared" si="18"/>
        <v>D</v>
      </c>
      <c r="D206" s="5">
        <v>-35</v>
      </c>
      <c r="E206" t="str">
        <f t="shared" si="17"/>
        <v>SEPA Incasso</v>
      </c>
      <c r="F206" t="str">
        <f t="shared" si="16"/>
        <v>Unknown</v>
      </c>
      <c r="G206" s="7" t="s">
        <v>381</v>
      </c>
      <c r="H206" t="s">
        <v>77</v>
      </c>
      <c r="I206" t="str">
        <f>VLOOKUP(H206,Sheet1!$A$2:$B$11,2,FALSE)</f>
        <v>M</v>
      </c>
    </row>
    <row r="207" spans="2:9" ht="29" x14ac:dyDescent="0.35">
      <c r="B207">
        <v>20240529</v>
      </c>
      <c r="C207" t="str">
        <f t="shared" si="18"/>
        <v>D</v>
      </c>
      <c r="D207" s="5">
        <v>-12.51</v>
      </c>
      <c r="E207" t="str">
        <f t="shared" si="17"/>
        <v>Google Pay</v>
      </c>
      <c r="F207" t="str">
        <f t="shared" si="16"/>
        <v>ALBERT HEIJN 2242</v>
      </c>
      <c r="G207" s="7" t="s">
        <v>382</v>
      </c>
      <c r="H207" t="str">
        <f t="shared" ref="H200:H231" si="19">IF(ISNUMBER(SEARCH("Albert",F207)),"Groceries",
"Unknown")</f>
        <v>Groceries</v>
      </c>
      <c r="I207" t="str">
        <f>VLOOKUP(H207,Sheet1!$A$2:$B$11,2,FALSE)</f>
        <v>M</v>
      </c>
    </row>
    <row r="208" spans="2:9" ht="29" x14ac:dyDescent="0.35">
      <c r="B208">
        <v>20240529</v>
      </c>
      <c r="C208" t="str">
        <f t="shared" si="18"/>
        <v>D</v>
      </c>
      <c r="D208" s="5">
        <v>-15.65</v>
      </c>
      <c r="E208" t="str">
        <f t="shared" si="17"/>
        <v>Google Pay</v>
      </c>
      <c r="F208" t="str">
        <f t="shared" si="16"/>
        <v>Urker Viskraam</v>
      </c>
      <c r="G208" s="7" t="s">
        <v>383</v>
      </c>
      <c r="H208" t="s">
        <v>15</v>
      </c>
      <c r="I208" t="str">
        <f>VLOOKUP(H208,Sheet1!$A$2:$B$11,2,FALSE)</f>
        <v>O</v>
      </c>
    </row>
    <row r="209" spans="2:9" ht="72.5" x14ac:dyDescent="0.35">
      <c r="B209">
        <v>20240529</v>
      </c>
      <c r="C209" t="str">
        <f t="shared" si="18"/>
        <v>D</v>
      </c>
      <c r="D209" s="5">
        <v>-228</v>
      </c>
      <c r="E209" t="str">
        <f t="shared" si="17"/>
        <v>iDEAL</v>
      </c>
      <c r="F209" t="s">
        <v>476</v>
      </c>
      <c r="G209" s="7" t="s">
        <v>384</v>
      </c>
      <c r="H209" t="s">
        <v>77</v>
      </c>
      <c r="I209" t="str">
        <f>VLOOKUP(H209,Sheet1!$A$2:$B$11,2,FALSE)</f>
        <v>M</v>
      </c>
    </row>
    <row r="210" spans="2:9" ht="87" x14ac:dyDescent="0.35">
      <c r="B210">
        <v>20240530</v>
      </c>
      <c r="C210" t="str">
        <f t="shared" si="18"/>
        <v>D</v>
      </c>
      <c r="D210" s="5">
        <v>-13.8</v>
      </c>
      <c r="E210" t="str">
        <f t="shared" si="17"/>
        <v>Credit Card</v>
      </c>
      <c r="F210" t="str">
        <f t="shared" ref="F210:F225" si="20">IF(OR(E210="Google Pay",E210="Debit Card"),MID(G210,34,SEARCH(",PAS",G210)-34),IF((E210="iDEAL"),MID(G210,SEARCH("/NAME/",G210)+6,20-(SEARCH("/NAME/",G210)+6)),"Unknown"))</f>
        <v>Unknown</v>
      </c>
      <c r="G210" s="7" t="s">
        <v>385</v>
      </c>
      <c r="H210" t="s">
        <v>134</v>
      </c>
      <c r="I210" t="str">
        <f>VLOOKUP(H210,Sheet1!$A$2:$B$11,2,FALSE)</f>
        <v>M</v>
      </c>
    </row>
    <row r="211" spans="2:9" ht="101.5" x14ac:dyDescent="0.35">
      <c r="B211">
        <v>20240530</v>
      </c>
      <c r="C211" t="str">
        <f t="shared" si="18"/>
        <v>D</v>
      </c>
      <c r="D211" s="5">
        <v>-1236.53</v>
      </c>
      <c r="E211" t="str">
        <f t="shared" si="17"/>
        <v>SEPA Incasso</v>
      </c>
      <c r="F211" t="str">
        <f t="shared" si="20"/>
        <v>Unknown</v>
      </c>
      <c r="G211" s="7" t="s">
        <v>386</v>
      </c>
      <c r="H211" t="s">
        <v>77</v>
      </c>
      <c r="I211" t="str">
        <f>VLOOKUP(H211,Sheet1!$A$2:$B$11,2,FALSE)</f>
        <v>M</v>
      </c>
    </row>
    <row r="212" spans="2:9" ht="58" x14ac:dyDescent="0.35">
      <c r="B212">
        <v>20240531</v>
      </c>
      <c r="C212" t="str">
        <f t="shared" si="18"/>
        <v>C</v>
      </c>
      <c r="D212" s="5">
        <v>72.599999999999994</v>
      </c>
      <c r="E212" t="str">
        <f t="shared" si="17"/>
        <v>SEPA OVERBOEKING</v>
      </c>
      <c r="F212" t="str">
        <f t="shared" si="20"/>
        <v>Unknown</v>
      </c>
      <c r="G212" s="7" t="s">
        <v>387</v>
      </c>
      <c r="H212" t="s">
        <v>77</v>
      </c>
      <c r="I212" t="str">
        <f>VLOOKUP(H212,Sheet1!$A$2:$B$11,2,FALSE)</f>
        <v>M</v>
      </c>
    </row>
    <row r="213" spans="2:9" ht="29" x14ac:dyDescent="0.35">
      <c r="B213">
        <v>20240531</v>
      </c>
      <c r="C213" t="str">
        <f t="shared" si="18"/>
        <v>D</v>
      </c>
      <c r="D213" s="5">
        <v>-22.39</v>
      </c>
      <c r="E213" t="str">
        <f t="shared" si="17"/>
        <v>Google Pay</v>
      </c>
      <c r="F213" t="str">
        <f t="shared" si="20"/>
        <v>ALBERT HEIJN 2242</v>
      </c>
      <c r="G213" s="7" t="s">
        <v>388</v>
      </c>
      <c r="H213" t="str">
        <f t="shared" si="19"/>
        <v>Groceries</v>
      </c>
      <c r="I213" t="str">
        <f>VLOOKUP(H213,Sheet1!$A$2:$B$11,2,FALSE)</f>
        <v>M</v>
      </c>
    </row>
    <row r="214" spans="2:9" ht="43.5" x14ac:dyDescent="0.35">
      <c r="B214">
        <v>20240531</v>
      </c>
      <c r="C214" t="str">
        <f t="shared" si="18"/>
        <v>D</v>
      </c>
      <c r="D214" s="5">
        <v>-32</v>
      </c>
      <c r="E214" t="str">
        <f t="shared" si="17"/>
        <v>SEPA OVERBOEKING</v>
      </c>
      <c r="F214" t="str">
        <f t="shared" si="20"/>
        <v>Unknown</v>
      </c>
      <c r="G214" s="7" t="s">
        <v>389</v>
      </c>
      <c r="H214" t="s">
        <v>77</v>
      </c>
      <c r="I214" t="str">
        <f>VLOOKUP(H214,Sheet1!$A$2:$B$11,2,FALSE)</f>
        <v>M</v>
      </c>
    </row>
    <row r="215" spans="2:9" ht="29" x14ac:dyDescent="0.35">
      <c r="B215">
        <v>20240601</v>
      </c>
      <c r="C215" t="str">
        <f t="shared" si="18"/>
        <v>D</v>
      </c>
      <c r="D215" s="5">
        <v>-10.7</v>
      </c>
      <c r="E215" t="str">
        <f t="shared" si="17"/>
        <v>Google Pay</v>
      </c>
      <c r="F215" t="str">
        <f t="shared" si="20"/>
        <v>ALBERT HEIJN 2242</v>
      </c>
      <c r="G215" s="7" t="s">
        <v>390</v>
      </c>
      <c r="H215" t="str">
        <f t="shared" si="19"/>
        <v>Groceries</v>
      </c>
      <c r="I215" t="str">
        <f>VLOOKUP(H215,Sheet1!$A$2:$B$11,2,FALSE)</f>
        <v>M</v>
      </c>
    </row>
    <row r="216" spans="2:9" ht="29" x14ac:dyDescent="0.35">
      <c r="B216">
        <v>20240601</v>
      </c>
      <c r="C216" t="str">
        <f t="shared" si="18"/>
        <v>D</v>
      </c>
      <c r="D216" s="5">
        <v>-38.24</v>
      </c>
      <c r="E216" t="str">
        <f t="shared" si="17"/>
        <v>Google Pay</v>
      </c>
      <c r="F216" t="str">
        <f t="shared" si="20"/>
        <v>Vomar Filmwijk</v>
      </c>
      <c r="G216" s="7" t="s">
        <v>391</v>
      </c>
      <c r="H216" t="s">
        <v>8</v>
      </c>
      <c r="I216" t="str">
        <f>VLOOKUP(H216,Sheet1!$A$2:$B$11,2,FALSE)</f>
        <v>M</v>
      </c>
    </row>
    <row r="217" spans="2:9" ht="29" x14ac:dyDescent="0.35">
      <c r="B217">
        <v>20240602</v>
      </c>
      <c r="C217" t="str">
        <f t="shared" si="18"/>
        <v>D</v>
      </c>
      <c r="D217" s="5">
        <v>-25.75</v>
      </c>
      <c r="E217" t="str">
        <f t="shared" si="17"/>
        <v>Google Pay</v>
      </c>
      <c r="F217" t="str">
        <f t="shared" si="20"/>
        <v>SAFFRAAN MINIMARKET</v>
      </c>
      <c r="G217" s="7" t="s">
        <v>392</v>
      </c>
      <c r="H217" t="s">
        <v>8</v>
      </c>
      <c r="I217" t="str">
        <f>VLOOKUP(H217,Sheet1!$A$2:$B$11,2,FALSE)</f>
        <v>M</v>
      </c>
    </row>
    <row r="218" spans="2:9" ht="29" x14ac:dyDescent="0.35">
      <c r="B218">
        <v>20240602</v>
      </c>
      <c r="C218" t="str">
        <f t="shared" si="18"/>
        <v>D</v>
      </c>
      <c r="D218" s="5">
        <v>-23.09</v>
      </c>
      <c r="E218" t="str">
        <f t="shared" si="17"/>
        <v>Google Pay</v>
      </c>
      <c r="F218" t="str">
        <f t="shared" si="20"/>
        <v>Action 1194</v>
      </c>
      <c r="G218" s="7" t="s">
        <v>393</v>
      </c>
      <c r="H218" t="s">
        <v>19</v>
      </c>
      <c r="I218" t="str">
        <f>VLOOKUP(H218,Sheet1!$A$2:$B$11,2,FALSE)</f>
        <v>M</v>
      </c>
    </row>
    <row r="219" spans="2:9" ht="29" x14ac:dyDescent="0.35">
      <c r="B219">
        <v>20240602</v>
      </c>
      <c r="C219" t="str">
        <f t="shared" si="18"/>
        <v>D</v>
      </c>
      <c r="D219" s="5">
        <v>-24.99</v>
      </c>
      <c r="E219" t="str">
        <f t="shared" si="17"/>
        <v>Google Pay</v>
      </c>
      <c r="F219" t="str">
        <f t="shared" si="20"/>
        <v>Scapino Almere</v>
      </c>
      <c r="G219" s="7" t="s">
        <v>394</v>
      </c>
      <c r="H219" t="s">
        <v>11</v>
      </c>
      <c r="I219" t="str">
        <f>VLOOKUP(H219,Sheet1!$A$2:$B$11,2,FALSE)</f>
        <v>O</v>
      </c>
    </row>
    <row r="220" spans="2:9" ht="29" x14ac:dyDescent="0.35">
      <c r="B220">
        <v>20240602</v>
      </c>
      <c r="C220" t="str">
        <f t="shared" si="18"/>
        <v>D</v>
      </c>
      <c r="D220" s="5">
        <v>-0.75</v>
      </c>
      <c r="E220" t="str">
        <f t="shared" si="17"/>
        <v>Google Pay</v>
      </c>
      <c r="F220" t="str">
        <f t="shared" si="20"/>
        <v>ALBERT HEIJN 2242</v>
      </c>
      <c r="G220" s="7" t="s">
        <v>395</v>
      </c>
      <c r="H220" t="s">
        <v>8</v>
      </c>
      <c r="I220" t="str">
        <f>VLOOKUP(H220,Sheet1!$A$2:$B$11,2,FALSE)</f>
        <v>M</v>
      </c>
    </row>
    <row r="221" spans="2:9" ht="29" x14ac:dyDescent="0.35">
      <c r="B221">
        <v>20240602</v>
      </c>
      <c r="C221" t="str">
        <f t="shared" si="18"/>
        <v>D</v>
      </c>
      <c r="D221" s="5">
        <v>-10</v>
      </c>
      <c r="E221" t="str">
        <f t="shared" si="17"/>
        <v>Google Pay</v>
      </c>
      <c r="F221" t="str">
        <f t="shared" si="20"/>
        <v>ALBERT HEIJN 2242</v>
      </c>
      <c r="G221" s="7" t="s">
        <v>396</v>
      </c>
      <c r="H221" t="str">
        <f t="shared" si="19"/>
        <v>Groceries</v>
      </c>
      <c r="I221" t="str">
        <f>VLOOKUP(H221,Sheet1!$A$2:$B$11,2,FALSE)</f>
        <v>M</v>
      </c>
    </row>
    <row r="222" spans="2:9" ht="87" x14ac:dyDescent="0.35">
      <c r="B222">
        <v>20240603</v>
      </c>
      <c r="C222" t="str">
        <f t="shared" si="18"/>
        <v>D</v>
      </c>
      <c r="D222" s="5">
        <v>-223</v>
      </c>
      <c r="E222" t="str">
        <f t="shared" si="17"/>
        <v>SEPA Incasso</v>
      </c>
      <c r="F222" t="str">
        <f t="shared" si="20"/>
        <v>Unknown</v>
      </c>
      <c r="G222" s="7" t="s">
        <v>397</v>
      </c>
      <c r="H222" t="s">
        <v>77</v>
      </c>
      <c r="I222" t="str">
        <f>VLOOKUP(H222,Sheet1!$A$2:$B$11,2,FALSE)</f>
        <v>M</v>
      </c>
    </row>
    <row r="223" spans="2:9" ht="72.5" x14ac:dyDescent="0.35">
      <c r="B223">
        <v>20240603</v>
      </c>
      <c r="C223" t="str">
        <f t="shared" si="18"/>
        <v>D</v>
      </c>
      <c r="D223" s="5">
        <v>-13.62</v>
      </c>
      <c r="E223" t="str">
        <f t="shared" si="17"/>
        <v>SEPA Incasso</v>
      </c>
      <c r="F223" t="str">
        <f t="shared" si="20"/>
        <v>Unknown</v>
      </c>
      <c r="G223" s="7" t="s">
        <v>398</v>
      </c>
      <c r="H223" t="s">
        <v>77</v>
      </c>
      <c r="I223" t="str">
        <f>VLOOKUP(H223,Sheet1!$A$2:$B$11,2,FALSE)</f>
        <v>M</v>
      </c>
    </row>
    <row r="224" spans="2:9" ht="29" x14ac:dyDescent="0.35">
      <c r="B224">
        <v>20240603</v>
      </c>
      <c r="C224" t="str">
        <f t="shared" si="18"/>
        <v>D</v>
      </c>
      <c r="D224" s="5">
        <v>-34.299999999999997</v>
      </c>
      <c r="E224" t="str">
        <f t="shared" si="17"/>
        <v>Google Pay</v>
      </c>
      <c r="F224" t="str">
        <f t="shared" si="20"/>
        <v>CCV*Tokyo Ramen Iki su</v>
      </c>
      <c r="G224" s="7" t="s">
        <v>399</v>
      </c>
      <c r="H224" t="s">
        <v>15</v>
      </c>
      <c r="I224" t="str">
        <f>VLOOKUP(H224,Sheet1!$A$2:$B$11,2,FALSE)</f>
        <v>O</v>
      </c>
    </row>
    <row r="225" spans="2:9" ht="29" x14ac:dyDescent="0.35">
      <c r="B225">
        <v>20240605</v>
      </c>
      <c r="C225" t="str">
        <f t="shared" si="18"/>
        <v>D</v>
      </c>
      <c r="D225" s="5">
        <v>-19.399999999999999</v>
      </c>
      <c r="E225" t="str">
        <f t="shared" si="17"/>
        <v>Google Pay</v>
      </c>
      <c r="F225" t="str">
        <f t="shared" si="20"/>
        <v>CCV*Kwaliteitsvishande</v>
      </c>
      <c r="G225" s="7" t="s">
        <v>400</v>
      </c>
      <c r="H225" t="s">
        <v>15</v>
      </c>
      <c r="I225" t="str">
        <f>VLOOKUP(H225,Sheet1!$A$2:$B$11,2,FALSE)</f>
        <v>O</v>
      </c>
    </row>
    <row r="226" spans="2:9" ht="72.5" x14ac:dyDescent="0.35">
      <c r="B226">
        <v>20240605</v>
      </c>
      <c r="C226" t="str">
        <f t="shared" si="18"/>
        <v>D</v>
      </c>
      <c r="D226" s="5">
        <v>-36.5</v>
      </c>
      <c r="E226" t="str">
        <f t="shared" si="17"/>
        <v>iDEAL</v>
      </c>
      <c r="F226" t="s">
        <v>475</v>
      </c>
      <c r="G226" s="7" t="s">
        <v>401</v>
      </c>
      <c r="H226" t="s">
        <v>77</v>
      </c>
      <c r="I226" t="str">
        <f>VLOOKUP(H226,Sheet1!$A$2:$B$11,2,FALSE)</f>
        <v>M</v>
      </c>
    </row>
    <row r="227" spans="2:9" ht="29" x14ac:dyDescent="0.35">
      <c r="B227">
        <v>20240605</v>
      </c>
      <c r="C227" t="str">
        <f t="shared" si="18"/>
        <v>D</v>
      </c>
      <c r="D227" s="5">
        <v>-1.75</v>
      </c>
      <c r="E227" t="str">
        <f t="shared" si="17"/>
        <v>Google Pay</v>
      </c>
      <c r="F227" t="str">
        <f>IF(OR(E227="Google Pay",E227="Debit Card"),MID(G227,34,SEARCH(",PAS",G227)-34),IF((E227="iDEAL"),MID(G227,SEARCH("/NAME/",G227)+6,20-(SEARCH("/NAME/",G227)+6)),"Unknown"))</f>
        <v>BPT*BRAINPOINT</v>
      </c>
      <c r="G227" s="7" t="s">
        <v>402</v>
      </c>
      <c r="H227" t="s">
        <v>15</v>
      </c>
      <c r="I227" t="str">
        <f>VLOOKUP(H227,Sheet1!$A$2:$B$11,2,FALSE)</f>
        <v>O</v>
      </c>
    </row>
    <row r="228" spans="2:9" ht="29" x14ac:dyDescent="0.35">
      <c r="B228">
        <v>20240605</v>
      </c>
      <c r="C228" t="str">
        <f t="shared" si="18"/>
        <v>D</v>
      </c>
      <c r="D228" s="5">
        <v>-12.43</v>
      </c>
      <c r="E228" t="str">
        <f t="shared" si="17"/>
        <v>Google Pay</v>
      </c>
      <c r="F228" t="str">
        <f>IF(OR(E228="Google Pay",E228="Debit Card"),MID(G228,34,SEARCH(",PAS",G228)-34),IF((E228="iDEAL"),MID(G228,SEARCH("/NAME/",G228)+6,20-(SEARCH("/NAME/",G228)+6)),"Unknown"))</f>
        <v>Vomar Filmwijk</v>
      </c>
      <c r="G228" s="7" t="s">
        <v>403</v>
      </c>
      <c r="H228" t="s">
        <v>8</v>
      </c>
      <c r="I228" t="str">
        <f>VLOOKUP(H228,Sheet1!$A$2:$B$11,2,FALSE)</f>
        <v>M</v>
      </c>
    </row>
    <row r="229" spans="2:9" ht="29" x14ac:dyDescent="0.35">
      <c r="B229">
        <v>20240606</v>
      </c>
      <c r="C229" t="str">
        <f t="shared" si="18"/>
        <v>D</v>
      </c>
      <c r="D229" s="5">
        <v>-1.1399999999999999</v>
      </c>
      <c r="E229" t="str">
        <f t="shared" si="17"/>
        <v>Google Pay</v>
      </c>
      <c r="F229" t="str">
        <f>IF(OR(E229="Google Pay",E229="Debit Card"),MID(G229,34,SEARCH(",PAS",G229)-34),IF((E229="iDEAL"),MID(G229,SEARCH("/NAME/",G229)+6,20-(SEARCH("/NAME/",G229)+6)),"Unknown"))</f>
        <v>ALBERT HEIJN 2242</v>
      </c>
      <c r="G229" s="7" t="s">
        <v>404</v>
      </c>
      <c r="H229" t="str">
        <f t="shared" si="19"/>
        <v>Groceries</v>
      </c>
      <c r="I229" t="str">
        <f>VLOOKUP(H229,Sheet1!$A$2:$B$11,2,FALSE)</f>
        <v>M</v>
      </c>
    </row>
    <row r="230" spans="2:9" ht="72.5" x14ac:dyDescent="0.35">
      <c r="B230">
        <v>20240607</v>
      </c>
      <c r="C230" t="str">
        <f t="shared" si="18"/>
        <v>D</v>
      </c>
      <c r="D230" s="5">
        <v>-526.35</v>
      </c>
      <c r="E230" t="str">
        <f t="shared" si="17"/>
        <v>iDEAL</v>
      </c>
      <c r="F230" t="s">
        <v>468</v>
      </c>
      <c r="G230" s="7" t="s">
        <v>405</v>
      </c>
      <c r="H230" t="s">
        <v>77</v>
      </c>
      <c r="I230" t="str">
        <f>VLOOKUP(H230,Sheet1!$A$2:$B$11,2,FALSE)</f>
        <v>M</v>
      </c>
    </row>
    <row r="231" spans="2:9" ht="29" x14ac:dyDescent="0.35">
      <c r="B231">
        <v>20240607</v>
      </c>
      <c r="C231" t="str">
        <f t="shared" si="18"/>
        <v>D</v>
      </c>
      <c r="D231" s="5">
        <v>-15.25</v>
      </c>
      <c r="E231" t="str">
        <f t="shared" si="17"/>
        <v>Google Pay</v>
      </c>
      <c r="F231" t="str">
        <f>IF(OR(E231="Google Pay",E231="Debit Card"),MID(G231,34,SEARCH(",PAS",G231)-34),IF((E231="iDEAL"),MID(G231,SEARCH("/NAME/",G231)+6,20-(SEARCH("/NAME/",G231)+6)),"Unknown"))</f>
        <v>ALBERT HEIJN 2242</v>
      </c>
      <c r="G231" s="7" t="s">
        <v>406</v>
      </c>
      <c r="H231" t="str">
        <f t="shared" si="19"/>
        <v>Groceries</v>
      </c>
      <c r="I231" t="str">
        <f>VLOOKUP(H231,Sheet1!$A$2:$B$11,2,FALSE)</f>
        <v>M</v>
      </c>
    </row>
    <row r="232" spans="2:9" ht="72.5" x14ac:dyDescent="0.35">
      <c r="B232">
        <v>20240608</v>
      </c>
      <c r="C232" t="str">
        <f t="shared" si="18"/>
        <v>D</v>
      </c>
      <c r="D232" s="5">
        <v>-5</v>
      </c>
      <c r="E232" t="str">
        <f t="shared" si="17"/>
        <v>iDEAL</v>
      </c>
      <c r="F232" t="s">
        <v>465</v>
      </c>
      <c r="G232" s="7" t="s">
        <v>407</v>
      </c>
      <c r="H232" t="s">
        <v>77</v>
      </c>
      <c r="I232" t="str">
        <f>VLOOKUP(H232,Sheet1!$A$2:$B$11,2,FALSE)</f>
        <v>M</v>
      </c>
    </row>
    <row r="233" spans="2:9" ht="29" x14ac:dyDescent="0.35">
      <c r="B233">
        <v>20240609</v>
      </c>
      <c r="C233" t="str">
        <f t="shared" si="18"/>
        <v>D</v>
      </c>
      <c r="D233" s="5">
        <v>-15</v>
      </c>
      <c r="E233" t="str">
        <f t="shared" si="17"/>
        <v>Google Pay</v>
      </c>
      <c r="F233" t="str">
        <f t="shared" ref="F233:F238" si="21">IF(OR(E233="Google Pay",E233="Debit Card"),MID(G233,34,SEARCH(",PAS",G233)-34),IF((E233="iDEAL"),MID(G233,SEARCH("/NAME/",G233)+6,20-(SEARCH("/NAME/",G233)+6)),"Unknown"))</f>
        <v>Club Pellikaan Almere</v>
      </c>
      <c r="G233" s="7" t="s">
        <v>408</v>
      </c>
      <c r="H233" t="s">
        <v>21</v>
      </c>
      <c r="I233" t="str">
        <f>VLOOKUP(H233,Sheet1!$A$2:$B$11,2,FALSE)</f>
        <v>M</v>
      </c>
    </row>
    <row r="234" spans="2:9" ht="29" x14ac:dyDescent="0.35">
      <c r="B234">
        <v>20240609</v>
      </c>
      <c r="C234" t="str">
        <f t="shared" si="18"/>
        <v>D</v>
      </c>
      <c r="D234" s="5">
        <v>-37.5</v>
      </c>
      <c r="E234" t="str">
        <f t="shared" si="17"/>
        <v>Google Pay</v>
      </c>
      <c r="F234" t="str">
        <f t="shared" si="21"/>
        <v>Vomar Filmwijk</v>
      </c>
      <c r="G234" s="7" t="s">
        <v>409</v>
      </c>
      <c r="H234" t="s">
        <v>8</v>
      </c>
      <c r="I234" t="str">
        <f>VLOOKUP(H234,Sheet1!$A$2:$B$11,2,FALSE)</f>
        <v>M</v>
      </c>
    </row>
    <row r="235" spans="2:9" ht="87" x14ac:dyDescent="0.35">
      <c r="B235">
        <v>20240610</v>
      </c>
      <c r="C235" t="str">
        <f t="shared" si="18"/>
        <v>D</v>
      </c>
      <c r="D235" s="5">
        <v>-14</v>
      </c>
      <c r="E235" t="str">
        <f t="shared" si="17"/>
        <v>SEPA Incasso</v>
      </c>
      <c r="F235" t="str">
        <f t="shared" si="21"/>
        <v>Unknown</v>
      </c>
      <c r="G235" s="7" t="s">
        <v>410</v>
      </c>
      <c r="H235" t="s">
        <v>77</v>
      </c>
      <c r="I235" t="str">
        <f>VLOOKUP(H235,Sheet1!$A$2:$B$11,2,FALSE)</f>
        <v>M</v>
      </c>
    </row>
    <row r="236" spans="2:9" ht="29" x14ac:dyDescent="0.35">
      <c r="B236">
        <v>20240610</v>
      </c>
      <c r="C236" t="str">
        <f t="shared" si="18"/>
        <v>D</v>
      </c>
      <c r="D236" s="5">
        <v>-3.47</v>
      </c>
      <c r="E236" t="str">
        <f t="shared" si="17"/>
        <v>Debit Card</v>
      </c>
      <c r="F236" t="str">
        <f t="shared" si="21"/>
        <v>ALBERT HEIJN 2242</v>
      </c>
      <c r="G236" s="7" t="s">
        <v>411</v>
      </c>
      <c r="H236" t="str">
        <f t="shared" ref="H232:H263" si="22">IF(ISNUMBER(SEARCH("Albert",F236)),"Groceries",
"Unknown")</f>
        <v>Groceries</v>
      </c>
      <c r="I236" t="str">
        <f>VLOOKUP(H236,Sheet1!$A$2:$B$11,2,FALSE)</f>
        <v>M</v>
      </c>
    </row>
    <row r="237" spans="2:9" ht="87" x14ac:dyDescent="0.35">
      <c r="B237">
        <v>20240611</v>
      </c>
      <c r="C237" t="str">
        <f t="shared" si="18"/>
        <v>D</v>
      </c>
      <c r="D237" s="5">
        <v>-31</v>
      </c>
      <c r="E237" t="str">
        <f t="shared" si="17"/>
        <v>SEPA Incasso</v>
      </c>
      <c r="F237" t="str">
        <f t="shared" si="21"/>
        <v>Unknown</v>
      </c>
      <c r="G237" s="7" t="s">
        <v>412</v>
      </c>
      <c r="H237" t="s">
        <v>77</v>
      </c>
      <c r="I237" t="str">
        <f>VLOOKUP(H237,Sheet1!$A$2:$B$11,2,FALSE)</f>
        <v>M</v>
      </c>
    </row>
    <row r="238" spans="2:9" ht="29" x14ac:dyDescent="0.35">
      <c r="B238">
        <v>20240611</v>
      </c>
      <c r="C238" t="str">
        <f t="shared" si="18"/>
        <v>D</v>
      </c>
      <c r="D238" s="5">
        <v>-7.55</v>
      </c>
      <c r="E238" t="str">
        <f t="shared" si="17"/>
        <v>Google Pay</v>
      </c>
      <c r="F238" t="str">
        <f t="shared" si="21"/>
        <v>ABN AMRO Amstelveen</v>
      </c>
      <c r="G238" s="7" t="s">
        <v>413</v>
      </c>
      <c r="H238" t="s">
        <v>15</v>
      </c>
      <c r="I238" t="str">
        <f>VLOOKUP(H238,Sheet1!$A$2:$B$11,2,FALSE)</f>
        <v>O</v>
      </c>
    </row>
    <row r="239" spans="2:9" ht="72.5" x14ac:dyDescent="0.35">
      <c r="B239">
        <v>20240611</v>
      </c>
      <c r="C239" t="str">
        <f t="shared" si="18"/>
        <v>D</v>
      </c>
      <c r="D239" s="5">
        <v>-25.49</v>
      </c>
      <c r="E239" t="str">
        <f t="shared" si="17"/>
        <v>iDEAL</v>
      </c>
      <c r="F239" t="s">
        <v>469</v>
      </c>
      <c r="G239" s="7" t="s">
        <v>414</v>
      </c>
      <c r="H239" t="s">
        <v>21</v>
      </c>
      <c r="I239" t="str">
        <f>VLOOKUP(H239,Sheet1!$A$2:$B$11,2,FALSE)</f>
        <v>M</v>
      </c>
    </row>
    <row r="240" spans="2:9" ht="29" x14ac:dyDescent="0.35">
      <c r="B240">
        <v>20240612</v>
      </c>
      <c r="C240" t="str">
        <f t="shared" si="18"/>
        <v>D</v>
      </c>
      <c r="D240" s="5">
        <v>-16.989999999999998</v>
      </c>
      <c r="E240" t="str">
        <f t="shared" si="17"/>
        <v>Debit Card</v>
      </c>
      <c r="F240" t="str">
        <f>IF(OR(E240="Google Pay",E240="Debit Card"),MID(G240,34,SEARCH(",PAS",G240)-34),IF((E240="iDEAL"),MID(G240,SEARCH("/NAME/",G240)+6,20-(SEARCH("/NAME/",G240)+6)),"Unknown"))</f>
        <v>Hema EV083</v>
      </c>
      <c r="G240" s="7" t="s">
        <v>415</v>
      </c>
      <c r="H240" t="s">
        <v>11</v>
      </c>
      <c r="I240" t="str">
        <f>VLOOKUP(H240,Sheet1!$A$2:$B$11,2,FALSE)</f>
        <v>O</v>
      </c>
    </row>
    <row r="241" spans="2:9" ht="29" x14ac:dyDescent="0.35">
      <c r="B241">
        <v>20240614</v>
      </c>
      <c r="C241" t="str">
        <f t="shared" si="18"/>
        <v>D</v>
      </c>
      <c r="D241" s="5">
        <v>-14.15</v>
      </c>
      <c r="E241" t="str">
        <f t="shared" si="17"/>
        <v>Google Pay</v>
      </c>
      <c r="F241" t="str">
        <f>IF(OR(E241="Google Pay",E241="Debit Card"),MID(G241,34,SEARCH(",PAS",G241)-34),IF((E241="iDEAL"),MID(G241,SEARCH("/NAME/",G241)+6,20-(SEARCH("/NAME/",G241)+6)),"Unknown"))</f>
        <v>ALBERT HEIJN 2242</v>
      </c>
      <c r="G241" s="7" t="s">
        <v>416</v>
      </c>
      <c r="H241" t="str">
        <f t="shared" si="22"/>
        <v>Groceries</v>
      </c>
      <c r="I241" t="str">
        <f>VLOOKUP(H241,Sheet1!$A$2:$B$11,2,FALSE)</f>
        <v>M</v>
      </c>
    </row>
    <row r="242" spans="2:9" ht="29" x14ac:dyDescent="0.35">
      <c r="B242">
        <v>20240615</v>
      </c>
      <c r="C242" t="str">
        <f t="shared" si="18"/>
        <v>D</v>
      </c>
      <c r="D242" s="5">
        <v>-40</v>
      </c>
      <c r="E242" t="str">
        <f t="shared" si="17"/>
        <v>Debit Card</v>
      </c>
      <c r="F242" t="str">
        <f>IF(OR(E242="Google Pay",E242="Debit Card"),MID(G242,34,SEARCH(",PAS",G242)-34),IF((E242="iDEAL"),MID(G242,SEARCH("/NAME/",G242)+6,20-(SEARCH("/NAME/",G242)+6)),"Unknown"))</f>
        <v>Geldmaat Prozastraat 1</v>
      </c>
      <c r="G242" s="7" t="s">
        <v>417</v>
      </c>
      <c r="H242" t="s">
        <v>134</v>
      </c>
      <c r="I242" t="str">
        <f>VLOOKUP(H242,Sheet1!$A$2:$B$11,2,FALSE)</f>
        <v>M</v>
      </c>
    </row>
    <row r="243" spans="2:9" ht="29" x14ac:dyDescent="0.35">
      <c r="B243">
        <v>20240615</v>
      </c>
      <c r="C243" t="str">
        <f t="shared" si="18"/>
        <v>D</v>
      </c>
      <c r="D243" s="5">
        <v>-15.64</v>
      </c>
      <c r="E243" t="str">
        <f t="shared" si="17"/>
        <v>Google Pay</v>
      </c>
      <c r="F243" t="str">
        <f>IF(OR(E243="Google Pay",E243="Debit Card"),MID(G243,34,SEARCH(",PAS",G243)-34),IF((E243="iDEAL"),MID(G243,SEARCH("/NAME/",G243)+6,20-(SEARCH("/NAME/",G243)+6)),"Unknown"))</f>
        <v>Vomar Literatuurwijk</v>
      </c>
      <c r="G243" s="7" t="s">
        <v>418</v>
      </c>
      <c r="H243" t="s">
        <v>8</v>
      </c>
      <c r="I243" t="str">
        <f>VLOOKUP(H243,Sheet1!$A$2:$B$11,2,FALSE)</f>
        <v>M</v>
      </c>
    </row>
    <row r="244" spans="2:9" ht="29" x14ac:dyDescent="0.35">
      <c r="B244">
        <v>20240615</v>
      </c>
      <c r="C244" t="str">
        <f t="shared" si="18"/>
        <v>D</v>
      </c>
      <c r="D244" s="5">
        <v>-10.78</v>
      </c>
      <c r="E244" t="str">
        <f t="shared" si="17"/>
        <v>Google Pay</v>
      </c>
      <c r="F244" t="str">
        <f>IF(OR(E244="Google Pay",E244="Debit Card"),MID(G244,34,SEARCH(",PAS",G244)-34),IF((E244="iDEAL"),MID(G244,SEARCH("/NAME/",G244)+6,20-(SEARCH("/NAME/",G244)+6)),"Unknown"))</f>
        <v>Gamma Almere Poort</v>
      </c>
      <c r="G244" s="7" t="s">
        <v>419</v>
      </c>
      <c r="H244" t="s">
        <v>19</v>
      </c>
      <c r="I244" t="str">
        <f>VLOOKUP(H244,Sheet1!$A$2:$B$11,2,FALSE)</f>
        <v>M</v>
      </c>
    </row>
    <row r="245" spans="2:9" ht="87" x14ac:dyDescent="0.35">
      <c r="B245">
        <v>20240615</v>
      </c>
      <c r="C245" t="str">
        <f t="shared" si="18"/>
        <v>D</v>
      </c>
      <c r="D245" s="5">
        <v>-26.38</v>
      </c>
      <c r="E245" t="str">
        <f t="shared" si="17"/>
        <v>iDEAL</v>
      </c>
      <c r="F245" t="s">
        <v>474</v>
      </c>
      <c r="G245" s="7" t="s">
        <v>420</v>
      </c>
      <c r="H245" t="s">
        <v>15</v>
      </c>
      <c r="I245" t="str">
        <f>VLOOKUP(H245,Sheet1!$A$2:$B$11,2,FALSE)</f>
        <v>O</v>
      </c>
    </row>
    <row r="246" spans="2:9" ht="29" x14ac:dyDescent="0.35">
      <c r="B246">
        <v>20240615</v>
      </c>
      <c r="C246" t="str">
        <f t="shared" si="18"/>
        <v>D</v>
      </c>
      <c r="D246" s="5">
        <v>-11.37</v>
      </c>
      <c r="E246" t="str">
        <f t="shared" si="17"/>
        <v>Google Pay</v>
      </c>
      <c r="F246" t="str">
        <f>IF(OR(E246="Google Pay",E246="Debit Card"),MID(G246,34,SEARCH(",PAS",G246)-34),IF((E246="iDEAL"),MID(G246,SEARCH("/NAME/",G246)+6,20-(SEARCH("/NAME/",G246)+6)),"Unknown"))</f>
        <v>ALBERT HEIJN 2242</v>
      </c>
      <c r="G246" s="7" t="s">
        <v>421</v>
      </c>
      <c r="H246" t="str">
        <f t="shared" si="22"/>
        <v>Groceries</v>
      </c>
      <c r="I246" t="str">
        <f>VLOOKUP(H246,Sheet1!$A$2:$B$11,2,FALSE)</f>
        <v>M</v>
      </c>
    </row>
    <row r="247" spans="2:9" ht="72.5" x14ac:dyDescent="0.35">
      <c r="B247">
        <v>20240616</v>
      </c>
      <c r="C247" t="str">
        <f t="shared" si="18"/>
        <v>D</v>
      </c>
      <c r="D247" s="5">
        <v>-11.6</v>
      </c>
      <c r="E247" t="str">
        <f t="shared" si="17"/>
        <v>iDEAL</v>
      </c>
      <c r="F247" t="s">
        <v>465</v>
      </c>
      <c r="G247" s="7" t="s">
        <v>422</v>
      </c>
      <c r="H247" t="s">
        <v>77</v>
      </c>
      <c r="I247" t="str">
        <f>VLOOKUP(H247,Sheet1!$A$2:$B$11,2,FALSE)</f>
        <v>M</v>
      </c>
    </row>
    <row r="248" spans="2:9" ht="29" x14ac:dyDescent="0.35">
      <c r="B248">
        <v>20240616</v>
      </c>
      <c r="C248" t="str">
        <f t="shared" si="18"/>
        <v>D</v>
      </c>
      <c r="D248" s="5">
        <v>-29.17</v>
      </c>
      <c r="E248" t="str">
        <f t="shared" si="17"/>
        <v>Google Pay</v>
      </c>
      <c r="F248" t="str">
        <f t="shared" ref="F248:F283" si="23">IF(OR(E248="Google Pay",E248="Debit Card"),MID(G248,34,SEARCH(",PAS",G248)-34),IF((E248="iDEAL"),MID(G248,SEARCH("/NAME/",G248)+6,20-(SEARCH("/NAME/",G248)+6)),"Unknown"))</f>
        <v>Kruidvat 7544</v>
      </c>
      <c r="G248" s="7" t="s">
        <v>423</v>
      </c>
      <c r="H248" t="s">
        <v>21</v>
      </c>
      <c r="I248" t="str">
        <f>VLOOKUP(H248,Sheet1!$A$2:$B$11,2,FALSE)</f>
        <v>M</v>
      </c>
    </row>
    <row r="249" spans="2:9" ht="29" x14ac:dyDescent="0.35">
      <c r="B249">
        <v>20240616</v>
      </c>
      <c r="C249" t="str">
        <f t="shared" si="18"/>
        <v>D</v>
      </c>
      <c r="D249" s="5">
        <v>-17.55</v>
      </c>
      <c r="E249" t="str">
        <f t="shared" si="17"/>
        <v>Google Pay</v>
      </c>
      <c r="F249" t="str">
        <f t="shared" si="23"/>
        <v>BPT*BARISTA CAFE</v>
      </c>
      <c r="G249" s="7" t="s">
        <v>424</v>
      </c>
      <c r="H249" t="s">
        <v>15</v>
      </c>
      <c r="I249" t="str">
        <f>VLOOKUP(H249,Sheet1!$A$2:$B$11,2,FALSE)</f>
        <v>O</v>
      </c>
    </row>
    <row r="250" spans="2:9" ht="87" x14ac:dyDescent="0.35">
      <c r="B250">
        <v>20240617</v>
      </c>
      <c r="C250" t="str">
        <f t="shared" si="18"/>
        <v>D</v>
      </c>
      <c r="D250" s="5">
        <v>-72.97</v>
      </c>
      <c r="E250" t="str">
        <f t="shared" si="17"/>
        <v>SEPA Incasso</v>
      </c>
      <c r="F250" t="str">
        <f t="shared" si="23"/>
        <v>Unknown</v>
      </c>
      <c r="G250" s="7" t="s">
        <v>425</v>
      </c>
      <c r="H250" t="s">
        <v>77</v>
      </c>
      <c r="I250" t="str">
        <f>VLOOKUP(H250,Sheet1!$A$2:$B$11,2,FALSE)</f>
        <v>M</v>
      </c>
    </row>
    <row r="251" spans="2:9" ht="29" x14ac:dyDescent="0.35">
      <c r="B251">
        <v>20240617</v>
      </c>
      <c r="C251" t="str">
        <f t="shared" si="18"/>
        <v>D</v>
      </c>
      <c r="D251" s="5">
        <v>-5.3</v>
      </c>
      <c r="E251" t="str">
        <f t="shared" si="17"/>
        <v>Credit Card</v>
      </c>
      <c r="F251" t="str">
        <f t="shared" si="23"/>
        <v>Unknown</v>
      </c>
      <c r="G251" s="7" t="s">
        <v>133</v>
      </c>
      <c r="H251" t="s">
        <v>134</v>
      </c>
      <c r="I251" t="str">
        <f>VLOOKUP(H251,Sheet1!$A$2:$B$11,2,FALSE)</f>
        <v>M</v>
      </c>
    </row>
    <row r="252" spans="2:9" ht="29" x14ac:dyDescent="0.35">
      <c r="B252">
        <v>20240619</v>
      </c>
      <c r="C252" t="str">
        <f t="shared" si="18"/>
        <v>D</v>
      </c>
      <c r="D252" s="5">
        <v>-6.29</v>
      </c>
      <c r="E252" t="str">
        <f t="shared" si="17"/>
        <v>Google Pay</v>
      </c>
      <c r="F252" t="str">
        <f t="shared" si="23"/>
        <v>SAFFRAAN MINIMARKET</v>
      </c>
      <c r="G252" s="7" t="s">
        <v>426</v>
      </c>
      <c r="H252" t="s">
        <v>8</v>
      </c>
      <c r="I252" t="str">
        <f>VLOOKUP(H252,Sheet1!$A$2:$B$11,2,FALSE)</f>
        <v>M</v>
      </c>
    </row>
    <row r="253" spans="2:9" ht="29" x14ac:dyDescent="0.35">
      <c r="B253">
        <v>20240619</v>
      </c>
      <c r="C253" t="str">
        <f t="shared" si="18"/>
        <v>D</v>
      </c>
      <c r="D253" s="5">
        <v>-3.4</v>
      </c>
      <c r="E253" t="str">
        <f t="shared" si="17"/>
        <v>Google Pay</v>
      </c>
      <c r="F253" t="str">
        <f t="shared" si="23"/>
        <v>BCK*Ice &amp; Co</v>
      </c>
      <c r="G253" s="7" t="s">
        <v>427</v>
      </c>
      <c r="H253" t="s">
        <v>15</v>
      </c>
      <c r="I253" t="str">
        <f>VLOOKUP(H253,Sheet1!$A$2:$B$11,2,FALSE)</f>
        <v>O</v>
      </c>
    </row>
    <row r="254" spans="2:9" ht="29" x14ac:dyDescent="0.35">
      <c r="B254">
        <v>20240619</v>
      </c>
      <c r="C254" t="str">
        <f t="shared" si="18"/>
        <v>D</v>
      </c>
      <c r="D254" s="5">
        <v>-11.62</v>
      </c>
      <c r="E254" t="str">
        <f t="shared" si="17"/>
        <v>Google Pay</v>
      </c>
      <c r="F254" t="str">
        <f t="shared" si="23"/>
        <v>ALBERT HEIJN 2242</v>
      </c>
      <c r="G254" s="7" t="s">
        <v>428</v>
      </c>
      <c r="H254" t="str">
        <f t="shared" si="22"/>
        <v>Groceries</v>
      </c>
      <c r="I254" t="str">
        <f>VLOOKUP(H254,Sheet1!$A$2:$B$11,2,FALSE)</f>
        <v>M</v>
      </c>
    </row>
    <row r="255" spans="2:9" ht="29" x14ac:dyDescent="0.35">
      <c r="B255">
        <v>20240619</v>
      </c>
      <c r="C255" t="str">
        <f t="shared" si="18"/>
        <v>D</v>
      </c>
      <c r="D255" s="5">
        <v>-12.85</v>
      </c>
      <c r="E255" t="str">
        <f t="shared" si="17"/>
        <v>Google Pay</v>
      </c>
      <c r="F255" t="str">
        <f t="shared" si="23"/>
        <v>Urker Viskraam</v>
      </c>
      <c r="G255" s="7" t="s">
        <v>429</v>
      </c>
      <c r="H255" t="s">
        <v>15</v>
      </c>
      <c r="I255" t="str">
        <f>VLOOKUP(H255,Sheet1!$A$2:$B$11,2,FALSE)</f>
        <v>O</v>
      </c>
    </row>
    <row r="256" spans="2:9" ht="58" x14ac:dyDescent="0.35">
      <c r="B256">
        <v>20240619</v>
      </c>
      <c r="C256" t="str">
        <f t="shared" si="18"/>
        <v>D</v>
      </c>
      <c r="D256" s="5">
        <v>-1300</v>
      </c>
      <c r="E256" t="str">
        <f t="shared" si="17"/>
        <v>SEPA OVERBOEKING</v>
      </c>
      <c r="F256" t="str">
        <f t="shared" si="23"/>
        <v>Unknown</v>
      </c>
      <c r="G256" s="7" t="s">
        <v>430</v>
      </c>
      <c r="H256" t="s">
        <v>77</v>
      </c>
      <c r="I256" t="str">
        <f>VLOOKUP(H256,Sheet1!$A$2:$B$11,2,FALSE)</f>
        <v>M</v>
      </c>
    </row>
    <row r="257" spans="2:9" ht="101.5" x14ac:dyDescent="0.35">
      <c r="B257">
        <v>20240620</v>
      </c>
      <c r="C257" t="str">
        <f t="shared" si="18"/>
        <v>C</v>
      </c>
      <c r="D257" s="5">
        <v>649</v>
      </c>
      <c r="E257" t="str">
        <f t="shared" si="17"/>
        <v>SEPA OVERBOEKING</v>
      </c>
      <c r="F257" t="str">
        <f t="shared" si="23"/>
        <v>Unknown</v>
      </c>
      <c r="G257" s="7" t="s">
        <v>431</v>
      </c>
      <c r="H257" t="s">
        <v>77</v>
      </c>
      <c r="I257" t="str">
        <f>VLOOKUP(H257,Sheet1!$A$2:$B$11,2,FALSE)</f>
        <v>M</v>
      </c>
    </row>
    <row r="258" spans="2:9" ht="29" x14ac:dyDescent="0.35">
      <c r="B258">
        <v>20240620</v>
      </c>
      <c r="C258" t="str">
        <f t="shared" si="18"/>
        <v>D</v>
      </c>
      <c r="D258" s="5">
        <v>-6.5</v>
      </c>
      <c r="E258" t="str">
        <f t="shared" ref="E258:E283" si="24">IF(ISNUMBER(SEARCH("Google Pay",G258)),"Google Pay",
IF(ISNUMBER(SEARCH("iDEAL",G258)),"iDEAL",
IF(ISNUMBER(SEARCH("Betaalpas",G258)),"Debit Card",
IF(ISNUMBER(SEARCH("CreditCard",G258)),"Credit Card",
IF(ISNUMBER(SEARCH("Tikkie",G258)),"Tikkie",
IF(ISNUMBER(SEARCH("SEPA Incasso",G258)),"SEPA Incasso",
IF(ISNUMBER(SEARCH("SEPA OVERBOEKING",G258)),"SEPA OVERBOEKING",
"Unknown")))))))</f>
        <v>Google Pay</v>
      </c>
      <c r="F258" t="str">
        <f t="shared" si="23"/>
        <v>BPT*BACKWERK</v>
      </c>
      <c r="G258" s="7" t="s">
        <v>432</v>
      </c>
      <c r="H258" t="s">
        <v>15</v>
      </c>
      <c r="I258" t="str">
        <f>VLOOKUP(H258,Sheet1!$A$2:$B$11,2,FALSE)</f>
        <v>O</v>
      </c>
    </row>
    <row r="259" spans="2:9" ht="29" x14ac:dyDescent="0.35">
      <c r="B259">
        <v>20240621</v>
      </c>
      <c r="C259" t="str">
        <f t="shared" ref="C259:C283" si="25">IF(LEFT(D259,1)="-","D","C")</f>
        <v>D</v>
      </c>
      <c r="D259" s="5">
        <v>-11.09</v>
      </c>
      <c r="E259" t="str">
        <f t="shared" si="24"/>
        <v>Google Pay</v>
      </c>
      <c r="F259" t="str">
        <f t="shared" si="23"/>
        <v>ALBERT HEIJN 2242</v>
      </c>
      <c r="G259" s="7" t="s">
        <v>433</v>
      </c>
      <c r="H259" t="str">
        <f t="shared" si="22"/>
        <v>Groceries</v>
      </c>
      <c r="I259" t="str">
        <f>VLOOKUP(H259,Sheet1!$A$2:$B$11,2,FALSE)</f>
        <v>M</v>
      </c>
    </row>
    <row r="260" spans="2:9" ht="29" x14ac:dyDescent="0.35">
      <c r="B260">
        <v>20240622</v>
      </c>
      <c r="C260" t="str">
        <f t="shared" si="25"/>
        <v>D</v>
      </c>
      <c r="D260" s="5">
        <v>-3</v>
      </c>
      <c r="E260" t="str">
        <f t="shared" si="24"/>
        <v>Google Pay</v>
      </c>
      <c r="F260" t="str">
        <f t="shared" si="23"/>
        <v>Robin en Kees AGF</v>
      </c>
      <c r="G260" s="7" t="s">
        <v>434</v>
      </c>
      <c r="H260" t="s">
        <v>8</v>
      </c>
      <c r="I260" t="str">
        <f>VLOOKUP(H260,Sheet1!$A$2:$B$11,2,FALSE)</f>
        <v>M</v>
      </c>
    </row>
    <row r="261" spans="2:9" ht="29" x14ac:dyDescent="0.35">
      <c r="B261">
        <v>20240622</v>
      </c>
      <c r="C261" t="str">
        <f t="shared" si="25"/>
        <v>D</v>
      </c>
      <c r="D261" s="5">
        <v>-2.4900000000000002</v>
      </c>
      <c r="E261" t="str">
        <f t="shared" si="24"/>
        <v>Google Pay</v>
      </c>
      <c r="F261" t="str">
        <f t="shared" si="23"/>
        <v>Taste of Asia Market</v>
      </c>
      <c r="G261" s="7" t="s">
        <v>435</v>
      </c>
      <c r="H261" t="s">
        <v>8</v>
      </c>
      <c r="I261" t="str">
        <f>VLOOKUP(H261,Sheet1!$A$2:$B$11,2,FALSE)</f>
        <v>M</v>
      </c>
    </row>
    <row r="262" spans="2:9" ht="29" x14ac:dyDescent="0.35">
      <c r="B262">
        <v>20240622</v>
      </c>
      <c r="C262" t="str">
        <f t="shared" si="25"/>
        <v>D</v>
      </c>
      <c r="D262" s="5">
        <v>-31.85</v>
      </c>
      <c r="E262" t="str">
        <f t="shared" si="24"/>
        <v>Google Pay</v>
      </c>
      <c r="F262" t="str">
        <f t="shared" si="23"/>
        <v>Vomar Filmwijk</v>
      </c>
      <c r="G262" s="7" t="s">
        <v>436</v>
      </c>
      <c r="H262" t="s">
        <v>8</v>
      </c>
      <c r="I262" t="str">
        <f>VLOOKUP(H262,Sheet1!$A$2:$B$11,2,FALSE)</f>
        <v>M</v>
      </c>
    </row>
    <row r="263" spans="2:9" ht="29" x14ac:dyDescent="0.35">
      <c r="B263">
        <v>20240623</v>
      </c>
      <c r="C263" t="str">
        <f t="shared" si="25"/>
        <v>D</v>
      </c>
      <c r="D263" s="5">
        <v>-13.88</v>
      </c>
      <c r="E263" t="str">
        <f t="shared" si="24"/>
        <v>Google Pay</v>
      </c>
      <c r="F263" t="str">
        <f t="shared" si="23"/>
        <v>ALBERT HEIJN 2242</v>
      </c>
      <c r="G263" s="7" t="s">
        <v>437</v>
      </c>
      <c r="H263" t="str">
        <f t="shared" si="22"/>
        <v>Groceries</v>
      </c>
      <c r="I263" t="str">
        <f>VLOOKUP(H263,Sheet1!$A$2:$B$11,2,FALSE)</f>
        <v>M</v>
      </c>
    </row>
    <row r="264" spans="2:9" ht="72.5" x14ac:dyDescent="0.35">
      <c r="B264">
        <v>20240624</v>
      </c>
      <c r="C264" t="str">
        <f t="shared" si="25"/>
        <v>D</v>
      </c>
      <c r="D264" s="5">
        <v>-3.99</v>
      </c>
      <c r="E264" t="str">
        <f t="shared" si="24"/>
        <v>SEPA Incasso</v>
      </c>
      <c r="F264" t="str">
        <f t="shared" si="23"/>
        <v>Unknown</v>
      </c>
      <c r="G264" s="7" t="s">
        <v>438</v>
      </c>
      <c r="H264" t="s">
        <v>77</v>
      </c>
      <c r="I264" t="str">
        <f>VLOOKUP(H264,Sheet1!$A$2:$B$11,2,FALSE)</f>
        <v>M</v>
      </c>
    </row>
    <row r="265" spans="2:9" ht="29" x14ac:dyDescent="0.35">
      <c r="B265">
        <v>20240624</v>
      </c>
      <c r="C265" t="str">
        <f t="shared" si="25"/>
        <v>D</v>
      </c>
      <c r="D265" s="5">
        <v>-72.5</v>
      </c>
      <c r="E265" t="str">
        <f t="shared" si="24"/>
        <v>Google Pay</v>
      </c>
      <c r="F265" t="str">
        <f t="shared" si="23"/>
        <v>AUTORADAM ALMERE OOST</v>
      </c>
      <c r="G265" s="7" t="s">
        <v>439</v>
      </c>
      <c r="H265" t="s">
        <v>77</v>
      </c>
      <c r="I265" t="str">
        <f>VLOOKUP(H265,Sheet1!$A$2:$B$11,2,FALSE)</f>
        <v>M</v>
      </c>
    </row>
    <row r="266" spans="2:9" ht="58" x14ac:dyDescent="0.35">
      <c r="B266">
        <v>20240625</v>
      </c>
      <c r="C266" t="str">
        <f t="shared" si="25"/>
        <v>C</v>
      </c>
      <c r="D266" s="5">
        <v>4000</v>
      </c>
      <c r="E266" t="str">
        <f t="shared" si="24"/>
        <v>SEPA OVERBOEKING</v>
      </c>
      <c r="F266" t="str">
        <f t="shared" si="23"/>
        <v>Unknown</v>
      </c>
      <c r="G266" s="7" t="s">
        <v>146</v>
      </c>
      <c r="H266" t="s">
        <v>77</v>
      </c>
      <c r="I266" t="str">
        <f>VLOOKUP(H266,Sheet1!$A$2:$B$11,2,FALSE)</f>
        <v>M</v>
      </c>
    </row>
    <row r="267" spans="2:9" ht="72.5" x14ac:dyDescent="0.35">
      <c r="B267">
        <v>20240625</v>
      </c>
      <c r="C267" t="str">
        <f t="shared" si="25"/>
        <v>D</v>
      </c>
      <c r="D267" s="5">
        <v>-250</v>
      </c>
      <c r="E267" t="str">
        <f t="shared" si="24"/>
        <v>SEPA Incasso</v>
      </c>
      <c r="F267" t="str">
        <f t="shared" si="23"/>
        <v>Unknown</v>
      </c>
      <c r="G267" s="7" t="s">
        <v>440</v>
      </c>
      <c r="H267" t="s">
        <v>77</v>
      </c>
      <c r="I267" t="str">
        <f>VLOOKUP(H267,Sheet1!$A$2:$B$11,2,FALSE)</f>
        <v>M</v>
      </c>
    </row>
    <row r="268" spans="2:9" ht="29" x14ac:dyDescent="0.35">
      <c r="B268">
        <v>20240625</v>
      </c>
      <c r="C268" t="str">
        <f t="shared" si="25"/>
        <v>D</v>
      </c>
      <c r="D268" s="5">
        <v>-7.07</v>
      </c>
      <c r="E268" t="str">
        <f t="shared" si="24"/>
        <v>Google Pay</v>
      </c>
      <c r="F268" t="str">
        <f t="shared" si="23"/>
        <v>ABN AMRO Amstelveen</v>
      </c>
      <c r="G268" s="7" t="s">
        <v>441</v>
      </c>
      <c r="H268" t="s">
        <v>15</v>
      </c>
      <c r="I268" t="str">
        <f>VLOOKUP(H268,Sheet1!$A$2:$B$11,2,FALSE)</f>
        <v>O</v>
      </c>
    </row>
    <row r="269" spans="2:9" ht="29" x14ac:dyDescent="0.35">
      <c r="B269">
        <v>20240625</v>
      </c>
      <c r="C269" t="str">
        <f t="shared" si="25"/>
        <v>D</v>
      </c>
      <c r="D269" s="5">
        <v>-8.86</v>
      </c>
      <c r="E269" t="str">
        <f t="shared" si="24"/>
        <v>Google Pay</v>
      </c>
      <c r="F269" t="str">
        <f t="shared" si="23"/>
        <v>Spice Supermarket</v>
      </c>
      <c r="G269" s="7" t="s">
        <v>442</v>
      </c>
      <c r="H269" t="s">
        <v>15</v>
      </c>
      <c r="I269" t="str">
        <f>VLOOKUP(H269,Sheet1!$A$2:$B$11,2,FALSE)</f>
        <v>O</v>
      </c>
    </row>
    <row r="270" spans="2:9" ht="101.5" x14ac:dyDescent="0.35">
      <c r="B270">
        <v>20240626</v>
      </c>
      <c r="C270" t="str">
        <f t="shared" si="25"/>
        <v>D</v>
      </c>
      <c r="D270" s="5">
        <v>-38.5</v>
      </c>
      <c r="E270" t="str">
        <f t="shared" si="24"/>
        <v>SEPA Incasso</v>
      </c>
      <c r="F270" t="str">
        <f t="shared" si="23"/>
        <v>Unknown</v>
      </c>
      <c r="G270" s="7" t="s">
        <v>443</v>
      </c>
      <c r="H270" t="s">
        <v>77</v>
      </c>
      <c r="I270" t="str">
        <f>VLOOKUP(H270,Sheet1!$A$2:$B$11,2,FALSE)</f>
        <v>M</v>
      </c>
    </row>
    <row r="271" spans="2:9" ht="29" x14ac:dyDescent="0.35">
      <c r="B271">
        <v>20240626</v>
      </c>
      <c r="C271" t="str">
        <f t="shared" si="25"/>
        <v>D</v>
      </c>
      <c r="D271" s="5">
        <v>-9.6999999999999993</v>
      </c>
      <c r="E271" t="str">
        <f t="shared" si="24"/>
        <v>Google Pay</v>
      </c>
      <c r="F271" t="str">
        <f t="shared" si="23"/>
        <v>ALBERT HEIJN 2242</v>
      </c>
      <c r="G271" s="7" t="s">
        <v>444</v>
      </c>
      <c r="H271" t="str">
        <f t="shared" ref="H264:H283" si="26">IF(ISNUMBER(SEARCH("Albert",F271)),"Groceries",
"Unknown")</f>
        <v>Groceries</v>
      </c>
      <c r="I271" t="str">
        <f>VLOOKUP(H271,Sheet1!$A$2:$B$11,2,FALSE)</f>
        <v>M</v>
      </c>
    </row>
    <row r="272" spans="2:9" ht="29" x14ac:dyDescent="0.35">
      <c r="B272">
        <v>20240626</v>
      </c>
      <c r="C272" t="str">
        <f t="shared" si="25"/>
        <v>D</v>
      </c>
      <c r="D272" s="5">
        <v>-1.75</v>
      </c>
      <c r="E272" t="str">
        <f t="shared" si="24"/>
        <v>Google Pay</v>
      </c>
      <c r="F272" t="str">
        <f t="shared" si="23"/>
        <v>BPT*BRAINPOINT</v>
      </c>
      <c r="G272" s="7" t="s">
        <v>445</v>
      </c>
      <c r="H272" t="s">
        <v>15</v>
      </c>
      <c r="I272" t="str">
        <f>VLOOKUP(H272,Sheet1!$A$2:$B$11,2,FALSE)</f>
        <v>O</v>
      </c>
    </row>
    <row r="273" spans="2:9" ht="29" x14ac:dyDescent="0.35">
      <c r="B273">
        <v>20240626</v>
      </c>
      <c r="C273" t="str">
        <f t="shared" si="25"/>
        <v>D</v>
      </c>
      <c r="D273" s="5">
        <v>-3.94</v>
      </c>
      <c r="E273" t="str">
        <f t="shared" si="24"/>
        <v>Google Pay</v>
      </c>
      <c r="F273" t="str">
        <f t="shared" si="23"/>
        <v>TMC*G-ALM-Hos614</v>
      </c>
      <c r="G273" s="7" t="s">
        <v>446</v>
      </c>
      <c r="H273" t="s">
        <v>15</v>
      </c>
      <c r="I273" t="str">
        <f>VLOOKUP(H273,Sheet1!$A$2:$B$11,2,FALSE)</f>
        <v>O</v>
      </c>
    </row>
    <row r="274" spans="2:9" ht="87" x14ac:dyDescent="0.35">
      <c r="B274">
        <v>20240627</v>
      </c>
      <c r="C274" t="str">
        <f t="shared" si="25"/>
        <v>D</v>
      </c>
      <c r="D274" s="5">
        <v>-1236.53</v>
      </c>
      <c r="E274" t="str">
        <f t="shared" si="24"/>
        <v>SEPA Incasso</v>
      </c>
      <c r="F274" t="str">
        <f t="shared" si="23"/>
        <v>Unknown</v>
      </c>
      <c r="G274" s="7" t="s">
        <v>447</v>
      </c>
      <c r="H274" t="s">
        <v>77</v>
      </c>
      <c r="I274" t="str">
        <f>VLOOKUP(H274,Sheet1!$A$2:$B$11,2,FALSE)</f>
        <v>M</v>
      </c>
    </row>
    <row r="275" spans="2:9" ht="101.5" x14ac:dyDescent="0.35">
      <c r="B275">
        <v>20240627</v>
      </c>
      <c r="C275" t="str">
        <f t="shared" si="25"/>
        <v>D</v>
      </c>
      <c r="D275" s="5">
        <v>-48.69</v>
      </c>
      <c r="E275" t="str">
        <f t="shared" si="24"/>
        <v>SEPA Incasso</v>
      </c>
      <c r="F275" t="str">
        <f t="shared" si="23"/>
        <v>Unknown</v>
      </c>
      <c r="G275" s="7" t="s">
        <v>448</v>
      </c>
      <c r="H275" t="s">
        <v>77</v>
      </c>
      <c r="I275" t="str">
        <f>VLOOKUP(H275,Sheet1!$A$2:$B$11,2,FALSE)</f>
        <v>M</v>
      </c>
    </row>
    <row r="276" spans="2:9" ht="101.5" x14ac:dyDescent="0.35">
      <c r="B276">
        <v>20240627</v>
      </c>
      <c r="C276" t="str">
        <f t="shared" si="25"/>
        <v>D</v>
      </c>
      <c r="D276" s="5">
        <v>-297.73</v>
      </c>
      <c r="E276" t="str">
        <f t="shared" si="24"/>
        <v>SEPA Incasso</v>
      </c>
      <c r="F276" t="str">
        <f t="shared" si="23"/>
        <v>Unknown</v>
      </c>
      <c r="G276" s="7" t="s">
        <v>449</v>
      </c>
      <c r="H276" t="s">
        <v>77</v>
      </c>
      <c r="I276" t="str">
        <f>VLOOKUP(H276,Sheet1!$A$2:$B$11,2,FALSE)</f>
        <v>M</v>
      </c>
    </row>
    <row r="277" spans="2:9" ht="116" x14ac:dyDescent="0.35">
      <c r="B277">
        <v>20240627</v>
      </c>
      <c r="C277" t="str">
        <f t="shared" si="25"/>
        <v>D</v>
      </c>
      <c r="D277" s="5">
        <v>-31</v>
      </c>
      <c r="E277" t="str">
        <f t="shared" si="24"/>
        <v>SEPA Incasso</v>
      </c>
      <c r="F277" t="str">
        <f t="shared" si="23"/>
        <v>Unknown</v>
      </c>
      <c r="G277" s="7" t="s">
        <v>450</v>
      </c>
      <c r="H277" t="s">
        <v>77</v>
      </c>
      <c r="I277" t="str">
        <f>VLOOKUP(H277,Sheet1!$A$2:$B$11,2,FALSE)</f>
        <v>M</v>
      </c>
    </row>
    <row r="278" spans="2:9" ht="101.5" x14ac:dyDescent="0.35">
      <c r="B278">
        <v>20240627</v>
      </c>
      <c r="C278" t="str">
        <f t="shared" si="25"/>
        <v>D</v>
      </c>
      <c r="D278" s="5">
        <v>-30</v>
      </c>
      <c r="E278" t="str">
        <f t="shared" si="24"/>
        <v>SEPA Incasso</v>
      </c>
      <c r="F278" t="str">
        <f t="shared" si="23"/>
        <v>Unknown</v>
      </c>
      <c r="G278" s="7" t="s">
        <v>451</v>
      </c>
      <c r="H278" t="s">
        <v>77</v>
      </c>
      <c r="I278" t="str">
        <f>VLOOKUP(H278,Sheet1!$A$2:$B$11,2,FALSE)</f>
        <v>M</v>
      </c>
    </row>
    <row r="279" spans="2:9" ht="29" x14ac:dyDescent="0.35">
      <c r="B279">
        <v>20240627</v>
      </c>
      <c r="C279" t="str">
        <f t="shared" si="25"/>
        <v>D</v>
      </c>
      <c r="D279" s="5">
        <v>-13.57</v>
      </c>
      <c r="E279" t="str">
        <f t="shared" si="24"/>
        <v>Google Pay</v>
      </c>
      <c r="F279" t="str">
        <f t="shared" si="23"/>
        <v>ALBERT HEIJN 2242</v>
      </c>
      <c r="G279" s="7" t="s">
        <v>452</v>
      </c>
      <c r="H279" t="str">
        <f t="shared" si="26"/>
        <v>Groceries</v>
      </c>
      <c r="I279" t="str">
        <f>VLOOKUP(H279,Sheet1!$A$2:$B$11,2,FALSE)</f>
        <v>M</v>
      </c>
    </row>
    <row r="280" spans="2:9" ht="29" x14ac:dyDescent="0.35">
      <c r="B280">
        <v>20240627</v>
      </c>
      <c r="C280" t="str">
        <f t="shared" si="25"/>
        <v>D</v>
      </c>
      <c r="D280" s="5">
        <v>-5.26</v>
      </c>
      <c r="E280" t="str">
        <f t="shared" si="24"/>
        <v>Google Pay</v>
      </c>
      <c r="F280" t="str">
        <f t="shared" si="23"/>
        <v>ABN AMRO Amstelveen</v>
      </c>
      <c r="G280" s="7" t="s">
        <v>453</v>
      </c>
      <c r="H280" t="s">
        <v>15</v>
      </c>
      <c r="I280" t="str">
        <f>VLOOKUP(H280,Sheet1!$A$2:$B$11,2,FALSE)</f>
        <v>O</v>
      </c>
    </row>
    <row r="281" spans="2:9" ht="87" x14ac:dyDescent="0.35">
      <c r="B281">
        <v>20240628</v>
      </c>
      <c r="C281" t="str">
        <f t="shared" si="25"/>
        <v>D</v>
      </c>
      <c r="D281" s="5">
        <v>-35</v>
      </c>
      <c r="E281" t="str">
        <f t="shared" si="24"/>
        <v>SEPA Incasso</v>
      </c>
      <c r="F281" t="str">
        <f t="shared" si="23"/>
        <v>Unknown</v>
      </c>
      <c r="G281" s="7" t="s">
        <v>454</v>
      </c>
      <c r="H281" t="s">
        <v>77</v>
      </c>
      <c r="I281" t="str">
        <f>VLOOKUP(H281,Sheet1!$A$2:$B$11,2,FALSE)</f>
        <v>M</v>
      </c>
    </row>
    <row r="282" spans="2:9" ht="29" x14ac:dyDescent="0.35">
      <c r="B282">
        <v>20240628</v>
      </c>
      <c r="C282" t="str">
        <f t="shared" si="25"/>
        <v>D</v>
      </c>
      <c r="D282" s="5">
        <v>-6</v>
      </c>
      <c r="E282" t="str">
        <f t="shared" si="24"/>
        <v>Google Pay</v>
      </c>
      <c r="F282" t="str">
        <f t="shared" si="23"/>
        <v>Bos Vishandel</v>
      </c>
      <c r="G282" s="7" t="s">
        <v>455</v>
      </c>
      <c r="H282" t="s">
        <v>15</v>
      </c>
      <c r="I282" t="str">
        <f>VLOOKUP(H282,Sheet1!$A$2:$B$11,2,FALSE)</f>
        <v>O</v>
      </c>
    </row>
    <row r="283" spans="2:9" ht="29" x14ac:dyDescent="0.35">
      <c r="B283">
        <v>20240628</v>
      </c>
      <c r="C283" t="str">
        <f t="shared" si="25"/>
        <v>D</v>
      </c>
      <c r="D283" s="5">
        <v>-10.37</v>
      </c>
      <c r="E283" t="str">
        <f t="shared" si="24"/>
        <v>Google Pay</v>
      </c>
      <c r="F283" t="str">
        <f t="shared" si="23"/>
        <v>ALBERT HEIJN 2242</v>
      </c>
      <c r="G283" s="7" t="s">
        <v>456</v>
      </c>
      <c r="H283" t="str">
        <f t="shared" si="26"/>
        <v>Groceries</v>
      </c>
      <c r="I283" t="str">
        <f>VLOOKUP(H283,Sheet1!$A$2:$B$11,2,FALSE)</f>
        <v>M</v>
      </c>
    </row>
  </sheetData>
  <autoFilter ref="A1:I283" xr:uid="{7CA2D2FD-0AC1-433B-8C78-3ADD37B8C5C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E30C-E480-4352-AEEA-C033BFE20305}">
  <dimension ref="A1:B11"/>
  <sheetViews>
    <sheetView workbookViewId="0">
      <selection activeCell="A12" sqref="A12"/>
    </sheetView>
  </sheetViews>
  <sheetFormatPr defaultRowHeight="14.5" x14ac:dyDescent="0.35"/>
  <cols>
    <col min="1" max="1" width="17.08984375" bestFit="1" customWidth="1"/>
    <col min="2" max="2" width="17" bestFit="1" customWidth="1"/>
  </cols>
  <sheetData>
    <row r="1" spans="1:2" x14ac:dyDescent="0.35">
      <c r="A1" s="4" t="s">
        <v>67</v>
      </c>
      <c r="B1" s="4" t="s">
        <v>68</v>
      </c>
    </row>
    <row r="2" spans="1:2" x14ac:dyDescent="0.35">
      <c r="A2" s="8" t="s">
        <v>15</v>
      </c>
      <c r="B2" t="s">
        <v>71</v>
      </c>
    </row>
    <row r="3" spans="1:2" x14ac:dyDescent="0.35">
      <c r="A3" s="8" t="s">
        <v>8</v>
      </c>
      <c r="B3" t="s">
        <v>74</v>
      </c>
    </row>
    <row r="4" spans="1:2" x14ac:dyDescent="0.35">
      <c r="A4" s="8" t="s">
        <v>77</v>
      </c>
      <c r="B4" t="s">
        <v>74</v>
      </c>
    </row>
    <row r="5" spans="1:2" x14ac:dyDescent="0.35">
      <c r="A5" s="8" t="s">
        <v>19</v>
      </c>
      <c r="B5" t="s">
        <v>74</v>
      </c>
    </row>
    <row r="6" spans="1:2" x14ac:dyDescent="0.35">
      <c r="A6" s="8" t="s">
        <v>17</v>
      </c>
      <c r="B6" t="s">
        <v>71</v>
      </c>
    </row>
    <row r="7" spans="1:2" x14ac:dyDescent="0.35">
      <c r="A7" s="8" t="s">
        <v>21</v>
      </c>
      <c r="B7" t="s">
        <v>74</v>
      </c>
    </row>
    <row r="8" spans="1:2" x14ac:dyDescent="0.35">
      <c r="A8" s="8" t="s">
        <v>134</v>
      </c>
      <c r="B8" t="s">
        <v>74</v>
      </c>
    </row>
    <row r="9" spans="1:2" x14ac:dyDescent="0.35">
      <c r="A9" s="8" t="s">
        <v>23</v>
      </c>
      <c r="B9" t="s">
        <v>74</v>
      </c>
    </row>
    <row r="10" spans="1:2" x14ac:dyDescent="0.35">
      <c r="A10" s="8" t="s">
        <v>168</v>
      </c>
      <c r="B10" t="s">
        <v>74</v>
      </c>
    </row>
    <row r="11" spans="1:2" x14ac:dyDescent="0.35">
      <c r="A11" t="s">
        <v>11</v>
      </c>
      <c r="B1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</vt:lpstr>
      <vt:lpstr>Worksheet1</vt:lpstr>
      <vt:lpstr>Worksheet2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Piyush Kumar Singh</cp:lastModifiedBy>
  <cp:revision/>
  <dcterms:created xsi:type="dcterms:W3CDTF">2024-09-02T08:02:06Z</dcterms:created>
  <dcterms:modified xsi:type="dcterms:W3CDTF">2024-09-12T10:27:44Z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ffcf47-be15-40bf-818d-0da39af9f75a_Enabled">
    <vt:lpwstr>true</vt:lpwstr>
  </property>
  <property fmtid="{D5CDD505-2E9C-101B-9397-08002B2CF9AE}" pid="3" name="MSIP_Label_42ffcf47-be15-40bf-818d-0da39af9f75a_SetDate">
    <vt:lpwstr>2024-09-02T08:02:06Z</vt:lpwstr>
  </property>
  <property fmtid="{D5CDD505-2E9C-101B-9397-08002B2CF9AE}" pid="4" name="MSIP_Label_42ffcf47-be15-40bf-818d-0da39af9f75a_Method">
    <vt:lpwstr>Privileged</vt:lpwstr>
  </property>
  <property fmtid="{D5CDD505-2E9C-101B-9397-08002B2CF9AE}" pid="5" name="MSIP_Label_42ffcf47-be15-40bf-818d-0da39af9f75a_Name">
    <vt:lpwstr>42ffcf47-be15-40bf-818d-0da39af9f75a</vt:lpwstr>
  </property>
  <property fmtid="{D5CDD505-2E9C-101B-9397-08002B2CF9AE}" pid="6" name="MSIP_Label_42ffcf47-be15-40bf-818d-0da39af9f75a_SiteId">
    <vt:lpwstr>3a15904d-3fd9-4256-a753-beb05cdf0c6d</vt:lpwstr>
  </property>
  <property fmtid="{D5CDD505-2E9C-101B-9397-08002B2CF9AE}" pid="7" name="MSIP_Label_42ffcf47-be15-40bf-818d-0da39af9f75a_ActionId">
    <vt:lpwstr>5ca05848-fe7f-44b5-858f-10066aed6ae4</vt:lpwstr>
  </property>
  <property fmtid="{D5CDD505-2E9C-101B-9397-08002B2CF9AE}" pid="8" name="MSIP_Label_42ffcf47-be15-40bf-818d-0da39af9f75a_ContentBits">
    <vt:lpwstr>0</vt:lpwstr>
  </property>
</Properties>
</file>