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rone Arduino\2 Modele de Connaissance\1 Helice\"/>
    </mc:Choice>
  </mc:AlternateContent>
  <bookViews>
    <workbookView xWindow="0" yWindow="0" windowWidth="23040" windowHeight="9390" tabRatio="648" activeTab="1"/>
  </bookViews>
  <sheets>
    <sheet name="Données et modèles" sheetId="2" r:id="rId1"/>
    <sheet name="Reglin b' edited" sheetId="11" r:id="rId2"/>
    <sheet name="Linearisation" sheetId="10" r:id="rId3"/>
    <sheet name="Regression b" sheetId="9" r:id="rId4"/>
    <sheet name="Regression R_i" sheetId="5" r:id="rId5"/>
    <sheet name="Feuil1" sheetId="12" r:id="rId6"/>
    <sheet name="Regression P_i" sheetId="6" r:id="rId7"/>
    <sheet name="Moindres carrés Ct Cp" sheetId="3" r:id="rId8"/>
    <sheet name="Feuil2" sheetId="13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3" l="1"/>
  <c r="B4" i="13"/>
  <c r="B5" i="13"/>
  <c r="B6" i="13"/>
  <c r="B2" i="13"/>
  <c r="G3" i="10" l="1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2" i="10"/>
  <c r="F11" i="10"/>
  <c r="F10" i="10"/>
  <c r="D25" i="10" s="1"/>
  <c r="F8" i="10"/>
  <c r="D49" i="10"/>
  <c r="D59" i="10"/>
  <c r="D68" i="10"/>
  <c r="D75" i="10"/>
  <c r="D76" i="10"/>
  <c r="D81" i="10"/>
  <c r="D89" i="10"/>
  <c r="D92" i="10"/>
  <c r="D97" i="10"/>
  <c r="D99" i="10"/>
  <c r="D100" i="10"/>
  <c r="C6" i="10"/>
  <c r="C8" i="10"/>
  <c r="C14" i="10"/>
  <c r="C16" i="10"/>
  <c r="C21" i="10"/>
  <c r="C22" i="10"/>
  <c r="C24" i="10"/>
  <c r="C30" i="10"/>
  <c r="C32" i="10"/>
  <c r="C38" i="10"/>
  <c r="C40" i="10"/>
  <c r="C46" i="10"/>
  <c r="C48" i="10"/>
  <c r="C54" i="10"/>
  <c r="C56" i="10"/>
  <c r="C62" i="10"/>
  <c r="C64" i="10"/>
  <c r="C70" i="10"/>
  <c r="C72" i="10"/>
  <c r="C78" i="10"/>
  <c r="C80" i="10"/>
  <c r="C86" i="10"/>
  <c r="C88" i="10"/>
  <c r="C94" i="10"/>
  <c r="C96" i="10"/>
  <c r="B3" i="10"/>
  <c r="C3" i="10" s="1"/>
  <c r="B4" i="10"/>
  <c r="C4" i="10" s="1"/>
  <c r="B5" i="10"/>
  <c r="C5" i="10" s="1"/>
  <c r="B6" i="10"/>
  <c r="B7" i="10"/>
  <c r="C7" i="10" s="1"/>
  <c r="B8" i="10"/>
  <c r="B9" i="10"/>
  <c r="C9" i="10" s="1"/>
  <c r="B10" i="10"/>
  <c r="C10" i="10" s="1"/>
  <c r="B11" i="10"/>
  <c r="C11" i="10" s="1"/>
  <c r="B12" i="10"/>
  <c r="C12" i="10" s="1"/>
  <c r="B13" i="10"/>
  <c r="C13" i="10" s="1"/>
  <c r="B14" i="10"/>
  <c r="B15" i="10"/>
  <c r="C15" i="10" s="1"/>
  <c r="B16" i="10"/>
  <c r="B17" i="10"/>
  <c r="C17" i="10" s="1"/>
  <c r="B18" i="10"/>
  <c r="C18" i="10" s="1"/>
  <c r="B19" i="10"/>
  <c r="C19" i="10" s="1"/>
  <c r="B20" i="10"/>
  <c r="C20" i="10" s="1"/>
  <c r="B21" i="10"/>
  <c r="B22" i="10"/>
  <c r="B23" i="10"/>
  <c r="C23" i="10" s="1"/>
  <c r="B24" i="10"/>
  <c r="B25" i="10"/>
  <c r="C25" i="10" s="1"/>
  <c r="B26" i="10"/>
  <c r="C26" i="10" s="1"/>
  <c r="B27" i="10"/>
  <c r="C27" i="10" s="1"/>
  <c r="B28" i="10"/>
  <c r="C28" i="10" s="1"/>
  <c r="B29" i="10"/>
  <c r="C29" i="10" s="1"/>
  <c r="B30" i="10"/>
  <c r="B31" i="10"/>
  <c r="C31" i="10" s="1"/>
  <c r="B32" i="10"/>
  <c r="B33" i="10"/>
  <c r="C33" i="10" s="1"/>
  <c r="B34" i="10"/>
  <c r="C34" i="10" s="1"/>
  <c r="B35" i="10"/>
  <c r="C35" i="10" s="1"/>
  <c r="B36" i="10"/>
  <c r="C36" i="10" s="1"/>
  <c r="B37" i="10"/>
  <c r="C37" i="10" s="1"/>
  <c r="B38" i="10"/>
  <c r="B39" i="10"/>
  <c r="C39" i="10" s="1"/>
  <c r="B40" i="10"/>
  <c r="B41" i="10"/>
  <c r="C41" i="10" s="1"/>
  <c r="B42" i="10"/>
  <c r="C42" i="10" s="1"/>
  <c r="B43" i="10"/>
  <c r="C43" i="10" s="1"/>
  <c r="B44" i="10"/>
  <c r="C44" i="10" s="1"/>
  <c r="B45" i="10"/>
  <c r="C45" i="10" s="1"/>
  <c r="B46" i="10"/>
  <c r="B47" i="10"/>
  <c r="C47" i="10" s="1"/>
  <c r="B48" i="10"/>
  <c r="B49" i="10"/>
  <c r="C49" i="10" s="1"/>
  <c r="B50" i="10"/>
  <c r="C50" i="10" s="1"/>
  <c r="B51" i="10"/>
  <c r="C51" i="10" s="1"/>
  <c r="B52" i="10"/>
  <c r="C52" i="10" s="1"/>
  <c r="B53" i="10"/>
  <c r="C53" i="10" s="1"/>
  <c r="B54" i="10"/>
  <c r="B55" i="10"/>
  <c r="C55" i="10" s="1"/>
  <c r="B56" i="10"/>
  <c r="B57" i="10"/>
  <c r="C57" i="10" s="1"/>
  <c r="B58" i="10"/>
  <c r="C58" i="10" s="1"/>
  <c r="B59" i="10"/>
  <c r="C59" i="10" s="1"/>
  <c r="B60" i="10"/>
  <c r="C60" i="10" s="1"/>
  <c r="B61" i="10"/>
  <c r="C61" i="10" s="1"/>
  <c r="B62" i="10"/>
  <c r="B63" i="10"/>
  <c r="C63" i="10" s="1"/>
  <c r="B64" i="10"/>
  <c r="B65" i="10"/>
  <c r="C65" i="10" s="1"/>
  <c r="B66" i="10"/>
  <c r="C66" i="10" s="1"/>
  <c r="B67" i="10"/>
  <c r="C67" i="10" s="1"/>
  <c r="B68" i="10"/>
  <c r="C68" i="10" s="1"/>
  <c r="B69" i="10"/>
  <c r="C69" i="10" s="1"/>
  <c r="B70" i="10"/>
  <c r="B71" i="10"/>
  <c r="C71" i="10" s="1"/>
  <c r="B72" i="10"/>
  <c r="B73" i="10"/>
  <c r="C73" i="10" s="1"/>
  <c r="B74" i="10"/>
  <c r="C74" i="10" s="1"/>
  <c r="B75" i="10"/>
  <c r="C75" i="10" s="1"/>
  <c r="B76" i="10"/>
  <c r="C76" i="10" s="1"/>
  <c r="B77" i="10"/>
  <c r="C77" i="10" s="1"/>
  <c r="B78" i="10"/>
  <c r="B79" i="10"/>
  <c r="C79" i="10" s="1"/>
  <c r="B80" i="10"/>
  <c r="B81" i="10"/>
  <c r="C81" i="10" s="1"/>
  <c r="B82" i="10"/>
  <c r="C82" i="10" s="1"/>
  <c r="B83" i="10"/>
  <c r="C83" i="10" s="1"/>
  <c r="B84" i="10"/>
  <c r="C84" i="10" s="1"/>
  <c r="B85" i="10"/>
  <c r="C85" i="10" s="1"/>
  <c r="B86" i="10"/>
  <c r="B87" i="10"/>
  <c r="C87" i="10" s="1"/>
  <c r="B88" i="10"/>
  <c r="B89" i="10"/>
  <c r="C89" i="10" s="1"/>
  <c r="B90" i="10"/>
  <c r="C90" i="10" s="1"/>
  <c r="B91" i="10"/>
  <c r="C91" i="10" s="1"/>
  <c r="B92" i="10"/>
  <c r="C92" i="10" s="1"/>
  <c r="B93" i="10"/>
  <c r="C93" i="10" s="1"/>
  <c r="B94" i="10"/>
  <c r="B95" i="10"/>
  <c r="C95" i="10" s="1"/>
  <c r="B96" i="10"/>
  <c r="B97" i="10"/>
  <c r="C97" i="10" s="1"/>
  <c r="B98" i="10"/>
  <c r="C98" i="10" s="1"/>
  <c r="B99" i="10"/>
  <c r="C99" i="10" s="1"/>
  <c r="B100" i="10"/>
  <c r="C100" i="10" s="1"/>
  <c r="B101" i="10"/>
  <c r="C101" i="10" s="1"/>
  <c r="B2" i="10"/>
  <c r="C2" i="10"/>
  <c r="F4" i="10"/>
  <c r="F2" i="10"/>
  <c r="B9" i="2" a="1"/>
  <c r="B9" i="2" s="1"/>
  <c r="A9" i="2" a="1"/>
  <c r="A9" i="2" s="1"/>
  <c r="D91" i="10" l="1"/>
  <c r="D44" i="10"/>
  <c r="D84" i="10"/>
  <c r="D83" i="10"/>
  <c r="D41" i="10"/>
  <c r="D67" i="10"/>
  <c r="D36" i="10"/>
  <c r="D65" i="10"/>
  <c r="D35" i="10"/>
  <c r="D60" i="10"/>
  <c r="D52" i="10"/>
  <c r="D21" i="10"/>
  <c r="D57" i="10"/>
  <c r="D33" i="10"/>
  <c r="D26" i="10"/>
  <c r="D73" i="10"/>
  <c r="D51" i="10"/>
  <c r="D27" i="10"/>
  <c r="D23" i="10"/>
  <c r="D43" i="10"/>
  <c r="D98" i="10"/>
  <c r="D90" i="10"/>
  <c r="D82" i="10"/>
  <c r="D74" i="10"/>
  <c r="D66" i="10"/>
  <c r="D58" i="10"/>
  <c r="D50" i="10"/>
  <c r="D42" i="10"/>
  <c r="D34" i="10"/>
  <c r="D24" i="10"/>
  <c r="D96" i="10"/>
  <c r="D88" i="10"/>
  <c r="D80" i="10"/>
  <c r="D72" i="10"/>
  <c r="D64" i="10"/>
  <c r="D56" i="10"/>
  <c r="D48" i="10"/>
  <c r="D40" i="10"/>
  <c r="D32" i="10"/>
  <c r="D20" i="10"/>
  <c r="D95" i="10"/>
  <c r="D87" i="10"/>
  <c r="D79" i="10"/>
  <c r="D71" i="10"/>
  <c r="D63" i="10"/>
  <c r="D55" i="10"/>
  <c r="D47" i="10"/>
  <c r="D39" i="10"/>
  <c r="D31" i="10"/>
  <c r="D18" i="10"/>
  <c r="D2" i="10"/>
  <c r="D94" i="10"/>
  <c r="D86" i="10"/>
  <c r="D78" i="10"/>
  <c r="D70" i="10"/>
  <c r="D62" i="10"/>
  <c r="D54" i="10"/>
  <c r="D46" i="10"/>
  <c r="D38" i="10"/>
  <c r="D29" i="10"/>
  <c r="D17" i="10"/>
  <c r="D101" i="10"/>
  <c r="D93" i="10"/>
  <c r="D85" i="10"/>
  <c r="D77" i="10"/>
  <c r="D69" i="10"/>
  <c r="D61" i="10"/>
  <c r="D53" i="10"/>
  <c r="D45" i="10"/>
  <c r="D37" i="10"/>
  <c r="D28" i="10"/>
  <c r="D16" i="10"/>
  <c r="D15" i="10"/>
  <c r="D9" i="10"/>
  <c r="D30" i="10"/>
  <c r="D22" i="10"/>
  <c r="D10" i="10"/>
  <c r="D8" i="10"/>
  <c r="D7" i="10"/>
  <c r="D19" i="10"/>
  <c r="D14" i="10"/>
  <c r="D6" i="10"/>
  <c r="D13" i="10"/>
  <c r="D5" i="10"/>
  <c r="D12" i="10"/>
  <c r="D4" i="10"/>
  <c r="D11" i="10"/>
  <c r="D3" i="10"/>
  <c r="I5" i="3"/>
  <c r="H5" i="3" l="1"/>
  <c r="G4" i="3"/>
  <c r="G2" i="3"/>
  <c r="D2" i="3" a="1"/>
  <c r="D2" i="3" s="1"/>
  <c r="B2" i="3" a="1"/>
  <c r="B2" i="3" s="1"/>
  <c r="D5" i="3" l="1"/>
  <c r="D4" i="3"/>
  <c r="D3" i="3"/>
  <c r="D6" i="3"/>
  <c r="B4" i="3"/>
  <c r="B6" i="3"/>
  <c r="B5" i="3"/>
  <c r="B3" i="3"/>
  <c r="C3" i="2"/>
  <c r="C4" i="2"/>
  <c r="C5" i="2"/>
  <c r="C6" i="2"/>
  <c r="C2" i="2"/>
  <c r="K4" i="2" l="1"/>
  <c r="K2" i="2"/>
  <c r="P4" i="2"/>
  <c r="P2" i="2"/>
  <c r="E3" i="2"/>
  <c r="E4" i="2"/>
  <c r="E5" i="2"/>
  <c r="E6" i="2"/>
  <c r="E2" i="2"/>
  <c r="H6" i="2" l="1"/>
  <c r="I6" i="2" s="1"/>
  <c r="G4" i="2"/>
  <c r="G3" i="2"/>
  <c r="G6" i="2"/>
  <c r="G2" i="2"/>
  <c r="G5" i="2"/>
  <c r="L6" i="2"/>
  <c r="L5" i="2"/>
  <c r="M5" i="2"/>
  <c r="N5" i="2" s="1"/>
  <c r="L4" i="2"/>
  <c r="L3" i="2"/>
  <c r="M3" i="2"/>
  <c r="N3" i="2" s="1"/>
  <c r="M2" i="2"/>
  <c r="N2" i="2" s="1"/>
  <c r="M6" i="2"/>
  <c r="N6" i="2" s="1"/>
  <c r="L2" i="2"/>
  <c r="M4" i="2"/>
  <c r="N4" i="2" s="1"/>
  <c r="H2" i="2" l="1"/>
  <c r="I2" i="2" s="1"/>
  <c r="H4" i="2"/>
  <c r="I4" i="2" s="1"/>
  <c r="H5" i="2"/>
  <c r="I5" i="2" s="1"/>
  <c r="H3" i="2"/>
  <c r="I3" i="2" s="1"/>
</calcChain>
</file>

<file path=xl/sharedStrings.xml><?xml version="1.0" encoding="utf-8"?>
<sst xmlns="http://schemas.openxmlformats.org/spreadsheetml/2006/main" count="152" uniqueCount="59">
  <si>
    <t>Ct</t>
  </si>
  <si>
    <t>Cp</t>
  </si>
  <si>
    <t>D</t>
  </si>
  <si>
    <t>rho</t>
  </si>
  <si>
    <t>e</t>
  </si>
  <si>
    <t>(CAS IDEAL)</t>
  </si>
  <si>
    <t>NACA 2412</t>
  </si>
  <si>
    <t>(CAS REEL)</t>
  </si>
  <si>
    <t>(CAS AJUSTE)</t>
  </si>
  <si>
    <t>P_i (W)</t>
  </si>
  <si>
    <t>R_i (N)</t>
  </si>
  <si>
    <t>b' (rad/s)</t>
  </si>
  <si>
    <t>b' (RPM)</t>
  </si>
  <si>
    <t>R_i (g)</t>
  </si>
  <si>
    <t>M_i (Nm)</t>
  </si>
  <si>
    <t>b' ^2</t>
  </si>
  <si>
    <t>b' ^3</t>
  </si>
  <si>
    <t>RAPPORT DÉTAILLÉ</t>
  </si>
  <si>
    <t>Statistiques de la régression</t>
  </si>
  <si>
    <t>Coefficient de détermination multiple</t>
  </si>
  <si>
    <t>Coefficient de détermination R^2</t>
  </si>
  <si>
    <t>Erreur-type</t>
  </si>
  <si>
    <t>Observations</t>
  </si>
  <si>
    <t>ANALYSE DE VARIANCE</t>
  </si>
  <si>
    <t>Régression</t>
  </si>
  <si>
    <t>Résidus</t>
  </si>
  <si>
    <t>Total</t>
  </si>
  <si>
    <t>Constante</t>
  </si>
  <si>
    <t>Degré de liberté</t>
  </si>
  <si>
    <t>Somme des carrés</t>
  </si>
  <si>
    <t>Moyenne des carrés</t>
  </si>
  <si>
    <t>F</t>
  </si>
  <si>
    <t>Valeur critique de F</t>
  </si>
  <si>
    <t>Coefficients</t>
  </si>
  <si>
    <t>Statistique t</t>
  </si>
  <si>
    <t>Probabilité</t>
  </si>
  <si>
    <t>Limite inférieure pour seuil de confiance = 95%</t>
  </si>
  <si>
    <t>Limite supérieure pour seuil de confiance = 95%</t>
  </si>
  <si>
    <t>Limite inférieure pour seuil de confiance =  95,0%</t>
  </si>
  <si>
    <t>Limite supérieure pour seuil de confiance =  95,0%</t>
  </si>
  <si>
    <t>ANALYSE DES RÉSIDUS</t>
  </si>
  <si>
    <t>Observation</t>
  </si>
  <si>
    <t>Prévisions R_i (N)</t>
  </si>
  <si>
    <t>Prévisions P_i (W)</t>
  </si>
  <si>
    <t>Regression R_i/(b' ^2)</t>
  </si>
  <si>
    <t>Regression P_i/(b' ^3)</t>
  </si>
  <si>
    <t>Commande (%)</t>
  </si>
  <si>
    <t>Prévisions b' (rad/s)</t>
  </si>
  <si>
    <t>moy ecarts ajuste</t>
  </si>
  <si>
    <t>moy ecarts ideal</t>
  </si>
  <si>
    <t>Km</t>
  </si>
  <si>
    <t>b' est (rad/s)</t>
  </si>
  <si>
    <t>Kh_lin</t>
  </si>
  <si>
    <t>R_i0</t>
  </si>
  <si>
    <t>R_i_lin (N)</t>
  </si>
  <si>
    <t>Kh</t>
  </si>
  <si>
    <t>C_i0</t>
  </si>
  <si>
    <t>validité</t>
  </si>
  <si>
    <t>b'^2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</si>
</sst>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</cellStyleXfs>
  <cellXfs count="16">
    <xf numFmtId="0" fontId="0" fillId="0" borderId="0" xfId="0"/>
    <xf numFmtId="0" fontId="1" fillId="2" borderId="0" xfId="1"/>
    <xf numFmtId="0" fontId="1" fillId="3" borderId="0" xfId="2"/>
    <xf numFmtId="0" fontId="1" fillId="4" borderId="0" xfId="3"/>
    <xf numFmtId="0" fontId="0" fillId="3" borderId="0" xfId="2" applyFont="1"/>
    <xf numFmtId="0" fontId="0" fillId="2" borderId="0" xfId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11" fontId="0" fillId="0" borderId="1" xfId="0" applyNumberFormat="1" applyFill="1" applyBorder="1" applyAlignment="1"/>
    <xf numFmtId="0" fontId="0" fillId="4" borderId="0" xfId="3" applyFont="1"/>
    <xf numFmtId="11" fontId="0" fillId="0" borderId="0" xfId="0" applyNumberFormat="1"/>
    <xf numFmtId="0" fontId="3" fillId="5" borderId="0" xfId="4"/>
    <xf numFmtId="0" fontId="5" fillId="7" borderId="0" xfId="6"/>
    <xf numFmtId="0" fontId="4" fillId="6" borderId="0" xfId="5"/>
  </cellXfs>
  <cellStyles count="7">
    <cellStyle name="20 % - Accent4" xfId="1" builtinId="42"/>
    <cellStyle name="20 % - Accent5" xfId="2" builtinId="46"/>
    <cellStyle name="20 % - Accent6" xfId="3" builtinId="50"/>
    <cellStyle name="Insatisfaisant" xfId="5" builtinId="27"/>
    <cellStyle name="Neutre" xfId="6" builtinId="28"/>
    <cellStyle name="Normal" xfId="0" builtinId="0"/>
    <cellStyle name="Satisfaisant" xfId="4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Traction</a:t>
            </a:r>
            <a:r>
              <a:rPr lang="en-GB" baseline="0"/>
              <a:t> </a:t>
            </a:r>
            <a:r>
              <a:rPr lang="en-GB"/>
              <a:t>R_i (N)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R_i exp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'Données et modèles'!$B$2:$B$6</c:f>
              <c:numCache>
                <c:formatCode>General</c:formatCode>
                <c:ptCount val="5"/>
                <c:pt idx="0">
                  <c:v>4400</c:v>
                </c:pt>
                <c:pt idx="1">
                  <c:v>5900</c:v>
                </c:pt>
                <c:pt idx="2">
                  <c:v>6900</c:v>
                </c:pt>
                <c:pt idx="3">
                  <c:v>7800</c:v>
                </c:pt>
                <c:pt idx="4">
                  <c:v>8300</c:v>
                </c:pt>
              </c:numCache>
            </c:numRef>
          </c:xVal>
          <c:yVal>
            <c:numRef>
              <c:f>'Données et modèles'!$E$2:$E$6</c:f>
              <c:numCache>
                <c:formatCode>General</c:formatCode>
                <c:ptCount val="5"/>
                <c:pt idx="0">
                  <c:v>2.3544</c:v>
                </c:pt>
                <c:pt idx="1">
                  <c:v>3.7866600000000004</c:v>
                </c:pt>
                <c:pt idx="2">
                  <c:v>4.8068999999999997</c:v>
                </c:pt>
                <c:pt idx="3">
                  <c:v>5.82714</c:v>
                </c:pt>
                <c:pt idx="4">
                  <c:v>7.0828199999999999</c:v>
                </c:pt>
              </c:numCache>
            </c:numRef>
          </c:yVal>
          <c:smooth val="0"/>
        </c:ser>
        <c:ser>
          <c:idx val="1"/>
          <c:order val="1"/>
          <c:tx>
            <c:v>R_i est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'Données et modèles'!$B$2:$B$6</c:f>
              <c:numCache>
                <c:formatCode>General</c:formatCode>
                <c:ptCount val="5"/>
                <c:pt idx="0">
                  <c:v>4400</c:v>
                </c:pt>
                <c:pt idx="1">
                  <c:v>5900</c:v>
                </c:pt>
                <c:pt idx="2">
                  <c:v>6900</c:v>
                </c:pt>
                <c:pt idx="3">
                  <c:v>7800</c:v>
                </c:pt>
                <c:pt idx="4">
                  <c:v>8300</c:v>
                </c:pt>
              </c:numCache>
            </c:numRef>
          </c:xVal>
          <c:yVal>
            <c:numRef>
              <c:f>'Données et modèles'!$G$2:$G$6</c:f>
              <c:numCache>
                <c:formatCode>General</c:formatCode>
                <c:ptCount val="5"/>
                <c:pt idx="0">
                  <c:v>1.9653540760038817</c:v>
                </c:pt>
                <c:pt idx="1">
                  <c:v>3.5337797203354921</c:v>
                </c:pt>
                <c:pt idx="2">
                  <c:v>4.8331873738917777</c:v>
                </c:pt>
                <c:pt idx="3">
                  <c:v>6.1762470033097188</c:v>
                </c:pt>
                <c:pt idx="4">
                  <c:v>6.9934525979291031</c:v>
                </c:pt>
              </c:numCache>
            </c:numRef>
          </c:yVal>
          <c:smooth val="0"/>
        </c:ser>
        <c:ser>
          <c:idx val="2"/>
          <c:order val="2"/>
          <c:tx>
            <c:v>R_i ideal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'Données et modèles'!$B$2:$B$6</c:f>
              <c:numCache>
                <c:formatCode>General</c:formatCode>
                <c:ptCount val="5"/>
                <c:pt idx="0">
                  <c:v>4400</c:v>
                </c:pt>
                <c:pt idx="1">
                  <c:v>5900</c:v>
                </c:pt>
                <c:pt idx="2">
                  <c:v>6900</c:v>
                </c:pt>
                <c:pt idx="3">
                  <c:v>7800</c:v>
                </c:pt>
                <c:pt idx="4">
                  <c:v>8300</c:v>
                </c:pt>
              </c:numCache>
            </c:numRef>
          </c:xVal>
          <c:yVal>
            <c:numRef>
              <c:f>'Données et modèles'!$L$2:$L$6</c:f>
              <c:numCache>
                <c:formatCode>General</c:formatCode>
                <c:ptCount val="5"/>
                <c:pt idx="0">
                  <c:v>2.2135593005772343</c:v>
                </c:pt>
                <c:pt idx="1">
                  <c:v>3.9800619448911947</c:v>
                </c:pt>
                <c:pt idx="2">
                  <c:v>5.4435722262645738</c:v>
                </c:pt>
                <c:pt idx="3">
                  <c:v>6.9562473061528376</c:v>
                </c:pt>
                <c:pt idx="4">
                  <c:v>7.8766580690478154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31952"/>
        <c:axId val="166932496"/>
      </c:scatterChart>
      <c:valAx>
        <c:axId val="16693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</a:t>
                </a:r>
                <a:r>
                  <a:rPr lang="en-GB" baseline="0"/>
                  <a:t>' (RPM)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32496"/>
        <c:crosses val="autoZero"/>
        <c:crossBetween val="midCat"/>
      </c:valAx>
      <c:valAx>
        <c:axId val="16693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R_i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31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Puissance P_i (W)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P_i exp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'Données et modèles'!$B$2:$B$6</c:f>
              <c:numCache>
                <c:formatCode>General</c:formatCode>
                <c:ptCount val="5"/>
                <c:pt idx="0">
                  <c:v>4400</c:v>
                </c:pt>
                <c:pt idx="1">
                  <c:v>5900</c:v>
                </c:pt>
                <c:pt idx="2">
                  <c:v>6900</c:v>
                </c:pt>
                <c:pt idx="3">
                  <c:v>7800</c:v>
                </c:pt>
                <c:pt idx="4">
                  <c:v>8300</c:v>
                </c:pt>
              </c:numCache>
            </c:numRef>
          </c:xVal>
          <c:yVal>
            <c:numRef>
              <c:f>'Données et modèles'!$F$2:$F$6</c:f>
              <c:numCache>
                <c:formatCode>General</c:formatCode>
                <c:ptCount val="5"/>
                <c:pt idx="0">
                  <c:v>22.2</c:v>
                </c:pt>
                <c:pt idx="1">
                  <c:v>42.18</c:v>
                </c:pt>
                <c:pt idx="2">
                  <c:v>61.05</c:v>
                </c:pt>
                <c:pt idx="3">
                  <c:v>79.92</c:v>
                </c:pt>
                <c:pt idx="4">
                  <c:v>108.78</c:v>
                </c:pt>
              </c:numCache>
            </c:numRef>
          </c:yVal>
          <c:smooth val="0"/>
        </c:ser>
        <c:ser>
          <c:idx val="1"/>
          <c:order val="1"/>
          <c:tx>
            <c:v>P_i est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'Données et modèles'!$B$2:$B$6</c:f>
              <c:numCache>
                <c:formatCode>General</c:formatCode>
                <c:ptCount val="5"/>
                <c:pt idx="0">
                  <c:v>4400</c:v>
                </c:pt>
                <c:pt idx="1">
                  <c:v>5900</c:v>
                </c:pt>
                <c:pt idx="2">
                  <c:v>6900</c:v>
                </c:pt>
                <c:pt idx="3">
                  <c:v>7800</c:v>
                </c:pt>
                <c:pt idx="4">
                  <c:v>8300</c:v>
                </c:pt>
              </c:numCache>
            </c:numRef>
          </c:xVal>
          <c:yVal>
            <c:numRef>
              <c:f>'Données et modèles'!$I$2:$I$6</c:f>
              <c:numCache>
                <c:formatCode>General</c:formatCode>
                <c:ptCount val="5"/>
                <c:pt idx="0">
                  <c:v>15.696374269739673</c:v>
                </c:pt>
                <c:pt idx="1">
                  <c:v>37.844027647737427</c:v>
                </c:pt>
                <c:pt idx="2">
                  <c:v>60.532496888827843</c:v>
                </c:pt>
                <c:pt idx="3">
                  <c:v>87.443015149012751</c:v>
                </c:pt>
                <c:pt idx="4">
                  <c:v>105.3599590835326</c:v>
                </c:pt>
              </c:numCache>
            </c:numRef>
          </c:yVal>
          <c:smooth val="0"/>
        </c:ser>
        <c:ser>
          <c:idx val="2"/>
          <c:order val="2"/>
          <c:tx>
            <c:v>P_i ideal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'Données et modèles'!$B$2:$B$6</c:f>
              <c:numCache>
                <c:formatCode>General</c:formatCode>
                <c:ptCount val="5"/>
                <c:pt idx="0">
                  <c:v>4400</c:v>
                </c:pt>
                <c:pt idx="1">
                  <c:v>5900</c:v>
                </c:pt>
                <c:pt idx="2">
                  <c:v>6900</c:v>
                </c:pt>
                <c:pt idx="3">
                  <c:v>7800</c:v>
                </c:pt>
                <c:pt idx="4">
                  <c:v>8300</c:v>
                </c:pt>
              </c:numCache>
            </c:numRef>
          </c:xVal>
          <c:yVal>
            <c:numRef>
              <c:f>'Données et modèles'!$N$2:$N$6</c:f>
              <c:numCache>
                <c:formatCode>General</c:formatCode>
                <c:ptCount val="5"/>
                <c:pt idx="0">
                  <c:v>0.89598820015795855</c:v>
                </c:pt>
                <c:pt idx="1">
                  <c:v>2.1602315054498664</c:v>
                </c:pt>
                <c:pt idx="2">
                  <c:v>3.455345929349301</c:v>
                </c:pt>
                <c:pt idx="3">
                  <c:v>4.9914654437612649</c:v>
                </c:pt>
                <c:pt idx="4">
                  <c:v>6.0142092999121752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25520"/>
        <c:axId val="426826608"/>
      </c:scatterChart>
      <c:valAx>
        <c:axId val="42682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b' (RMP)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26608"/>
        <c:crosses val="autoZero"/>
        <c:crossBetween val="midCat"/>
      </c:valAx>
      <c:valAx>
        <c:axId val="42682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P_i (W)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25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Vitesse de rotation</a:t>
            </a:r>
            <a:r>
              <a:rPr lang="en-GB" baseline="0"/>
              <a:t> b' (rad.s^-1)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b' exp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'Données et modèles'!$A$2:$A$6</c:f>
              <c:numCache>
                <c:formatCode>General</c:formatCode>
                <c:ptCount val="5"/>
                <c:pt idx="0">
                  <c:v>50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  <c:pt idx="4">
                  <c:v>100</c:v>
                </c:pt>
              </c:numCache>
            </c:numRef>
          </c:xVal>
          <c:yVal>
            <c:numRef>
              <c:f>'Données et modèles'!$C$2:$C$6</c:f>
              <c:numCache>
                <c:formatCode>General</c:formatCode>
                <c:ptCount val="5"/>
                <c:pt idx="0">
                  <c:v>460.76692252650298</c:v>
                </c:pt>
                <c:pt idx="1">
                  <c:v>617.84655520599267</c:v>
                </c:pt>
                <c:pt idx="2">
                  <c:v>722.56631032565235</c:v>
                </c:pt>
                <c:pt idx="3">
                  <c:v>816.81408993334628</c:v>
                </c:pt>
                <c:pt idx="4">
                  <c:v>869.17396749317606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14640"/>
        <c:axId val="426814096"/>
      </c:scatterChart>
      <c:valAx>
        <c:axId val="426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Commande</a:t>
                </a:r>
                <a:r>
                  <a:rPr lang="en-GB" baseline="0"/>
                  <a:t> PWM (%)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14096"/>
        <c:crosses val="autoZero"/>
        <c:crossBetween val="midCat"/>
      </c:valAx>
      <c:valAx>
        <c:axId val="42681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b' (rad.s^-1)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14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Vitesse de rotation</a:t>
            </a:r>
            <a:r>
              <a:rPr lang="en-GB" baseline="0"/>
              <a:t> b' (rad.s^-1)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b' exp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'Données et modèles'!$A$2:$A$6</c:f>
              <c:numCache>
                <c:formatCode>General</c:formatCode>
                <c:ptCount val="5"/>
                <c:pt idx="0">
                  <c:v>50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  <c:pt idx="4">
                  <c:v>100</c:v>
                </c:pt>
              </c:numCache>
            </c:numRef>
          </c:xVal>
          <c:yVal>
            <c:numRef>
              <c:f>'Données et modèles'!$C$2:$C$6</c:f>
              <c:numCache>
                <c:formatCode>General</c:formatCode>
                <c:ptCount val="5"/>
                <c:pt idx="0">
                  <c:v>460.76692252650298</c:v>
                </c:pt>
                <c:pt idx="1">
                  <c:v>617.84655520599267</c:v>
                </c:pt>
                <c:pt idx="2">
                  <c:v>722.56631032565235</c:v>
                </c:pt>
                <c:pt idx="3">
                  <c:v>816.81408993334628</c:v>
                </c:pt>
                <c:pt idx="4">
                  <c:v>869.17396749317606</c:v>
                </c:pt>
              </c:numCache>
            </c:numRef>
          </c:yVal>
          <c:smooth val="0"/>
        </c:ser>
        <c:ser>
          <c:idx val="1"/>
          <c:order val="1"/>
          <c:tx>
            <c:v>b' est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50"/>
            <c:backward val="50"/>
            <c:dispRSqr val="0"/>
            <c:dispEq val="0"/>
          </c:trendline>
          <c:xVal>
            <c:numRef>
              <c:f>'Reglin b'' edited'!$A$2:$A$5</c:f>
              <c:numCache>
                <c:formatCode>General</c:formatCode>
                <c:ptCount val="4"/>
                <c:pt idx="0">
                  <c:v>50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</c:numCache>
            </c:numRef>
          </c:xVal>
          <c:yVal>
            <c:numRef>
              <c:f>'Reglin b'' edited'!$C$2:$C$5</c:f>
              <c:numCache>
                <c:formatCode>General</c:formatCode>
                <c:ptCount val="4"/>
                <c:pt idx="0">
                  <c:v>477.19040391691721</c:v>
                </c:pt>
                <c:pt idx="1">
                  <c:v>620.34752509199234</c:v>
                </c:pt>
                <c:pt idx="2">
                  <c:v>715.78560587537584</c:v>
                </c:pt>
                <c:pt idx="3">
                  <c:v>811.22368665875922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16816"/>
        <c:axId val="426815184"/>
      </c:scatterChart>
      <c:valAx>
        <c:axId val="426816816"/>
        <c:scaling>
          <c:orientation val="minMax"/>
          <c:max val="1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Commande</a:t>
                </a:r>
                <a:r>
                  <a:rPr lang="en-GB" baseline="0"/>
                  <a:t> PWM (%)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15184"/>
        <c:crosses val="autoZero"/>
        <c:crossBetween val="midCat"/>
      </c:valAx>
      <c:valAx>
        <c:axId val="426815184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b' (rad.s^-1)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16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Traction R_i modélisée (N</a:t>
            </a:r>
            <a:r>
              <a:rPr lang="en-GB" baseline="0"/>
              <a:t>)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Traction mod</c:v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Linearisation!$A$2:$A$101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Linearisation!$C$2:$C$101</c:f>
              <c:numCache>
                <c:formatCode>General</c:formatCode>
                <c:ptCount val="100"/>
                <c:pt idx="0">
                  <c:v>8.4250980583894328E-4</c:v>
                </c:pt>
                <c:pt idx="1">
                  <c:v>3.3700392233557731E-3</c:v>
                </c:pt>
                <c:pt idx="2">
                  <c:v>7.5825882525504913E-3</c:v>
                </c:pt>
                <c:pt idx="3">
                  <c:v>1.3480156893423093E-2</c:v>
                </c:pt>
                <c:pt idx="4">
                  <c:v>2.1062745145973592E-2</c:v>
                </c:pt>
                <c:pt idx="5">
                  <c:v>3.0330353010201965E-2</c:v>
                </c:pt>
                <c:pt idx="6">
                  <c:v>4.1282980486108227E-2</c:v>
                </c:pt>
                <c:pt idx="7">
                  <c:v>5.392062757369237E-2</c:v>
                </c:pt>
                <c:pt idx="8">
                  <c:v>6.8243294272954419E-2</c:v>
                </c:pt>
                <c:pt idx="9">
                  <c:v>8.4250980583894367E-2</c:v>
                </c:pt>
                <c:pt idx="10">
                  <c:v>0.10194368650651216</c:v>
                </c:pt>
                <c:pt idx="11">
                  <c:v>0.12132141204080786</c:v>
                </c:pt>
                <c:pt idx="12">
                  <c:v>0.14238415718678143</c:v>
                </c:pt>
                <c:pt idx="13">
                  <c:v>0.16513192194443291</c:v>
                </c:pt>
                <c:pt idx="14">
                  <c:v>0.18956470631376224</c:v>
                </c:pt>
                <c:pt idx="15">
                  <c:v>0.21568251029476948</c:v>
                </c:pt>
                <c:pt idx="16">
                  <c:v>0.24348533388745469</c:v>
                </c:pt>
                <c:pt idx="17">
                  <c:v>0.27297317709181768</c:v>
                </c:pt>
                <c:pt idx="18">
                  <c:v>0.30414603990785855</c:v>
                </c:pt>
                <c:pt idx="19">
                  <c:v>0.33700392233557747</c:v>
                </c:pt>
                <c:pt idx="20">
                  <c:v>0.37154682437497411</c:v>
                </c:pt>
                <c:pt idx="21">
                  <c:v>0.40777474602604863</c:v>
                </c:pt>
                <c:pt idx="22">
                  <c:v>0.44568768728880104</c:v>
                </c:pt>
                <c:pt idx="23">
                  <c:v>0.48528564816323144</c:v>
                </c:pt>
                <c:pt idx="24">
                  <c:v>0.52656862864933962</c:v>
                </c:pt>
                <c:pt idx="25">
                  <c:v>0.56953662874712574</c:v>
                </c:pt>
                <c:pt idx="26">
                  <c:v>0.61418964845658974</c:v>
                </c:pt>
                <c:pt idx="27">
                  <c:v>0.66052768777773163</c:v>
                </c:pt>
                <c:pt idx="28">
                  <c:v>0.70855074671055163</c:v>
                </c:pt>
                <c:pt idx="29">
                  <c:v>0.75825882525504895</c:v>
                </c:pt>
                <c:pt idx="30">
                  <c:v>0.80965192341122472</c:v>
                </c:pt>
                <c:pt idx="31">
                  <c:v>0.86273004117907792</c:v>
                </c:pt>
                <c:pt idx="32">
                  <c:v>0.91749317855860946</c:v>
                </c:pt>
                <c:pt idx="33">
                  <c:v>0.97394133554981877</c:v>
                </c:pt>
                <c:pt idx="34">
                  <c:v>1.0320745121527057</c:v>
                </c:pt>
                <c:pt idx="35">
                  <c:v>1.0918927083672707</c:v>
                </c:pt>
                <c:pt idx="36">
                  <c:v>1.1533959241935137</c:v>
                </c:pt>
                <c:pt idx="37">
                  <c:v>1.2165841596314342</c:v>
                </c:pt>
                <c:pt idx="38">
                  <c:v>1.2814574146810331</c:v>
                </c:pt>
                <c:pt idx="39">
                  <c:v>1.3480156893423099</c:v>
                </c:pt>
                <c:pt idx="40">
                  <c:v>1.4162589836152637</c:v>
                </c:pt>
                <c:pt idx="41">
                  <c:v>1.4861872974998964</c:v>
                </c:pt>
                <c:pt idx="42">
                  <c:v>1.5578006309962067</c:v>
                </c:pt>
                <c:pt idx="43">
                  <c:v>1.6310989841041945</c:v>
                </c:pt>
                <c:pt idx="44">
                  <c:v>1.7060823568238608</c:v>
                </c:pt>
                <c:pt idx="45">
                  <c:v>1.7827507491552042</c:v>
                </c:pt>
                <c:pt idx="46">
                  <c:v>1.8611041610982262</c:v>
                </c:pt>
                <c:pt idx="47">
                  <c:v>1.9411425926529258</c:v>
                </c:pt>
                <c:pt idx="48">
                  <c:v>2.0228660438193033</c:v>
                </c:pt>
                <c:pt idx="49">
                  <c:v>2.1062745145973585</c:v>
                </c:pt>
                <c:pt idx="50">
                  <c:v>2.1913680049870923</c:v>
                </c:pt>
                <c:pt idx="51">
                  <c:v>2.278146514988503</c:v>
                </c:pt>
                <c:pt idx="52">
                  <c:v>2.3666100446015923</c:v>
                </c:pt>
                <c:pt idx="53">
                  <c:v>2.456758593826359</c:v>
                </c:pt>
                <c:pt idx="54">
                  <c:v>2.5485921626628043</c:v>
                </c:pt>
                <c:pt idx="55">
                  <c:v>2.6421107511109265</c:v>
                </c:pt>
                <c:pt idx="56">
                  <c:v>2.737314359170727</c:v>
                </c:pt>
                <c:pt idx="57">
                  <c:v>2.8342029868422065</c:v>
                </c:pt>
                <c:pt idx="58">
                  <c:v>2.9327766341253625</c:v>
                </c:pt>
                <c:pt idx="59">
                  <c:v>3.0330353010201958</c:v>
                </c:pt>
                <c:pt idx="60">
                  <c:v>3.1349789875267096</c:v>
                </c:pt>
                <c:pt idx="61">
                  <c:v>3.2386076936448989</c:v>
                </c:pt>
                <c:pt idx="62">
                  <c:v>3.3439214193747664</c:v>
                </c:pt>
                <c:pt idx="63">
                  <c:v>3.4509201647163117</c:v>
                </c:pt>
                <c:pt idx="64">
                  <c:v>3.5596039296695361</c:v>
                </c:pt>
                <c:pt idx="65">
                  <c:v>3.6699727142344378</c:v>
                </c:pt>
                <c:pt idx="66">
                  <c:v>3.7820265184110164</c:v>
                </c:pt>
                <c:pt idx="67">
                  <c:v>3.8957653421992751</c:v>
                </c:pt>
                <c:pt idx="68">
                  <c:v>4.0111891855992097</c:v>
                </c:pt>
                <c:pt idx="69">
                  <c:v>4.1282980486108229</c:v>
                </c:pt>
                <c:pt idx="70">
                  <c:v>4.2470919312341149</c:v>
                </c:pt>
                <c:pt idx="71">
                  <c:v>4.3675708334690828</c:v>
                </c:pt>
                <c:pt idx="72">
                  <c:v>4.4897347553157294</c:v>
                </c:pt>
                <c:pt idx="73">
                  <c:v>4.6135836967740547</c:v>
                </c:pt>
                <c:pt idx="74">
                  <c:v>4.7391176578440568</c:v>
                </c:pt>
                <c:pt idx="75">
                  <c:v>4.8663366385257367</c:v>
                </c:pt>
                <c:pt idx="76">
                  <c:v>4.9952406388190962</c:v>
                </c:pt>
                <c:pt idx="77">
                  <c:v>5.1258296587241325</c:v>
                </c:pt>
                <c:pt idx="78">
                  <c:v>5.2581036982408458</c:v>
                </c:pt>
                <c:pt idx="79">
                  <c:v>5.3920627573692395</c:v>
                </c:pt>
                <c:pt idx="80">
                  <c:v>5.5277068361093082</c:v>
                </c:pt>
                <c:pt idx="81">
                  <c:v>5.6650359344610548</c:v>
                </c:pt>
                <c:pt idx="82">
                  <c:v>5.8040500524244818</c:v>
                </c:pt>
                <c:pt idx="83">
                  <c:v>5.9447491899995857</c:v>
                </c:pt>
                <c:pt idx="84">
                  <c:v>6.0871333471863656</c:v>
                </c:pt>
                <c:pt idx="85">
                  <c:v>6.2312025239848268</c:v>
                </c:pt>
                <c:pt idx="86">
                  <c:v>6.376956720394964</c:v>
                </c:pt>
                <c:pt idx="87">
                  <c:v>6.5243959364167781</c:v>
                </c:pt>
                <c:pt idx="88">
                  <c:v>6.6735201720502708</c:v>
                </c:pt>
                <c:pt idx="89">
                  <c:v>6.8243294272954431</c:v>
                </c:pt>
                <c:pt idx="90">
                  <c:v>6.9768237021522896</c:v>
                </c:pt>
                <c:pt idx="91">
                  <c:v>7.1310029966208166</c:v>
                </c:pt>
                <c:pt idx="92">
                  <c:v>7.2868673107010222</c:v>
                </c:pt>
                <c:pt idx="93">
                  <c:v>7.4444166443929047</c:v>
                </c:pt>
                <c:pt idx="94">
                  <c:v>7.6036509976964641</c:v>
                </c:pt>
                <c:pt idx="95">
                  <c:v>7.7645703706117031</c:v>
                </c:pt>
                <c:pt idx="96">
                  <c:v>7.9271747631386189</c:v>
                </c:pt>
                <c:pt idx="97">
                  <c:v>8.0914641752772134</c:v>
                </c:pt>
                <c:pt idx="98">
                  <c:v>8.2574386070274848</c:v>
                </c:pt>
                <c:pt idx="99">
                  <c:v>8.4250980583894339</c:v>
                </c:pt>
              </c:numCache>
            </c:numRef>
          </c:yVal>
          <c:smooth val="1"/>
        </c:ser>
        <c:ser>
          <c:idx val="1"/>
          <c:order val="1"/>
          <c:tx>
            <c:v>Traction lin</c:v>
          </c:tx>
          <c:spPr>
            <a:ln w="63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Linearisation!$A$2:$A$101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Linearisation!$D$2:$D$101</c:f>
              <c:numCache>
                <c:formatCode>General</c:formatCode>
                <c:ptCount val="100"/>
                <c:pt idx="0">
                  <c:v>-1.2806149048751945</c:v>
                </c:pt>
                <c:pt idx="1">
                  <c:v>-1.2132141204080789</c:v>
                </c:pt>
                <c:pt idx="2">
                  <c:v>-1.1458133359409635</c:v>
                </c:pt>
                <c:pt idx="3">
                  <c:v>-1.0784125514738481</c:v>
                </c:pt>
                <c:pt idx="4">
                  <c:v>-1.0110117670067325</c:v>
                </c:pt>
                <c:pt idx="5">
                  <c:v>-0.94361098253961706</c:v>
                </c:pt>
                <c:pt idx="6">
                  <c:v>-0.87621019807250156</c:v>
                </c:pt>
                <c:pt idx="7">
                  <c:v>-0.80880941360538616</c:v>
                </c:pt>
                <c:pt idx="8">
                  <c:v>-0.74140862913827055</c:v>
                </c:pt>
                <c:pt idx="9">
                  <c:v>-0.67400784467115504</c:v>
                </c:pt>
                <c:pt idx="10">
                  <c:v>-0.60660706020403965</c:v>
                </c:pt>
                <c:pt idx="11">
                  <c:v>-0.53920627573692415</c:v>
                </c:pt>
                <c:pt idx="12">
                  <c:v>-0.47180549126980875</c:v>
                </c:pt>
                <c:pt idx="13">
                  <c:v>-0.40440470680269325</c:v>
                </c:pt>
                <c:pt idx="14">
                  <c:v>-0.33700392233557785</c:v>
                </c:pt>
                <c:pt idx="15">
                  <c:v>-0.26960313786846246</c:v>
                </c:pt>
                <c:pt idx="16">
                  <c:v>-0.20220235340134685</c:v>
                </c:pt>
                <c:pt idx="17">
                  <c:v>-0.13480156893423123</c:v>
                </c:pt>
                <c:pt idx="18">
                  <c:v>-6.7400784467115837E-2</c:v>
                </c:pt>
                <c:pt idx="19">
                  <c:v>-2.2204460492503131E-16</c:v>
                </c:pt>
                <c:pt idx="20">
                  <c:v>6.7400784467115171E-2</c:v>
                </c:pt>
                <c:pt idx="21">
                  <c:v>0.13480156893423056</c:v>
                </c:pt>
                <c:pt idx="22">
                  <c:v>0.20220235340134596</c:v>
                </c:pt>
                <c:pt idx="23">
                  <c:v>0.26960313786846157</c:v>
                </c:pt>
                <c:pt idx="24">
                  <c:v>0.33700392233557697</c:v>
                </c:pt>
                <c:pt idx="25">
                  <c:v>0.40440470680269236</c:v>
                </c:pt>
                <c:pt idx="26">
                  <c:v>0.47180549126980775</c:v>
                </c:pt>
                <c:pt idx="27">
                  <c:v>0.53920627573692337</c:v>
                </c:pt>
                <c:pt idx="28">
                  <c:v>0.60660706020403898</c:v>
                </c:pt>
                <c:pt idx="29">
                  <c:v>0.67400784467115415</c:v>
                </c:pt>
                <c:pt idx="30">
                  <c:v>0.74140862913826999</c:v>
                </c:pt>
                <c:pt idx="31">
                  <c:v>0.80880941360538494</c:v>
                </c:pt>
                <c:pt idx="32">
                  <c:v>0.87621019807250078</c:v>
                </c:pt>
                <c:pt idx="33">
                  <c:v>0.94361098253961617</c:v>
                </c:pt>
                <c:pt idx="34">
                  <c:v>1.0110117670067316</c:v>
                </c:pt>
                <c:pt idx="35">
                  <c:v>1.0784125514738474</c:v>
                </c:pt>
                <c:pt idx="36">
                  <c:v>1.1458133359409628</c:v>
                </c:pt>
                <c:pt idx="37">
                  <c:v>1.2132141204080782</c:v>
                </c:pt>
                <c:pt idx="38">
                  <c:v>1.2806149048751936</c:v>
                </c:pt>
                <c:pt idx="39">
                  <c:v>1.3480156893423094</c:v>
                </c:pt>
                <c:pt idx="40">
                  <c:v>1.4154164738094244</c:v>
                </c:pt>
                <c:pt idx="41">
                  <c:v>1.4828172582765402</c:v>
                </c:pt>
                <c:pt idx="42">
                  <c:v>1.5502180427436556</c:v>
                </c:pt>
                <c:pt idx="43">
                  <c:v>1.617618827210771</c:v>
                </c:pt>
                <c:pt idx="44">
                  <c:v>1.6850196116778864</c:v>
                </c:pt>
                <c:pt idx="45">
                  <c:v>1.7524203961450018</c:v>
                </c:pt>
                <c:pt idx="46">
                  <c:v>1.8198211806121176</c:v>
                </c:pt>
                <c:pt idx="47">
                  <c:v>1.887221965079233</c:v>
                </c:pt>
                <c:pt idx="48">
                  <c:v>1.9546227495463484</c:v>
                </c:pt>
                <c:pt idx="49">
                  <c:v>2.0220235340134636</c:v>
                </c:pt>
                <c:pt idx="50">
                  <c:v>2.0894243184805799</c:v>
                </c:pt>
                <c:pt idx="51">
                  <c:v>2.1568251029476944</c:v>
                </c:pt>
                <c:pt idx="52">
                  <c:v>2.2242258874148106</c:v>
                </c:pt>
                <c:pt idx="53">
                  <c:v>2.2916266718819251</c:v>
                </c:pt>
                <c:pt idx="54">
                  <c:v>2.3590274563490414</c:v>
                </c:pt>
                <c:pt idx="55">
                  <c:v>2.4264282408161568</c:v>
                </c:pt>
                <c:pt idx="56">
                  <c:v>2.4938290252832722</c:v>
                </c:pt>
                <c:pt idx="57">
                  <c:v>2.5612298097503876</c:v>
                </c:pt>
                <c:pt idx="58">
                  <c:v>2.628630594217503</c:v>
                </c:pt>
                <c:pt idx="59">
                  <c:v>2.6960313786846184</c:v>
                </c:pt>
                <c:pt idx="60">
                  <c:v>2.7634321631517347</c:v>
                </c:pt>
                <c:pt idx="61">
                  <c:v>2.8308329476188501</c:v>
                </c:pt>
                <c:pt idx="62">
                  <c:v>2.8982337320859655</c:v>
                </c:pt>
                <c:pt idx="63">
                  <c:v>2.96563451655308</c:v>
                </c:pt>
                <c:pt idx="64">
                  <c:v>3.0330353010201963</c:v>
                </c:pt>
                <c:pt idx="65">
                  <c:v>3.1004360854873116</c:v>
                </c:pt>
                <c:pt idx="66">
                  <c:v>3.167836869954427</c:v>
                </c:pt>
                <c:pt idx="67">
                  <c:v>3.2352376544215424</c:v>
                </c:pt>
                <c:pt idx="68">
                  <c:v>3.3026384388886578</c:v>
                </c:pt>
                <c:pt idx="69">
                  <c:v>3.3700392233557732</c:v>
                </c:pt>
                <c:pt idx="70">
                  <c:v>3.4374400078228895</c:v>
                </c:pt>
                <c:pt idx="71">
                  <c:v>3.5048407922900049</c:v>
                </c:pt>
                <c:pt idx="72">
                  <c:v>3.5722415767571194</c:v>
                </c:pt>
                <c:pt idx="73">
                  <c:v>3.6396423612242357</c:v>
                </c:pt>
                <c:pt idx="74">
                  <c:v>3.7070431456913511</c:v>
                </c:pt>
                <c:pt idx="75">
                  <c:v>3.7744439301584665</c:v>
                </c:pt>
                <c:pt idx="76">
                  <c:v>3.8418447146255819</c:v>
                </c:pt>
                <c:pt idx="77">
                  <c:v>3.9092454990926973</c:v>
                </c:pt>
                <c:pt idx="78">
                  <c:v>3.9766462835598126</c:v>
                </c:pt>
                <c:pt idx="79">
                  <c:v>4.0440470680269289</c:v>
                </c:pt>
                <c:pt idx="80">
                  <c:v>4.1114478524940443</c:v>
                </c:pt>
                <c:pt idx="81">
                  <c:v>4.1788486369611588</c:v>
                </c:pt>
                <c:pt idx="82">
                  <c:v>4.2462494214282751</c:v>
                </c:pt>
                <c:pt idx="83">
                  <c:v>4.3136502058953905</c:v>
                </c:pt>
                <c:pt idx="84">
                  <c:v>4.3810509903625059</c:v>
                </c:pt>
                <c:pt idx="85">
                  <c:v>4.4484517748296213</c:v>
                </c:pt>
                <c:pt idx="86">
                  <c:v>4.5158525592967367</c:v>
                </c:pt>
                <c:pt idx="87">
                  <c:v>4.5832533437638521</c:v>
                </c:pt>
                <c:pt idx="88">
                  <c:v>4.6506541282309675</c:v>
                </c:pt>
                <c:pt idx="89">
                  <c:v>4.7180549126980829</c:v>
                </c:pt>
                <c:pt idx="90">
                  <c:v>4.7854556971651983</c:v>
                </c:pt>
                <c:pt idx="91">
                  <c:v>4.8528564816323136</c:v>
                </c:pt>
                <c:pt idx="92">
                  <c:v>4.9202572660994299</c:v>
                </c:pt>
                <c:pt idx="93">
                  <c:v>4.9876580505665453</c:v>
                </c:pt>
                <c:pt idx="94">
                  <c:v>5.0550588350336598</c:v>
                </c:pt>
                <c:pt idx="95">
                  <c:v>5.1224596195007761</c:v>
                </c:pt>
                <c:pt idx="96">
                  <c:v>5.1898604039678915</c:v>
                </c:pt>
                <c:pt idx="97">
                  <c:v>5.2572611884350069</c:v>
                </c:pt>
                <c:pt idx="98">
                  <c:v>5.3246619729021223</c:v>
                </c:pt>
                <c:pt idx="99">
                  <c:v>5.3920627573692377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27696"/>
        <c:axId val="426818992"/>
      </c:scatterChart>
      <c:valAx>
        <c:axId val="42682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Commande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18992"/>
        <c:crosses val="autoZero"/>
        <c:crossBetween val="midCat"/>
      </c:valAx>
      <c:valAx>
        <c:axId val="42681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Traction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27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Courbe de régression b'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b' (rad/s)</c:v>
          </c:tx>
          <c:spPr>
            <a:ln w="19050">
              <a:noFill/>
            </a:ln>
          </c:spPr>
          <c:xVal>
            <c:numRef>
              <c:f>'Données et modèles'!$A$2:$A$5</c:f>
              <c:numCache>
                <c:formatCode>General</c:formatCode>
                <c:ptCount val="4"/>
                <c:pt idx="0">
                  <c:v>50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</c:numCache>
            </c:numRef>
          </c:xVal>
          <c:yVal>
            <c:numRef>
              <c:f>'Données et modèles'!$C$2:$C$5</c:f>
              <c:numCache>
                <c:formatCode>General</c:formatCode>
                <c:ptCount val="4"/>
                <c:pt idx="0">
                  <c:v>460.76692252650298</c:v>
                </c:pt>
                <c:pt idx="1">
                  <c:v>617.84655520599267</c:v>
                </c:pt>
                <c:pt idx="2">
                  <c:v>722.56631032565235</c:v>
                </c:pt>
                <c:pt idx="3">
                  <c:v>816.81408993334628</c:v>
                </c:pt>
              </c:numCache>
            </c:numRef>
          </c:yVal>
          <c:smooth val="0"/>
        </c:ser>
        <c:ser>
          <c:idx val="1"/>
          <c:order val="1"/>
          <c:tx>
            <c:v>Prévisions b' (rad/s)</c:v>
          </c:tx>
          <c:spPr>
            <a:ln w="19050">
              <a:noFill/>
            </a:ln>
          </c:spPr>
          <c:xVal>
            <c:numRef>
              <c:f>'Données et modèles'!$A$2:$A$5</c:f>
              <c:numCache>
                <c:formatCode>General</c:formatCode>
                <c:ptCount val="4"/>
                <c:pt idx="0">
                  <c:v>50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</c:numCache>
            </c:numRef>
          </c:xVal>
          <c:yVal>
            <c:numRef>
              <c:f>'Regression b'!$B$25:$B$28</c:f>
              <c:numCache>
                <c:formatCode>General</c:formatCode>
                <c:ptCount val="4"/>
                <c:pt idx="0">
                  <c:v>477.19040391691721</c:v>
                </c:pt>
                <c:pt idx="1">
                  <c:v>620.34752509199234</c:v>
                </c:pt>
                <c:pt idx="2">
                  <c:v>715.78560587537584</c:v>
                </c:pt>
                <c:pt idx="3">
                  <c:v>811.22368665875922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21712"/>
        <c:axId val="426820624"/>
      </c:scatterChart>
      <c:valAx>
        <c:axId val="426821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Commande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6820624"/>
        <c:crosses val="autoZero"/>
        <c:crossBetween val="midCat"/>
      </c:valAx>
      <c:valAx>
        <c:axId val="4268206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b' (rad/s)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6821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Courbe de régression R_i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R_i (N)</c:v>
          </c:tx>
          <c:spPr>
            <a:ln w="19050">
              <a:noFill/>
            </a:ln>
          </c:spPr>
          <c:marker>
            <c:symbol val="plus"/>
            <c:size val="5"/>
          </c:marker>
          <c:xVal>
            <c:numRef>
              <c:f>'Moindres carrés Ct Cp'!$B$2:$B$6</c:f>
              <c:numCache>
                <c:formatCode>General</c:formatCode>
                <c:ptCount val="5"/>
                <c:pt idx="0">
                  <c:v>212306.1568945444</c:v>
                </c:pt>
                <c:pt idx="1">
                  <c:v>381734.36577991175</c:v>
                </c:pt>
                <c:pt idx="2">
                  <c:v>522102.07281762693</c:v>
                </c:pt>
                <c:pt idx="3">
                  <c:v>667185.25751364068</c:v>
                </c:pt>
                <c:pt idx="4">
                  <c:v>755463.38576782867</c:v>
                </c:pt>
              </c:numCache>
            </c:numRef>
          </c:xVal>
          <c:yVal>
            <c:numRef>
              <c:f>'Moindres carrés Ct Cp'!$C$2:$C$6</c:f>
              <c:numCache>
                <c:formatCode>General</c:formatCode>
                <c:ptCount val="5"/>
                <c:pt idx="0">
                  <c:v>2.3544</c:v>
                </c:pt>
                <c:pt idx="1">
                  <c:v>3.7866600000000004</c:v>
                </c:pt>
                <c:pt idx="2">
                  <c:v>4.8068999999999997</c:v>
                </c:pt>
                <c:pt idx="3">
                  <c:v>5.82714</c:v>
                </c:pt>
                <c:pt idx="4">
                  <c:v>7.0828199999999999</c:v>
                </c:pt>
              </c:numCache>
            </c:numRef>
          </c:yVal>
          <c:smooth val="0"/>
        </c:ser>
        <c:ser>
          <c:idx val="1"/>
          <c:order val="1"/>
          <c:tx>
            <c:v>Prévisions R_i (N)</c:v>
          </c:tx>
          <c:spPr>
            <a:ln w="19050">
              <a:noFill/>
            </a:ln>
          </c:spPr>
          <c:marker>
            <c:symbol val="plus"/>
            <c:size val="5"/>
          </c:marker>
          <c:trendline>
            <c:spPr>
              <a:ln>
                <a:solidFill>
                  <a:schemeClr val="accent2">
                    <a:lumMod val="60000"/>
                    <a:lumOff val="40000"/>
                  </a:schemeClr>
                </a:solidFill>
                <a:prstDash val="dash"/>
              </a:ln>
            </c:spPr>
            <c:trendlineType val="linear"/>
            <c:intercept val="0"/>
            <c:dispRSqr val="0"/>
            <c:dispEq val="0"/>
          </c:trendline>
          <c:xVal>
            <c:numRef>
              <c:f>'Moindres carrés Ct Cp'!$B$2:$B$6</c:f>
              <c:numCache>
                <c:formatCode>General</c:formatCode>
                <c:ptCount val="5"/>
                <c:pt idx="0">
                  <c:v>212306.1568945444</c:v>
                </c:pt>
                <c:pt idx="1">
                  <c:v>381734.36577991175</c:v>
                </c:pt>
                <c:pt idx="2">
                  <c:v>522102.07281762693</c:v>
                </c:pt>
                <c:pt idx="3">
                  <c:v>667185.25751364068</c:v>
                </c:pt>
                <c:pt idx="4">
                  <c:v>755463.38576782867</c:v>
                </c:pt>
              </c:numCache>
            </c:numRef>
          </c:xVal>
          <c:yVal>
            <c:numRef>
              <c:f>'Regression R_i'!$B$25:$B$29</c:f>
              <c:numCache>
                <c:formatCode>General</c:formatCode>
                <c:ptCount val="5"/>
                <c:pt idx="0">
                  <c:v>1.9653540760038812</c:v>
                </c:pt>
                <c:pt idx="1">
                  <c:v>3.5337797203354913</c:v>
                </c:pt>
                <c:pt idx="2">
                  <c:v>4.833187373891775</c:v>
                </c:pt>
                <c:pt idx="3">
                  <c:v>6.1762470033097188</c:v>
                </c:pt>
                <c:pt idx="4">
                  <c:v>6.9934525979290996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17904"/>
        <c:axId val="426823344"/>
      </c:scatterChart>
      <c:valAx>
        <c:axId val="426817904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minorGridlines>
          <c:spPr>
            <a:ln>
              <a:solidFill>
                <a:schemeClr val="bg1">
                  <a:lumMod val="85000"/>
                </a:scheme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b' ^2</a:t>
                </a:r>
              </a:p>
            </c:rich>
          </c:tx>
          <c:layout/>
          <c:overlay val="0"/>
        </c:title>
        <c:numFmt formatCode="0.E+00" sourceLinked="0"/>
        <c:majorTickMark val="out"/>
        <c:minorTickMark val="none"/>
        <c:tickLblPos val="nextTo"/>
        <c:crossAx val="426823344"/>
        <c:crosses val="autoZero"/>
        <c:crossBetween val="midCat"/>
      </c:valAx>
      <c:valAx>
        <c:axId val="426823344"/>
        <c:scaling>
          <c:orientation val="minMax"/>
        </c:scaling>
        <c:delete val="0"/>
        <c:axPos val="l"/>
        <c:majorGridlines>
          <c:spPr>
            <a:ln w="6350">
              <a:solidFill>
                <a:schemeClr val="bg1">
                  <a:lumMod val="75000"/>
                </a:schemeClr>
              </a:solidFill>
            </a:ln>
          </c:spPr>
        </c:majorGridlines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R_i 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6817904"/>
        <c:crosses val="autoZero"/>
        <c:crossBetween val="midCat"/>
      </c:valAx>
    </c:plotArea>
    <c:legend>
      <c:legendPos val="r"/>
      <c:legendEntry>
        <c:idx val="2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Courbe de régression P_i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P_i (W)</c:v>
          </c:tx>
          <c:spPr>
            <a:ln w="19050">
              <a:noFill/>
            </a:ln>
          </c:spPr>
          <c:xVal>
            <c:numRef>
              <c:f>'Moindres carrés Ct Cp'!$D$2:$D$6</c:f>
              <c:numCache>
                <c:formatCode>General</c:formatCode>
                <c:ptCount val="5"/>
                <c:pt idx="0">
                  <c:v>97823654.545728132</c:v>
                </c:pt>
                <c:pt idx="1">
                  <c:v>235853262.90086284</c:v>
                </c:pt>
                <c:pt idx="2">
                  <c:v>377253368.36920774</c:v>
                </c:pt>
                <c:pt idx="3">
                  <c:v>544966318.93294966</c:v>
                </c:pt>
                <c:pt idx="4">
                  <c:v>656629108.30365145</c:v>
                </c:pt>
              </c:numCache>
            </c:numRef>
          </c:xVal>
          <c:yVal>
            <c:numRef>
              <c:f>'Moindres carrés Ct Cp'!$E$2:$E$6</c:f>
              <c:numCache>
                <c:formatCode>General</c:formatCode>
                <c:ptCount val="5"/>
                <c:pt idx="0">
                  <c:v>22.2</c:v>
                </c:pt>
                <c:pt idx="1">
                  <c:v>42.18</c:v>
                </c:pt>
                <c:pt idx="2">
                  <c:v>61.05</c:v>
                </c:pt>
                <c:pt idx="3">
                  <c:v>79.92</c:v>
                </c:pt>
                <c:pt idx="4">
                  <c:v>108.78</c:v>
                </c:pt>
              </c:numCache>
            </c:numRef>
          </c:yVal>
          <c:smooth val="0"/>
        </c:ser>
        <c:ser>
          <c:idx val="1"/>
          <c:order val="1"/>
          <c:tx>
            <c:v>Prévisions P_i (W)</c:v>
          </c:tx>
          <c:spPr>
            <a:ln w="19050">
              <a:noFill/>
            </a:ln>
          </c:spPr>
          <c:xVal>
            <c:numRef>
              <c:f>'Moindres carrés Ct Cp'!$D$2:$D$6</c:f>
              <c:numCache>
                <c:formatCode>General</c:formatCode>
                <c:ptCount val="5"/>
                <c:pt idx="0">
                  <c:v>97823654.545728132</c:v>
                </c:pt>
                <c:pt idx="1">
                  <c:v>235853262.90086284</c:v>
                </c:pt>
                <c:pt idx="2">
                  <c:v>377253368.36920774</c:v>
                </c:pt>
                <c:pt idx="3">
                  <c:v>544966318.93294966</c:v>
                </c:pt>
                <c:pt idx="4">
                  <c:v>656629108.30365145</c:v>
                </c:pt>
              </c:numCache>
            </c:numRef>
          </c:xVal>
          <c:yVal>
            <c:numRef>
              <c:f>'Regression P_i'!$B$25:$B$29</c:f>
              <c:numCache>
                <c:formatCode>General</c:formatCode>
                <c:ptCount val="5"/>
                <c:pt idx="0">
                  <c:v>15.696374269739646</c:v>
                </c:pt>
                <c:pt idx="1">
                  <c:v>37.844027647737356</c:v>
                </c:pt>
                <c:pt idx="2">
                  <c:v>60.532496888827708</c:v>
                </c:pt>
                <c:pt idx="3">
                  <c:v>87.443015149012609</c:v>
                </c:pt>
                <c:pt idx="4">
                  <c:v>105.35995908353237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13008"/>
        <c:axId val="426815728"/>
      </c:scatterChart>
      <c:valAx>
        <c:axId val="426813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b' ^3</a:t>
                </a:r>
              </a:p>
            </c:rich>
          </c:tx>
          <c:layout/>
          <c:overlay val="0"/>
        </c:title>
        <c:numFmt formatCode="0.E+00" sourceLinked="0"/>
        <c:majorTickMark val="out"/>
        <c:minorTickMark val="none"/>
        <c:tickLblPos val="nextTo"/>
        <c:crossAx val="426815728"/>
        <c:crosses val="autoZero"/>
        <c:crossBetween val="midCat"/>
      </c:valAx>
      <c:valAx>
        <c:axId val="426815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P_i (W)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6813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Régression linéaire</a:t>
            </a:r>
            <a:r>
              <a:rPr lang="en-GB" baseline="0"/>
              <a:t> sur R_i exp </a:t>
            </a:r>
            <a:r>
              <a:rPr lang="en-GB"/>
              <a:t>(N</a:t>
            </a:r>
            <a:r>
              <a:rPr lang="en-GB" baseline="0"/>
              <a:t>)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R_i exp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Feuil2!$B$2:$B$6</c:f>
              <c:numCache>
                <c:formatCode>General</c:formatCode>
                <c:ptCount val="5"/>
                <c:pt idx="0">
                  <c:v>212306.1568945444</c:v>
                </c:pt>
                <c:pt idx="1">
                  <c:v>381734.36577991175</c:v>
                </c:pt>
                <c:pt idx="2">
                  <c:v>522102.07281762693</c:v>
                </c:pt>
                <c:pt idx="3">
                  <c:v>667185.25751364068</c:v>
                </c:pt>
                <c:pt idx="4">
                  <c:v>755463.38576782867</c:v>
                </c:pt>
              </c:numCache>
            </c:numRef>
          </c:xVal>
          <c:yVal>
            <c:numRef>
              <c:f>Feuil2!$C$2:$C$6</c:f>
              <c:numCache>
                <c:formatCode>General</c:formatCode>
                <c:ptCount val="5"/>
                <c:pt idx="0">
                  <c:v>2.3544</c:v>
                </c:pt>
                <c:pt idx="1">
                  <c:v>3.7866600000000004</c:v>
                </c:pt>
                <c:pt idx="2">
                  <c:v>4.8068999999999997</c:v>
                </c:pt>
                <c:pt idx="3">
                  <c:v>5.82714</c:v>
                </c:pt>
                <c:pt idx="4">
                  <c:v>7.0828199999999999</c:v>
                </c:pt>
              </c:numCache>
            </c:numRef>
          </c:yVal>
          <c:smooth val="0"/>
        </c:ser>
        <c:ser>
          <c:idx val="1"/>
          <c:order val="1"/>
          <c:tx>
            <c:v>R_i est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Feuil2!$B$2:$B$6</c:f>
              <c:numCache>
                <c:formatCode>General</c:formatCode>
                <c:ptCount val="5"/>
                <c:pt idx="0">
                  <c:v>212306.1568945444</c:v>
                </c:pt>
                <c:pt idx="1">
                  <c:v>381734.36577991175</c:v>
                </c:pt>
                <c:pt idx="2">
                  <c:v>522102.07281762693</c:v>
                </c:pt>
                <c:pt idx="3">
                  <c:v>667185.25751364068</c:v>
                </c:pt>
                <c:pt idx="4">
                  <c:v>755463.38576782867</c:v>
                </c:pt>
              </c:numCache>
            </c:numRef>
          </c:xVal>
          <c:yVal>
            <c:numRef>
              <c:f>Feuil2!$D$2:$D$6</c:f>
              <c:numCache>
                <c:formatCode>General</c:formatCode>
                <c:ptCount val="5"/>
                <c:pt idx="0">
                  <c:v>1.9653540760038812</c:v>
                </c:pt>
                <c:pt idx="1">
                  <c:v>3.5337797203354913</c:v>
                </c:pt>
                <c:pt idx="2">
                  <c:v>4.833187373891775</c:v>
                </c:pt>
                <c:pt idx="3">
                  <c:v>6.1762470033097188</c:v>
                </c:pt>
                <c:pt idx="4">
                  <c:v>6.9934525979290996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531888"/>
        <c:axId val="497535152"/>
      </c:scatterChart>
      <c:valAx>
        <c:axId val="49753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b' ^2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535152"/>
        <c:crosses val="autoZero"/>
        <c:crossBetween val="midCat"/>
      </c:valAx>
      <c:valAx>
        <c:axId val="49753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Traction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531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133350</xdr:rowOff>
    </xdr:from>
    <xdr:to>
      <xdr:col>4</xdr:col>
      <xdr:colOff>556260</xdr:colOff>
      <xdr:row>40</xdr:row>
      <xdr:rowOff>170180</xdr:rowOff>
    </xdr:to>
    <xdr:pic>
      <xdr:nvPicPr>
        <xdr:cNvPr id="2" name="Image 1" descr="http://www.rctigermotor.com/uploadfile/2014/1010/20141010073201618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"/>
          <a:ext cx="5547360" cy="289433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28575</xdr:colOff>
      <xdr:row>12</xdr:row>
      <xdr:rowOff>157162</xdr:rowOff>
    </xdr:from>
    <xdr:to>
      <xdr:col>11</xdr:col>
      <xdr:colOff>133350</xdr:colOff>
      <xdr:row>27</xdr:row>
      <xdr:rowOff>42862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314325</xdr:colOff>
      <xdr:row>12</xdr:row>
      <xdr:rowOff>152400</xdr:rowOff>
    </xdr:from>
    <xdr:to>
      <xdr:col>17</xdr:col>
      <xdr:colOff>314325</xdr:colOff>
      <xdr:row>27</xdr:row>
      <xdr:rowOff>38100</xdr:rowOff>
    </xdr:to>
    <xdr:graphicFrame macro="">
      <xdr:nvGraphicFramePr>
        <xdr:cNvPr id="6" name="Graphique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9525</xdr:colOff>
      <xdr:row>28</xdr:row>
      <xdr:rowOff>123825</xdr:rowOff>
    </xdr:from>
    <xdr:to>
      <xdr:col>11</xdr:col>
      <xdr:colOff>114300</xdr:colOff>
      <xdr:row>43</xdr:row>
      <xdr:rowOff>9525</xdr:rowOff>
    </xdr:to>
    <xdr:graphicFrame macro="">
      <xdr:nvGraphicFramePr>
        <xdr:cNvPr id="7" name="Graphique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0</xdr:rowOff>
    </xdr:from>
    <xdr:to>
      <xdr:col>10</xdr:col>
      <xdr:colOff>133350</xdr:colOff>
      <xdr:row>16</xdr:row>
      <xdr:rowOff>66675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9</xdr:row>
      <xdr:rowOff>0</xdr:rowOff>
    </xdr:from>
    <xdr:to>
      <xdr:col>3</xdr:col>
      <xdr:colOff>677372</xdr:colOff>
      <xdr:row>12</xdr:row>
      <xdr:rowOff>45953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ZoneTexte 1"/>
            <xdr:cNvSpPr txBox="1"/>
          </xdr:nvSpPr>
          <xdr:spPr>
            <a:xfrm>
              <a:off x="1524000" y="1724025"/>
              <a:ext cx="1572722" cy="617453"/>
            </a:xfrm>
            <a:prstGeom prst="rect">
              <a:avLst/>
            </a:prstGeom>
          </xdr:spPr>
          <xdr:txBody>
            <a:bodyPr wrap="square" rtlCol="0"/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GB" sz="1100" i="1">
                        <a:latin typeface="Cambria Math" panose="02040503050406030204" pitchFamily="18" charset="0"/>
                      </a:rPr>
                      <m:t>²=0,9998</m:t>
                    </m:r>
                  </m:oMath>
                </m:oMathPara>
              </a14:m>
              <a:endParaRPr lang="en-GB" sz="11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 baseline="0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GB" sz="1100" i="1" baseline="0">
                        <a:latin typeface="Cambria Math" panose="02040503050406030204" pitchFamily="18" charset="0"/>
                      </a:rPr>
                      <m:t> = 954 </m:t>
                    </m:r>
                    <m:r>
                      <a:rPr lang="en-GB" sz="1100" i="1" baseline="0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ZoneTexte 1"/>
            <xdr:cNvSpPr txBox="1"/>
          </xdr:nvSpPr>
          <xdr:spPr>
            <a:xfrm>
              <a:off x="1524000" y="1724025"/>
              <a:ext cx="1572722" cy="617453"/>
            </a:xfrm>
            <a:prstGeom prst="rect">
              <a:avLst/>
            </a:prstGeom>
          </xdr:spPr>
          <xdr:txBody>
            <a:bodyPr wrap="square" rtlCol="0"/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GB" sz="1100" i="0">
                  <a:latin typeface="Cambria Math" panose="02040503050406030204" pitchFamily="18" charset="0"/>
                </a:rPr>
                <a:t>𝑅²</a:t>
              </a:r>
              <a:r>
                <a:rPr lang="en-GB" sz="1100" i="0" baseline="0">
                  <a:latin typeface="Cambria Math" panose="02040503050406030204" pitchFamily="18" charset="0"/>
                </a:rPr>
                <a:t>=0,9998</a:t>
              </a:r>
              <a:endParaRPr lang="en-GB" sz="1100" baseline="0"/>
            </a:p>
            <a:p>
              <a:r>
                <a:rPr lang="en-GB" sz="1100" i="0" baseline="0">
                  <a:latin typeface="Cambria Math" panose="02040503050406030204" pitchFamily="18" charset="0"/>
                </a:rPr>
                <a:t>𝑦 = 954</a:t>
              </a:r>
              <a:r>
                <a:rPr lang="fr-FR" sz="1100" b="0" i="0" baseline="0">
                  <a:latin typeface="Cambria Math" panose="02040503050406030204" pitchFamily="18" charset="0"/>
                </a:rPr>
                <a:t> </a:t>
              </a:r>
              <a:r>
                <a:rPr lang="en-GB" sz="1100" i="0" baseline="0">
                  <a:latin typeface="Cambria Math" panose="02040503050406030204" pitchFamily="18" charset="0"/>
                </a:rPr>
                <a:t>𝑥</a:t>
              </a:r>
              <a:endParaRPr lang="en-GB" sz="11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2</xdr:row>
      <xdr:rowOff>180974</xdr:rowOff>
    </xdr:from>
    <xdr:to>
      <xdr:col>17</xdr:col>
      <xdr:colOff>215900</xdr:colOff>
      <xdr:row>26</xdr:row>
      <xdr:rowOff>19049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447675</xdr:colOff>
      <xdr:row>15</xdr:row>
      <xdr:rowOff>28575</xdr:rowOff>
    </xdr:from>
    <xdr:to>
      <xdr:col>6</xdr:col>
      <xdr:colOff>458297</xdr:colOff>
      <xdr:row>18</xdr:row>
      <xdr:rowOff>74527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ZoneTexte 1"/>
            <xdr:cNvSpPr txBox="1"/>
          </xdr:nvSpPr>
          <xdr:spPr>
            <a:xfrm>
              <a:off x="3962400" y="2886075"/>
              <a:ext cx="1572722" cy="617452"/>
            </a:xfrm>
            <a:prstGeom prst="rect">
              <a:avLst/>
            </a:prstGeom>
          </xdr:spPr>
          <xdr:txBody>
            <a:bodyPr wrap="square" rtlCol="0"/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</m:t>
                        </m:r>
                      </m:e>
                      <m: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h𝑙𝑖𝑛</m:t>
                        </m:r>
                      </m:sub>
                    </m:sSub>
                    <m:r>
                      <a:rPr lang="en-GB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fr-FR" sz="1100" b="0" i="1">
                        <a:latin typeface="Cambria Math" panose="02040503050406030204" pitchFamily="18" charset="0"/>
                      </a:rPr>
                      <m:t>2</m:t>
                    </m:r>
                    <m:sSub>
                      <m:sSub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</m:t>
                        </m:r>
                      </m:e>
                      <m: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  <m:acc>
                      <m:accPr>
                        <m:chr m:val="̇"/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FR" sz="1100" b="0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𝛽</m:t>
                            </m:r>
                          </m:e>
                          <m:sub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fr-FR" sz="1100" b="0"/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fr-FR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fr-FR" sz="11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fr-FR" sz="11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</m:t>
                        </m:r>
                      </m:e>
                      <m:sub>
                        <m:r>
                          <a:rPr lang="fr-FR" sz="11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sub>
                    </m:sSub>
                    <m:acc>
                      <m:accPr>
                        <m:chr m:val="̇"/>
                        <m:ctrlPr>
                          <a:rPr lang="fr-FR" sz="11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fr-FR" sz="1100" b="0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fr-FR" sz="1100" b="0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𝛽</m:t>
                            </m:r>
                          </m:e>
                          <m:sub>
                            <m:r>
                              <a:rPr lang="fr-FR" sz="1100" b="0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fr-FR" sz="11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²</m:t>
                        </m:r>
                      </m:e>
                    </m:acc>
                    <m:r>
                      <a:rPr lang="fr-FR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ZoneTexte 1"/>
            <xdr:cNvSpPr txBox="1"/>
          </xdr:nvSpPr>
          <xdr:spPr>
            <a:xfrm>
              <a:off x="3962400" y="2886075"/>
              <a:ext cx="1572722" cy="617452"/>
            </a:xfrm>
            <a:prstGeom prst="rect">
              <a:avLst/>
            </a:prstGeom>
          </xdr:spPr>
          <xdr:txBody>
            <a:bodyPr wrap="square" rtlCol="0"/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fr-FR" sz="1100" b="0" i="0">
                  <a:effectLst/>
                  <a:latin typeface="+mn-lt"/>
                  <a:ea typeface="+mn-ea"/>
                  <a:cs typeface="+mn-cs"/>
                </a:rPr>
                <a:t>𝐾</a:t>
              </a:r>
              <a:r>
                <a:rPr lang="fr-FR" sz="11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fr-FR" sz="1100" b="0" i="0">
                  <a:latin typeface="Cambria Math" panose="02040503050406030204" pitchFamily="18" charset="0"/>
                </a:rPr>
                <a:t>ℎ𝑙𝑖𝑛</a:t>
              </a:r>
              <a:r>
                <a:rPr lang="en-GB" sz="1100" i="0">
                  <a:latin typeface="Cambria Math" panose="02040503050406030204" pitchFamily="18" charset="0"/>
                </a:rPr>
                <a:t>=</a:t>
              </a:r>
              <a:r>
                <a:rPr lang="fr-FR" sz="1100" b="0" i="0">
                  <a:latin typeface="Cambria Math" panose="02040503050406030204" pitchFamily="18" charset="0"/>
                </a:rPr>
                <a:t>2</a:t>
              </a:r>
              <a:r>
                <a:rPr lang="fr-FR" sz="1100" b="0" i="0">
                  <a:effectLst/>
                  <a:latin typeface="+mn-lt"/>
                  <a:ea typeface="+mn-ea"/>
                  <a:cs typeface="+mn-cs"/>
                </a:rPr>
                <a:t>𝐾</a:t>
              </a:r>
              <a:r>
                <a:rPr lang="fr-FR" sz="11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fr-FR" sz="1100" b="0" i="0">
                  <a:latin typeface="Cambria Math" panose="02040503050406030204" pitchFamily="18" charset="0"/>
                </a:rPr>
                <a:t>ℎ (</a:t>
              </a:r>
              <a:r>
                <a:rPr lang="fr-FR" sz="1100" b="0" i="0"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lang="fr-FR" sz="11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fr-FR" sz="1100" b="0" i="0">
                  <a:latin typeface="Cambria Math" panose="02040503050406030204" pitchFamily="18" charset="0"/>
                </a:rPr>
                <a:t>0 ) ̇</a:t>
              </a:r>
              <a:endParaRPr lang="fr-FR" sz="1100" b="0"/>
            </a:p>
            <a:p>
              <a:pPr algn="l"/>
              <a:r>
                <a:rPr lang="fr-FR" sz="1100" b="0" i="0">
                  <a:effectLst/>
                  <a:latin typeface="+mn-lt"/>
                  <a:ea typeface="+mn-ea"/>
                  <a:cs typeface="+mn-cs"/>
                </a:rPr>
                <a:t>𝑅</a:t>
              </a:r>
              <a:r>
                <a:rPr lang="fr-FR" sz="11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fr-FR" sz="1100" b="0" i="0">
                  <a:latin typeface="Cambria Math" panose="02040503050406030204" pitchFamily="18" charset="0"/>
                </a:rPr>
                <a:t>𝑖0=</a:t>
              </a:r>
              <a:r>
                <a:rPr lang="fr-FR" sz="1100" b="0" i="0">
                  <a:effectLst/>
                  <a:latin typeface="+mn-lt"/>
                  <a:ea typeface="+mn-ea"/>
                  <a:cs typeface="+mn-cs"/>
                </a:rPr>
                <a:t>𝐾_ℎ (𝛽_0</a:t>
              </a:r>
              <a:r>
                <a:rPr lang="fr-FR" sz="11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²</a:t>
              </a:r>
              <a:r>
                <a:rPr lang="fr-FR" sz="1100" b="0" i="0">
                  <a:effectLst/>
                  <a:latin typeface="+mn-lt"/>
                  <a:ea typeface="+mn-ea"/>
                  <a:cs typeface="+mn-cs"/>
                </a:rPr>
                <a:t>) ̇</a:t>
              </a:r>
              <a:r>
                <a:rPr lang="fr-FR" sz="11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fr-FR" sz="1100" b="0" i="0">
                  <a:latin typeface="Cambria Math" panose="02040503050406030204" pitchFamily="18" charset="0"/>
                </a:rPr>
                <a:t> </a:t>
              </a:r>
              <a:endParaRPr lang="en-GB" sz="1100"/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180974</xdr:rowOff>
    </xdr:from>
    <xdr:to>
      <xdr:col>17</xdr:col>
      <xdr:colOff>622125</xdr:colOff>
      <xdr:row>23</xdr:row>
      <xdr:rowOff>52799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123825</xdr:rowOff>
    </xdr:from>
    <xdr:to>
      <xdr:col>14</xdr:col>
      <xdr:colOff>631650</xdr:colOff>
      <xdr:row>23</xdr:row>
      <xdr:rowOff>186150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0.44244</cdr:x>
      <cdr:y>0.18962</cdr:y>
    </cdr:from>
    <cdr:to>
      <cdr:x>0.62177</cdr:x>
      <cdr:y>0.29545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2867025" y="819150"/>
          <a:ext cx="1162050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R²</a:t>
          </a:r>
          <a:r>
            <a:rPr lang="en-GB" sz="1100" baseline="0"/>
            <a:t>=0,997</a:t>
          </a:r>
        </a:p>
        <a:p xmlns:a="http://schemas.openxmlformats.org/drawingml/2006/main">
          <a:r>
            <a:rPr lang="en-GB" sz="1100" baseline="0"/>
            <a:t>y = 9,26E-06 x</a:t>
          </a:r>
          <a:endParaRPr lang="en-GB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647700</xdr:colOff>
      <xdr:row>1</xdr:row>
      <xdr:rowOff>171450</xdr:rowOff>
    </xdr:from>
    <xdr:to>
      <xdr:col>19</xdr:col>
      <xdr:colOff>269700</xdr:colOff>
      <xdr:row>24</xdr:row>
      <xdr:rowOff>43275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2</xdr:row>
      <xdr:rowOff>9525</xdr:rowOff>
    </xdr:from>
    <xdr:to>
      <xdr:col>15</xdr:col>
      <xdr:colOff>111125</xdr:colOff>
      <xdr:row>25</xdr:row>
      <xdr:rowOff>38100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E6" sqref="E1:E6"/>
    </sheetView>
  </sheetViews>
  <sheetFormatPr baseColWidth="10" defaultRowHeight="15" x14ac:dyDescent="0.25"/>
  <cols>
    <col min="1" max="1" width="17.28515625" customWidth="1"/>
    <col min="2" max="2" width="18.85546875" customWidth="1"/>
    <col min="3" max="3" width="16.5703125" customWidth="1"/>
    <col min="4" max="4" width="22.140625" customWidth="1"/>
    <col min="5" max="5" width="10.85546875" customWidth="1"/>
    <col min="6" max="6" width="15.140625" customWidth="1"/>
    <col min="7" max="7" width="21.28515625" customWidth="1"/>
  </cols>
  <sheetData>
    <row r="1" spans="1:16" x14ac:dyDescent="0.25">
      <c r="A1" s="2" t="s">
        <v>46</v>
      </c>
      <c r="B1" s="4" t="s">
        <v>12</v>
      </c>
      <c r="C1" s="4" t="s">
        <v>11</v>
      </c>
      <c r="D1" s="4" t="s">
        <v>13</v>
      </c>
      <c r="E1" s="4" t="s">
        <v>10</v>
      </c>
      <c r="F1" s="4" t="s">
        <v>9</v>
      </c>
      <c r="G1" s="5" t="s">
        <v>10</v>
      </c>
      <c r="H1" s="5" t="s">
        <v>14</v>
      </c>
      <c r="I1" s="1" t="s">
        <v>9</v>
      </c>
      <c r="J1" s="1"/>
      <c r="K1" s="1"/>
      <c r="L1" s="3" t="s">
        <v>10</v>
      </c>
      <c r="M1" s="11" t="s">
        <v>14</v>
      </c>
      <c r="N1" s="11" t="s">
        <v>9</v>
      </c>
      <c r="O1" s="3"/>
      <c r="P1" s="3"/>
    </row>
    <row r="2" spans="1:16" x14ac:dyDescent="0.25">
      <c r="A2" s="2">
        <v>50</v>
      </c>
      <c r="B2" s="2">
        <v>4400</v>
      </c>
      <c r="C2" s="2">
        <f>(B2*2*PI()/60)</f>
        <v>460.76692252650298</v>
      </c>
      <c r="D2" s="2">
        <v>240</v>
      </c>
      <c r="E2" s="2">
        <f>(D2/1000*9.81)</f>
        <v>2.3544</v>
      </c>
      <c r="F2" s="2">
        <v>22.2</v>
      </c>
      <c r="G2" s="1">
        <f>($K$5*$K$3*$K$4*($K$2)^3/24*($B2/60*2*PI())^2)</f>
        <v>1.9653540760038817</v>
      </c>
      <c r="H2" s="1">
        <f>($K$6*$K$3*$K$4*($K$2)^4/64*($B2/60*2*PI())^2)</f>
        <v>3.4065757549766019E-2</v>
      </c>
      <c r="I2" s="1">
        <f>H2*($B2*2*PI()/60)</f>
        <v>15.696374269739673</v>
      </c>
      <c r="J2" s="1" t="s">
        <v>2</v>
      </c>
      <c r="K2" s="1">
        <f>(9.5*0.025)</f>
        <v>0.23750000000000002</v>
      </c>
      <c r="L2" s="3">
        <f>($P$5*$P$3*$P$4*($P$2)^3/24*($B2/60*2*PI())^2)</f>
        <v>2.2135593005772343</v>
      </c>
      <c r="M2" s="3">
        <f>($P$6*$P$3*$P$4*($P$2)^4/64*($B2/60*2*PI())^2)</f>
        <v>1.9445584228247677E-3</v>
      </c>
      <c r="N2" s="3">
        <f>M2*($B2*2*PI()/60)</f>
        <v>0.89598820015795855</v>
      </c>
      <c r="O2" s="3" t="s">
        <v>2</v>
      </c>
      <c r="P2" s="3">
        <f>(9.5*0.025)</f>
        <v>0.23750000000000002</v>
      </c>
    </row>
    <row r="3" spans="1:16" x14ac:dyDescent="0.25">
      <c r="A3" s="2">
        <v>65</v>
      </c>
      <c r="B3" s="2">
        <v>5900</v>
      </c>
      <c r="C3" s="2">
        <f t="shared" ref="C3:C6" si="0">(B3*2*PI()/60)</f>
        <v>617.84655520599267</v>
      </c>
      <c r="D3" s="2">
        <v>386</v>
      </c>
      <c r="E3" s="2">
        <f t="shared" ref="E3:E6" si="1">(D3/1000*9.81)</f>
        <v>3.7866600000000004</v>
      </c>
      <c r="F3" s="2">
        <v>42.18</v>
      </c>
      <c r="G3" s="1">
        <f>($K$5*$K$3*$K$4*($K$2)^3/24*($B3/60*2*PI())^2)</f>
        <v>3.5337797203354921</v>
      </c>
      <c r="H3" s="1">
        <f>($K$6*$K$3*$K$4*($K$2)^4/64*($B3/60*2*PI())^2)</f>
        <v>6.125149898281794E-2</v>
      </c>
      <c r="I3" s="1">
        <f>H3*($B3*2*PI()/60)</f>
        <v>37.844027647737427</v>
      </c>
      <c r="J3" s="1" t="s">
        <v>3</v>
      </c>
      <c r="K3" s="1">
        <v>1.2250000000000001</v>
      </c>
      <c r="L3" s="3">
        <f>($P$5*$P$3*$P$4*($P$2)^3/24*($B3/60*2*PI())^2)</f>
        <v>3.9800619448911947</v>
      </c>
      <c r="M3" s="3">
        <f>($P$6*$P$3*$P$4*($P$2)^4/64*($B3/60*2*PI())^2)</f>
        <v>3.4963883625273849E-3</v>
      </c>
      <c r="N3" s="3">
        <f>M3*($B3*2*PI()/60)</f>
        <v>2.1602315054498664</v>
      </c>
      <c r="O3" s="3" t="s">
        <v>3</v>
      </c>
      <c r="P3" s="3">
        <v>1.2250000000000001</v>
      </c>
    </row>
    <row r="4" spans="1:16" x14ac:dyDescent="0.25">
      <c r="A4" s="2">
        <v>75</v>
      </c>
      <c r="B4" s="2">
        <v>6900</v>
      </c>
      <c r="C4" s="2">
        <f t="shared" si="0"/>
        <v>722.56631032565235</v>
      </c>
      <c r="D4" s="2">
        <v>490</v>
      </c>
      <c r="E4" s="2">
        <f t="shared" si="1"/>
        <v>4.8068999999999997</v>
      </c>
      <c r="F4" s="2">
        <v>61.05</v>
      </c>
      <c r="G4" s="1">
        <f>($K$5*$K$3*$K$4*($K$2)^3/24*($B4/60*2*PI())^2)</f>
        <v>4.8331873738917777</v>
      </c>
      <c r="H4" s="1">
        <f>($K$6*$K$3*$K$4*($K$2)^4/64*($B4/60*2*PI())^2)</f>
        <v>8.377431389175416E-2</v>
      </c>
      <c r="I4" s="1">
        <f>H4*($B4*2*PI()/60)</f>
        <v>60.532496888827843</v>
      </c>
      <c r="J4" s="1" t="s">
        <v>4</v>
      </c>
      <c r="K4" s="1">
        <f>(0.02)</f>
        <v>0.02</v>
      </c>
      <c r="L4" s="3">
        <f>($P$5*$P$3*$P$4*($P$2)^3/24*($B4/60*2*PI())^2)</f>
        <v>5.4435722262645738</v>
      </c>
      <c r="M4" s="3">
        <f>($P$6*$P$3*$P$4*($P$2)^4/64*($B4/60*2*PI())^2)</f>
        <v>4.7820468238991328E-3</v>
      </c>
      <c r="N4" s="3">
        <f>M4*($B4*2*PI()/60)</f>
        <v>3.455345929349301</v>
      </c>
      <c r="O4" s="3" t="s">
        <v>4</v>
      </c>
      <c r="P4" s="3">
        <f>(0.02)</f>
        <v>0.02</v>
      </c>
    </row>
    <row r="5" spans="1:16" x14ac:dyDescent="0.25">
      <c r="A5" s="2">
        <v>85</v>
      </c>
      <c r="B5" s="2">
        <v>7800</v>
      </c>
      <c r="C5" s="2">
        <f t="shared" si="0"/>
        <v>816.81408993334628</v>
      </c>
      <c r="D5" s="2">
        <v>594</v>
      </c>
      <c r="E5" s="2">
        <f t="shared" si="1"/>
        <v>5.82714</v>
      </c>
      <c r="F5" s="2">
        <v>79.92</v>
      </c>
      <c r="G5" s="1">
        <f>($K$5*$K$3*$K$4*($K$2)^3/24*($B5/60*2*PI())^2)</f>
        <v>6.1762470033097188</v>
      </c>
      <c r="H5" s="1">
        <f>($K$6*$K$3*$K$4*($K$2)^4/64*($B5/60*2*PI())^2)</f>
        <v>0.10705375461403743</v>
      </c>
      <c r="I5" s="1">
        <f>H5*($B5*2*PI()/60)</f>
        <v>87.443015149012751</v>
      </c>
      <c r="J5" s="1" t="s">
        <v>1</v>
      </c>
      <c r="K5" s="1">
        <v>0.67691249434999179</v>
      </c>
      <c r="L5" s="3">
        <f>($P$5*$P$3*$P$4*($P$2)^3/24*($B5/60*2*PI())^2)</f>
        <v>6.9562473061528376</v>
      </c>
      <c r="M5" s="3">
        <f>($P$6*$P$3*$P$4*($P$2)^4/64*($B5/60*2*PI())^2)</f>
        <v>6.1108953742075858E-3</v>
      </c>
      <c r="N5" s="3">
        <f>M5*($B5*2*PI()/60)</f>
        <v>4.9914654437612649</v>
      </c>
      <c r="O5" s="3" t="s">
        <v>1</v>
      </c>
      <c r="P5" s="3">
        <v>0.76239999999999997</v>
      </c>
    </row>
    <row r="6" spans="1:16" x14ac:dyDescent="0.25">
      <c r="A6" s="2">
        <v>100</v>
      </c>
      <c r="B6" s="2">
        <v>8300</v>
      </c>
      <c r="C6" s="2">
        <f t="shared" si="0"/>
        <v>869.17396749317606</v>
      </c>
      <c r="D6" s="2">
        <v>722</v>
      </c>
      <c r="E6" s="2">
        <f t="shared" si="1"/>
        <v>7.0828199999999999</v>
      </c>
      <c r="F6" s="2">
        <v>108.78</v>
      </c>
      <c r="G6" s="1">
        <f>($K$5*$K$3*$K$4*($K$2)^3/24*($B6/60*2*PI())^2)</f>
        <v>6.9934525979291031</v>
      </c>
      <c r="H6" s="1">
        <f>($K$6*$K$3*$K$4*($K$2)^4/64*($B6/60*2*PI())^2)</f>
        <v>0.12121849367786063</v>
      </c>
      <c r="I6" s="1">
        <f>H6*($B6*2*PI()/60)</f>
        <v>105.3599590835326</v>
      </c>
      <c r="J6" s="1" t="s">
        <v>0</v>
      </c>
      <c r="K6" s="1">
        <v>0.13173916184123075</v>
      </c>
      <c r="L6" s="3">
        <f>($P$5*$P$3*$P$4*($P$2)^3/24*($B6/60*2*PI())^2)</f>
        <v>7.8766580690478154</v>
      </c>
      <c r="M6" s="3">
        <f>($P$6*$P$3*$P$4*($P$2)^4/64*($B6/60*2*PI())^2)</f>
        <v>6.9194540159296632E-3</v>
      </c>
      <c r="N6" s="3">
        <f>M6*($B6*2*PI()/60)</f>
        <v>6.0142092999121752</v>
      </c>
      <c r="O6" s="3" t="s">
        <v>0</v>
      </c>
      <c r="P6" s="3">
        <v>7.5199999999999998E-3</v>
      </c>
    </row>
    <row r="7" spans="1:16" x14ac:dyDescent="0.25">
      <c r="C7" t="s">
        <v>7</v>
      </c>
      <c r="G7" t="s">
        <v>8</v>
      </c>
      <c r="L7" t="s">
        <v>5</v>
      </c>
      <c r="M7" t="s">
        <v>6</v>
      </c>
    </row>
    <row r="8" spans="1:16" x14ac:dyDescent="0.25">
      <c r="A8" t="s">
        <v>48</v>
      </c>
      <c r="B8" t="s">
        <v>49</v>
      </c>
    </row>
    <row r="9" spans="1:16" x14ac:dyDescent="0.25">
      <c r="A9">
        <f t="array" ref="A9">AVERAGE(ABS(E2:E6-G2:G6)/E2:E6)</f>
        <v>6.2004127142193874E-2</v>
      </c>
      <c r="B9">
        <f t="array" ref="B9">AVERAGE(ABS(E2:E6-L2:L6)/E2:E6)</f>
        <v>0.10983815272104716</v>
      </c>
    </row>
  </sheetData>
  <pageMargins left="0.7" right="0.7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26" sqref="D26"/>
    </sheetView>
  </sheetViews>
  <sheetFormatPr baseColWidth="10" defaultRowHeight="15" x14ac:dyDescent="0.25"/>
  <cols>
    <col min="3" max="3" width="13.42578125" customWidth="1"/>
  </cols>
  <sheetData>
    <row r="1" spans="1:3" x14ac:dyDescent="0.25">
      <c r="A1" t="s">
        <v>46</v>
      </c>
      <c r="B1" t="s">
        <v>11</v>
      </c>
      <c r="C1" t="s">
        <v>51</v>
      </c>
    </row>
    <row r="2" spans="1:3" x14ac:dyDescent="0.25">
      <c r="A2">
        <v>50</v>
      </c>
      <c r="B2">
        <v>460.76692252650298</v>
      </c>
      <c r="C2" s="6">
        <v>477.19040391691721</v>
      </c>
    </row>
    <row r="3" spans="1:3" x14ac:dyDescent="0.25">
      <c r="A3">
        <v>65</v>
      </c>
      <c r="B3">
        <v>617.84655520599267</v>
      </c>
      <c r="C3" s="6">
        <v>620.34752509199234</v>
      </c>
    </row>
    <row r="4" spans="1:3" x14ac:dyDescent="0.25">
      <c r="A4">
        <v>75</v>
      </c>
      <c r="B4">
        <v>722.56631032565235</v>
      </c>
      <c r="C4" s="6">
        <v>715.78560587537584</v>
      </c>
    </row>
    <row r="5" spans="1:3" ht="15.75" thickBot="1" x14ac:dyDescent="0.3">
      <c r="A5">
        <v>85</v>
      </c>
      <c r="B5">
        <v>816.81408993334628</v>
      </c>
      <c r="C5" s="7">
        <v>811.22368665875922</v>
      </c>
    </row>
    <row r="6" spans="1:3" x14ac:dyDescent="0.25">
      <c r="A6">
        <v>100</v>
      </c>
      <c r="B6">
        <v>869.17396749317606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2" zoomScale="85" zoomScaleNormal="85" workbookViewId="0">
      <selection activeCell="F8" sqref="F8"/>
    </sheetView>
  </sheetViews>
  <sheetFormatPr baseColWidth="10" defaultRowHeight="15" x14ac:dyDescent="0.25"/>
  <cols>
    <col min="3" max="3" width="18.42578125" customWidth="1"/>
    <col min="6" max="6" width="12" bestFit="1" customWidth="1"/>
  </cols>
  <sheetData>
    <row r="1" spans="1:7" x14ac:dyDescent="0.25">
      <c r="A1" t="s">
        <v>46</v>
      </c>
      <c r="B1" t="s">
        <v>11</v>
      </c>
      <c r="C1" t="s">
        <v>10</v>
      </c>
      <c r="D1" t="s">
        <v>54</v>
      </c>
      <c r="G1" t="s">
        <v>57</v>
      </c>
    </row>
    <row r="2" spans="1:7" x14ac:dyDescent="0.25">
      <c r="A2">
        <v>1</v>
      </c>
      <c r="B2">
        <f t="shared" ref="B2:B33" si="0">($F$7*A2/100)</f>
        <v>9.5399999999999991</v>
      </c>
      <c r="C2">
        <f t="shared" ref="C2:C33" si="1">($F$5*$F$3*$F$4*($F$2)^3/24*(B2)^2)</f>
        <v>8.4250980583894328E-4</v>
      </c>
      <c r="D2">
        <f t="shared" ref="D2:D33" si="2">($F$10*B2 - $F$11)</f>
        <v>-1.2806149048751945</v>
      </c>
      <c r="E2" t="s">
        <v>2</v>
      </c>
      <c r="F2">
        <f>(9.5*0.025)</f>
        <v>0.23750000000000002</v>
      </c>
      <c r="G2">
        <f>(ABS(D2-C2)/C2)</f>
        <v>1521.0000000000007</v>
      </c>
    </row>
    <row r="3" spans="1:7" x14ac:dyDescent="0.25">
      <c r="A3">
        <v>2</v>
      </c>
      <c r="B3">
        <f t="shared" si="0"/>
        <v>19.079999999999998</v>
      </c>
      <c r="C3">
        <f t="shared" si="1"/>
        <v>3.3700392233557731E-3</v>
      </c>
      <c r="D3">
        <f t="shared" si="2"/>
        <v>-1.2132141204080789</v>
      </c>
      <c r="E3" t="s">
        <v>3</v>
      </c>
      <c r="F3">
        <v>1.2250000000000001</v>
      </c>
      <c r="G3" s="15">
        <f t="shared" ref="G3:G66" si="3">(ABS(D3-C3)/C3)</f>
        <v>361.00000000000017</v>
      </c>
    </row>
    <row r="4" spans="1:7" x14ac:dyDescent="0.25">
      <c r="A4">
        <v>3</v>
      </c>
      <c r="B4">
        <f t="shared" si="0"/>
        <v>28.62</v>
      </c>
      <c r="C4">
        <f t="shared" si="1"/>
        <v>7.5825882525504913E-3</v>
      </c>
      <c r="D4">
        <f t="shared" si="2"/>
        <v>-1.1458133359409635</v>
      </c>
      <c r="E4" t="s">
        <v>4</v>
      </c>
      <c r="F4">
        <f>(0.02)</f>
        <v>0.02</v>
      </c>
      <c r="G4" s="15">
        <f t="shared" si="3"/>
        <v>152.11111111111114</v>
      </c>
    </row>
    <row r="5" spans="1:7" x14ac:dyDescent="0.25">
      <c r="A5">
        <v>4</v>
      </c>
      <c r="B5">
        <f t="shared" si="0"/>
        <v>38.159999999999997</v>
      </c>
      <c r="C5">
        <f t="shared" si="1"/>
        <v>1.3480156893423093E-2</v>
      </c>
      <c r="D5">
        <f t="shared" si="2"/>
        <v>-1.0784125514738481</v>
      </c>
      <c r="E5" t="s">
        <v>1</v>
      </c>
      <c r="F5">
        <v>0.67691249434999179</v>
      </c>
      <c r="G5" s="15">
        <f t="shared" si="3"/>
        <v>81.000000000000043</v>
      </c>
    </row>
    <row r="6" spans="1:7" x14ac:dyDescent="0.25">
      <c r="A6">
        <v>5</v>
      </c>
      <c r="B6">
        <f t="shared" si="0"/>
        <v>47.7</v>
      </c>
      <c r="C6">
        <f t="shared" si="1"/>
        <v>2.1062745145973592E-2</v>
      </c>
      <c r="D6">
        <f t="shared" si="2"/>
        <v>-1.0110117670067325</v>
      </c>
      <c r="E6" t="s">
        <v>0</v>
      </c>
      <c r="F6">
        <v>0.13173916184123075</v>
      </c>
      <c r="G6" s="15">
        <f t="shared" si="3"/>
        <v>49</v>
      </c>
    </row>
    <row r="7" spans="1:7" x14ac:dyDescent="0.25">
      <c r="A7">
        <v>6</v>
      </c>
      <c r="B7">
        <f t="shared" si="0"/>
        <v>57.24</v>
      </c>
      <c r="C7">
        <f t="shared" si="1"/>
        <v>3.0330353010201965E-2</v>
      </c>
      <c r="D7">
        <f t="shared" si="2"/>
        <v>-0.94361098253961706</v>
      </c>
      <c r="E7" t="s">
        <v>50</v>
      </c>
      <c r="F7">
        <v>954</v>
      </c>
      <c r="G7" s="15">
        <f t="shared" si="3"/>
        <v>32.111111111111121</v>
      </c>
    </row>
    <row r="8" spans="1:7" x14ac:dyDescent="0.25">
      <c r="A8">
        <v>7</v>
      </c>
      <c r="B8">
        <f t="shared" si="0"/>
        <v>66.78</v>
      </c>
      <c r="C8">
        <f t="shared" si="1"/>
        <v>4.1282980486108227E-2</v>
      </c>
      <c r="D8">
        <f t="shared" si="2"/>
        <v>-0.87621019807250156</v>
      </c>
      <c r="E8" t="s">
        <v>55</v>
      </c>
      <c r="F8">
        <f>($F$5*$F$3*$F$4*($F$2)^3/24)</f>
        <v>9.257169479922817E-6</v>
      </c>
      <c r="G8" s="15">
        <f t="shared" si="3"/>
        <v>22.224489795918377</v>
      </c>
    </row>
    <row r="9" spans="1:7" x14ac:dyDescent="0.25">
      <c r="A9">
        <v>8</v>
      </c>
      <c r="B9">
        <f t="shared" si="0"/>
        <v>76.319999999999993</v>
      </c>
      <c r="C9">
        <f t="shared" si="1"/>
        <v>5.392062757369237E-2</v>
      </c>
      <c r="D9">
        <f t="shared" si="2"/>
        <v>-0.80880941360538616</v>
      </c>
      <c r="E9" t="s">
        <v>56</v>
      </c>
      <c r="F9">
        <v>40</v>
      </c>
      <c r="G9" s="15">
        <f t="shared" si="3"/>
        <v>16.000000000000011</v>
      </c>
    </row>
    <row r="10" spans="1:7" x14ac:dyDescent="0.25">
      <c r="A10">
        <v>9</v>
      </c>
      <c r="B10">
        <f t="shared" si="0"/>
        <v>85.86</v>
      </c>
      <c r="C10">
        <f t="shared" si="1"/>
        <v>6.8243294272954419E-2</v>
      </c>
      <c r="D10">
        <f t="shared" si="2"/>
        <v>-0.74140862913827055</v>
      </c>
      <c r="E10" t="s">
        <v>52</v>
      </c>
      <c r="F10" s="12">
        <f>(2*$F$8*$F$7*$F$9/100)</f>
        <v>7.0650717470770938E-3</v>
      </c>
      <c r="G10" s="15">
        <f t="shared" si="3"/>
        <v>11.864197530864201</v>
      </c>
    </row>
    <row r="11" spans="1:7" x14ac:dyDescent="0.25">
      <c r="A11">
        <v>10</v>
      </c>
      <c r="B11">
        <f t="shared" si="0"/>
        <v>95.4</v>
      </c>
      <c r="C11">
        <f t="shared" si="1"/>
        <v>8.4250980583894367E-2</v>
      </c>
      <c r="D11">
        <f t="shared" si="2"/>
        <v>-0.67400784467115504</v>
      </c>
      <c r="E11" t="s">
        <v>53</v>
      </c>
      <c r="F11">
        <f>($F$8*($F$9*$F$7/100)^2)</f>
        <v>1.3480156893423099</v>
      </c>
      <c r="G11" s="15">
        <f t="shared" si="3"/>
        <v>9.0000000000000018</v>
      </c>
    </row>
    <row r="12" spans="1:7" x14ac:dyDescent="0.25">
      <c r="A12">
        <v>11</v>
      </c>
      <c r="B12">
        <f t="shared" si="0"/>
        <v>104.94</v>
      </c>
      <c r="C12">
        <f t="shared" si="1"/>
        <v>0.10194368650651216</v>
      </c>
      <c r="D12">
        <f t="shared" si="2"/>
        <v>-0.60660706020403965</v>
      </c>
      <c r="G12" s="15">
        <f t="shared" si="3"/>
        <v>6.9504132231405</v>
      </c>
    </row>
    <row r="13" spans="1:7" x14ac:dyDescent="0.25">
      <c r="A13">
        <v>12</v>
      </c>
      <c r="B13">
        <f t="shared" si="0"/>
        <v>114.48</v>
      </c>
      <c r="C13">
        <f t="shared" si="1"/>
        <v>0.12132141204080786</v>
      </c>
      <c r="D13">
        <f t="shared" si="2"/>
        <v>-0.53920627573692415</v>
      </c>
      <c r="G13" s="15">
        <f t="shared" si="3"/>
        <v>5.4444444444444464</v>
      </c>
    </row>
    <row r="14" spans="1:7" x14ac:dyDescent="0.25">
      <c r="A14">
        <v>13</v>
      </c>
      <c r="B14">
        <f t="shared" si="0"/>
        <v>124.02</v>
      </c>
      <c r="C14">
        <f t="shared" si="1"/>
        <v>0.14238415718678143</v>
      </c>
      <c r="D14">
        <f t="shared" si="2"/>
        <v>-0.47180549126980875</v>
      </c>
      <c r="G14" s="15">
        <f t="shared" si="3"/>
        <v>4.313609467455624</v>
      </c>
    </row>
    <row r="15" spans="1:7" x14ac:dyDescent="0.25">
      <c r="A15">
        <v>14</v>
      </c>
      <c r="B15">
        <f t="shared" si="0"/>
        <v>133.56</v>
      </c>
      <c r="C15">
        <f t="shared" si="1"/>
        <v>0.16513192194443291</v>
      </c>
      <c r="D15">
        <f t="shared" si="2"/>
        <v>-0.40440470680269325</v>
      </c>
      <c r="G15" s="15">
        <f t="shared" si="3"/>
        <v>3.4489795918367374</v>
      </c>
    </row>
    <row r="16" spans="1:7" x14ac:dyDescent="0.25">
      <c r="A16">
        <v>15</v>
      </c>
      <c r="B16">
        <f t="shared" si="0"/>
        <v>143.1</v>
      </c>
      <c r="C16">
        <f t="shared" si="1"/>
        <v>0.18956470631376224</v>
      </c>
      <c r="D16">
        <f t="shared" si="2"/>
        <v>-0.33700392233557785</v>
      </c>
      <c r="G16" s="15">
        <f t="shared" si="3"/>
        <v>2.7777777777777803</v>
      </c>
    </row>
    <row r="17" spans="1:7" x14ac:dyDescent="0.25">
      <c r="A17">
        <v>16</v>
      </c>
      <c r="B17">
        <f t="shared" si="0"/>
        <v>152.63999999999999</v>
      </c>
      <c r="C17">
        <f t="shared" si="1"/>
        <v>0.21568251029476948</v>
      </c>
      <c r="D17">
        <f t="shared" si="2"/>
        <v>-0.26960313786846246</v>
      </c>
      <c r="G17" s="15">
        <f t="shared" si="3"/>
        <v>2.2500000000000027</v>
      </c>
    </row>
    <row r="18" spans="1:7" x14ac:dyDescent="0.25">
      <c r="A18">
        <v>17</v>
      </c>
      <c r="B18">
        <f t="shared" si="0"/>
        <v>162.18</v>
      </c>
      <c r="C18">
        <f t="shared" si="1"/>
        <v>0.24348533388745469</v>
      </c>
      <c r="D18">
        <f t="shared" si="2"/>
        <v>-0.20220235340134685</v>
      </c>
      <c r="G18" s="15">
        <f t="shared" si="3"/>
        <v>1.830449826989621</v>
      </c>
    </row>
    <row r="19" spans="1:7" x14ac:dyDescent="0.25">
      <c r="A19">
        <v>18</v>
      </c>
      <c r="B19">
        <f t="shared" si="0"/>
        <v>171.72</v>
      </c>
      <c r="C19">
        <f t="shared" si="1"/>
        <v>0.27297317709181768</v>
      </c>
      <c r="D19">
        <f t="shared" si="2"/>
        <v>-0.13480156893423123</v>
      </c>
      <c r="G19" s="15">
        <f t="shared" si="3"/>
        <v>1.4938271604938282</v>
      </c>
    </row>
    <row r="20" spans="1:7" x14ac:dyDescent="0.25">
      <c r="A20">
        <v>19</v>
      </c>
      <c r="B20">
        <f t="shared" si="0"/>
        <v>181.26</v>
      </c>
      <c r="C20">
        <f t="shared" si="1"/>
        <v>0.30414603990785855</v>
      </c>
      <c r="D20">
        <f t="shared" si="2"/>
        <v>-6.7400784467115837E-2</v>
      </c>
      <c r="G20" s="15">
        <f t="shared" si="3"/>
        <v>1.2216066481994472</v>
      </c>
    </row>
    <row r="21" spans="1:7" x14ac:dyDescent="0.25">
      <c r="A21">
        <v>20</v>
      </c>
      <c r="B21">
        <f t="shared" si="0"/>
        <v>190.8</v>
      </c>
      <c r="C21">
        <f t="shared" si="1"/>
        <v>0.33700392233557747</v>
      </c>
      <c r="D21">
        <f t="shared" si="2"/>
        <v>-2.2204460492503131E-16</v>
      </c>
      <c r="G21" s="15">
        <f t="shared" si="3"/>
        <v>1.0000000000000007</v>
      </c>
    </row>
    <row r="22" spans="1:7" x14ac:dyDescent="0.25">
      <c r="A22">
        <v>21</v>
      </c>
      <c r="B22">
        <f t="shared" si="0"/>
        <v>200.34</v>
      </c>
      <c r="C22">
        <f t="shared" si="1"/>
        <v>0.37154682437497411</v>
      </c>
      <c r="D22">
        <f t="shared" si="2"/>
        <v>6.7400784467115171E-2</v>
      </c>
      <c r="G22" s="15">
        <f t="shared" si="3"/>
        <v>0.81859410430839086</v>
      </c>
    </row>
    <row r="23" spans="1:7" x14ac:dyDescent="0.25">
      <c r="A23">
        <v>22</v>
      </c>
      <c r="B23">
        <f t="shared" si="0"/>
        <v>209.88</v>
      </c>
      <c r="C23">
        <f t="shared" si="1"/>
        <v>0.40777474602604863</v>
      </c>
      <c r="D23">
        <f t="shared" si="2"/>
        <v>0.13480156893423056</v>
      </c>
      <c r="G23" s="15">
        <f t="shared" si="3"/>
        <v>0.66942148760330678</v>
      </c>
    </row>
    <row r="24" spans="1:7" x14ac:dyDescent="0.25">
      <c r="A24">
        <v>23</v>
      </c>
      <c r="B24">
        <f t="shared" si="0"/>
        <v>219.42</v>
      </c>
      <c r="C24">
        <f t="shared" si="1"/>
        <v>0.44568768728880104</v>
      </c>
      <c r="D24">
        <f t="shared" si="2"/>
        <v>0.20220235340134596</v>
      </c>
      <c r="G24" s="15">
        <f t="shared" si="3"/>
        <v>0.54631379962192916</v>
      </c>
    </row>
    <row r="25" spans="1:7" x14ac:dyDescent="0.25">
      <c r="A25">
        <v>24</v>
      </c>
      <c r="B25">
        <f t="shared" si="0"/>
        <v>228.96</v>
      </c>
      <c r="C25">
        <f t="shared" si="1"/>
        <v>0.48528564816323144</v>
      </c>
      <c r="D25">
        <f t="shared" si="2"/>
        <v>0.26960313786846157</v>
      </c>
      <c r="G25" s="15">
        <f t="shared" si="3"/>
        <v>0.44444444444444514</v>
      </c>
    </row>
    <row r="26" spans="1:7" x14ac:dyDescent="0.25">
      <c r="A26">
        <v>25</v>
      </c>
      <c r="B26">
        <f t="shared" si="0"/>
        <v>238.5</v>
      </c>
      <c r="C26">
        <f t="shared" si="1"/>
        <v>0.52656862864933962</v>
      </c>
      <c r="D26">
        <f t="shared" si="2"/>
        <v>0.33700392233557697</v>
      </c>
      <c r="G26" s="15">
        <f t="shared" si="3"/>
        <v>0.36000000000000076</v>
      </c>
    </row>
    <row r="27" spans="1:7" x14ac:dyDescent="0.25">
      <c r="A27">
        <v>26</v>
      </c>
      <c r="B27">
        <f t="shared" si="0"/>
        <v>248.04</v>
      </c>
      <c r="C27">
        <f t="shared" si="1"/>
        <v>0.56953662874712574</v>
      </c>
      <c r="D27">
        <f t="shared" si="2"/>
        <v>0.40440470680269236</v>
      </c>
      <c r="G27" s="15">
        <f t="shared" si="3"/>
        <v>0.28994082840236768</v>
      </c>
    </row>
    <row r="28" spans="1:7" x14ac:dyDescent="0.25">
      <c r="A28">
        <v>27</v>
      </c>
      <c r="B28">
        <f t="shared" si="0"/>
        <v>257.58</v>
      </c>
      <c r="C28">
        <f t="shared" si="1"/>
        <v>0.61418964845658974</v>
      </c>
      <c r="D28">
        <f t="shared" si="2"/>
        <v>0.47180549126980775</v>
      </c>
      <c r="G28" s="15">
        <f t="shared" si="3"/>
        <v>0.2318244170096031</v>
      </c>
    </row>
    <row r="29" spans="1:7" x14ac:dyDescent="0.25">
      <c r="A29">
        <v>28</v>
      </c>
      <c r="B29">
        <f t="shared" si="0"/>
        <v>267.12</v>
      </c>
      <c r="C29">
        <f t="shared" si="1"/>
        <v>0.66052768777773163</v>
      </c>
      <c r="D29">
        <f t="shared" si="2"/>
        <v>0.53920627573692337</v>
      </c>
      <c r="G29" s="14">
        <f t="shared" si="3"/>
        <v>0.18367346938775572</v>
      </c>
    </row>
    <row r="30" spans="1:7" x14ac:dyDescent="0.25">
      <c r="A30">
        <v>29</v>
      </c>
      <c r="B30">
        <f t="shared" si="0"/>
        <v>276.66000000000003</v>
      </c>
      <c r="C30">
        <f t="shared" si="1"/>
        <v>0.70855074671055163</v>
      </c>
      <c r="D30">
        <f t="shared" si="2"/>
        <v>0.60660706020403898</v>
      </c>
      <c r="G30" s="14">
        <f t="shared" si="3"/>
        <v>0.143876337693223</v>
      </c>
    </row>
    <row r="31" spans="1:7" x14ac:dyDescent="0.25">
      <c r="A31">
        <v>30</v>
      </c>
      <c r="B31">
        <f t="shared" si="0"/>
        <v>286.2</v>
      </c>
      <c r="C31">
        <f t="shared" si="1"/>
        <v>0.75825882525504895</v>
      </c>
      <c r="D31">
        <f t="shared" si="2"/>
        <v>0.67400784467115415</v>
      </c>
      <c r="G31" s="14">
        <f t="shared" si="3"/>
        <v>0.11111111111111173</v>
      </c>
    </row>
    <row r="32" spans="1:7" x14ac:dyDescent="0.25">
      <c r="A32">
        <v>31</v>
      </c>
      <c r="B32">
        <f t="shared" si="0"/>
        <v>295.74</v>
      </c>
      <c r="C32">
        <f t="shared" si="1"/>
        <v>0.80965192341122472</v>
      </c>
      <c r="D32">
        <f t="shared" si="2"/>
        <v>0.74140862913826999</v>
      </c>
      <c r="G32" s="13">
        <f t="shared" si="3"/>
        <v>8.4287200832466547E-2</v>
      </c>
    </row>
    <row r="33" spans="1:7" x14ac:dyDescent="0.25">
      <c r="A33">
        <v>32</v>
      </c>
      <c r="B33">
        <f t="shared" si="0"/>
        <v>305.27999999999997</v>
      </c>
      <c r="C33">
        <f t="shared" si="1"/>
        <v>0.86273004117907792</v>
      </c>
      <c r="D33">
        <f t="shared" si="2"/>
        <v>0.80880941360538494</v>
      </c>
      <c r="G33" s="13">
        <f t="shared" si="3"/>
        <v>6.2500000000000708E-2</v>
      </c>
    </row>
    <row r="34" spans="1:7" x14ac:dyDescent="0.25">
      <c r="A34">
        <v>33</v>
      </c>
      <c r="B34">
        <f t="shared" ref="B34:B65" si="4">($F$7*A34/100)</f>
        <v>314.82</v>
      </c>
      <c r="C34">
        <f t="shared" ref="C34:C65" si="5">($F$5*$F$3*$F$4*($F$2)^3/24*(B34)^2)</f>
        <v>0.91749317855860946</v>
      </c>
      <c r="D34">
        <f t="shared" ref="D34:D65" si="6">($F$10*B34 - $F$11)</f>
        <v>0.87621019807250078</v>
      </c>
      <c r="G34" s="13">
        <f t="shared" si="3"/>
        <v>4.4995408631772753E-2</v>
      </c>
    </row>
    <row r="35" spans="1:7" x14ac:dyDescent="0.25">
      <c r="A35">
        <v>34</v>
      </c>
      <c r="B35">
        <f t="shared" si="4"/>
        <v>324.36</v>
      </c>
      <c r="C35">
        <f t="shared" si="5"/>
        <v>0.97394133554981877</v>
      </c>
      <c r="D35">
        <f t="shared" si="6"/>
        <v>0.94361098253961617</v>
      </c>
      <c r="G35" s="13">
        <f t="shared" si="3"/>
        <v>3.1141868512111367E-2</v>
      </c>
    </row>
    <row r="36" spans="1:7" x14ac:dyDescent="0.25">
      <c r="A36">
        <v>35</v>
      </c>
      <c r="B36">
        <f t="shared" si="4"/>
        <v>333.9</v>
      </c>
      <c r="C36">
        <f t="shared" si="5"/>
        <v>1.0320745121527057</v>
      </c>
      <c r="D36">
        <f t="shared" si="6"/>
        <v>1.0110117670067316</v>
      </c>
      <c r="G36" s="13">
        <f t="shared" si="3"/>
        <v>2.040816326530669E-2</v>
      </c>
    </row>
    <row r="37" spans="1:7" x14ac:dyDescent="0.25">
      <c r="A37">
        <v>36</v>
      </c>
      <c r="B37">
        <f t="shared" si="4"/>
        <v>343.44</v>
      </c>
      <c r="C37">
        <f t="shared" si="5"/>
        <v>1.0918927083672707</v>
      </c>
      <c r="D37">
        <f t="shared" si="6"/>
        <v>1.0784125514738474</v>
      </c>
      <c r="G37" s="13">
        <f t="shared" si="3"/>
        <v>1.2345679012345867E-2</v>
      </c>
    </row>
    <row r="38" spans="1:7" x14ac:dyDescent="0.25">
      <c r="A38">
        <v>37</v>
      </c>
      <c r="B38">
        <f t="shared" si="4"/>
        <v>352.98</v>
      </c>
      <c r="C38">
        <f t="shared" si="5"/>
        <v>1.1533959241935137</v>
      </c>
      <c r="D38">
        <f t="shared" si="6"/>
        <v>1.1458133359409628</v>
      </c>
      <c r="G38" s="13">
        <f t="shared" si="3"/>
        <v>6.5741417092771729E-3</v>
      </c>
    </row>
    <row r="39" spans="1:7" x14ac:dyDescent="0.25">
      <c r="A39">
        <v>38</v>
      </c>
      <c r="B39">
        <f t="shared" si="4"/>
        <v>362.52</v>
      </c>
      <c r="C39">
        <f t="shared" si="5"/>
        <v>1.2165841596314342</v>
      </c>
      <c r="D39">
        <f t="shared" si="6"/>
        <v>1.2132141204080782</v>
      </c>
      <c r="G39" s="13">
        <f t="shared" si="3"/>
        <v>2.7700831024932543E-3</v>
      </c>
    </row>
    <row r="40" spans="1:7" x14ac:dyDescent="0.25">
      <c r="A40">
        <v>39</v>
      </c>
      <c r="B40">
        <f t="shared" si="4"/>
        <v>372.06</v>
      </c>
      <c r="C40">
        <f t="shared" si="5"/>
        <v>1.2814574146810331</v>
      </c>
      <c r="D40">
        <f t="shared" si="6"/>
        <v>1.2806149048751936</v>
      </c>
      <c r="G40" s="13">
        <f t="shared" si="3"/>
        <v>6.5746219592421006E-4</v>
      </c>
    </row>
    <row r="41" spans="1:7" x14ac:dyDescent="0.25">
      <c r="A41">
        <v>40</v>
      </c>
      <c r="B41">
        <f t="shared" si="4"/>
        <v>381.6</v>
      </c>
      <c r="C41">
        <f t="shared" si="5"/>
        <v>1.3480156893423099</v>
      </c>
      <c r="D41">
        <f t="shared" si="6"/>
        <v>1.3480156893423094</v>
      </c>
      <c r="G41" s="13">
        <f t="shared" si="3"/>
        <v>3.294391996778105E-16</v>
      </c>
    </row>
    <row r="42" spans="1:7" x14ac:dyDescent="0.25">
      <c r="A42">
        <v>41</v>
      </c>
      <c r="B42">
        <f t="shared" si="4"/>
        <v>391.14</v>
      </c>
      <c r="C42">
        <f t="shared" si="5"/>
        <v>1.4162589836152637</v>
      </c>
      <c r="D42">
        <f t="shared" si="6"/>
        <v>1.4154164738094244</v>
      </c>
      <c r="G42" s="13">
        <f t="shared" si="3"/>
        <v>5.948839976207378E-4</v>
      </c>
    </row>
    <row r="43" spans="1:7" x14ac:dyDescent="0.25">
      <c r="A43">
        <v>42</v>
      </c>
      <c r="B43">
        <f t="shared" si="4"/>
        <v>400.68</v>
      </c>
      <c r="C43">
        <f t="shared" si="5"/>
        <v>1.4861872974998964</v>
      </c>
      <c r="D43">
        <f t="shared" si="6"/>
        <v>1.4828172582765402</v>
      </c>
      <c r="G43" s="13">
        <f t="shared" si="3"/>
        <v>2.2675736961454205E-3</v>
      </c>
    </row>
    <row r="44" spans="1:7" x14ac:dyDescent="0.25">
      <c r="A44">
        <v>43</v>
      </c>
      <c r="B44">
        <f t="shared" si="4"/>
        <v>410.22</v>
      </c>
      <c r="C44">
        <f t="shared" si="5"/>
        <v>1.5578006309962067</v>
      </c>
      <c r="D44">
        <f t="shared" si="6"/>
        <v>1.5502180427436556</v>
      </c>
      <c r="G44" s="13">
        <f t="shared" si="3"/>
        <v>4.8674959437537656E-3</v>
      </c>
    </row>
    <row r="45" spans="1:7" x14ac:dyDescent="0.25">
      <c r="A45">
        <v>44</v>
      </c>
      <c r="B45">
        <f t="shared" si="4"/>
        <v>419.76</v>
      </c>
      <c r="C45">
        <f t="shared" si="5"/>
        <v>1.6310989841041945</v>
      </c>
      <c r="D45">
        <f t="shared" si="6"/>
        <v>1.617618827210771</v>
      </c>
      <c r="G45" s="13">
        <f t="shared" si="3"/>
        <v>8.2644628099176175E-3</v>
      </c>
    </row>
    <row r="46" spans="1:7" x14ac:dyDescent="0.25">
      <c r="A46">
        <v>45</v>
      </c>
      <c r="B46">
        <f t="shared" si="4"/>
        <v>429.3</v>
      </c>
      <c r="C46">
        <f t="shared" si="5"/>
        <v>1.7060823568238608</v>
      </c>
      <c r="D46">
        <f t="shared" si="6"/>
        <v>1.6850196116778864</v>
      </c>
      <c r="G46" s="13">
        <f t="shared" si="3"/>
        <v>1.234567901234615E-2</v>
      </c>
    </row>
    <row r="47" spans="1:7" x14ac:dyDescent="0.25">
      <c r="A47">
        <v>46</v>
      </c>
      <c r="B47">
        <f t="shared" si="4"/>
        <v>438.84</v>
      </c>
      <c r="C47">
        <f t="shared" si="5"/>
        <v>1.7827507491552042</v>
      </c>
      <c r="D47">
        <f t="shared" si="6"/>
        <v>1.7524203961450018</v>
      </c>
      <c r="G47" s="13">
        <f t="shared" si="3"/>
        <v>1.7013232514177922E-2</v>
      </c>
    </row>
    <row r="48" spans="1:7" x14ac:dyDescent="0.25">
      <c r="A48">
        <v>47</v>
      </c>
      <c r="B48">
        <f t="shared" si="4"/>
        <v>448.38</v>
      </c>
      <c r="C48">
        <f t="shared" si="5"/>
        <v>1.8611041610982262</v>
      </c>
      <c r="D48">
        <f t="shared" si="6"/>
        <v>1.8198211806121176</v>
      </c>
      <c r="G48" s="13">
        <f t="shared" si="3"/>
        <v>2.2181982797646174E-2</v>
      </c>
    </row>
    <row r="49" spans="1:7" x14ac:dyDescent="0.25">
      <c r="A49">
        <v>48</v>
      </c>
      <c r="B49">
        <f t="shared" si="4"/>
        <v>457.92</v>
      </c>
      <c r="C49">
        <f t="shared" si="5"/>
        <v>1.9411425926529258</v>
      </c>
      <c r="D49">
        <f t="shared" si="6"/>
        <v>1.887221965079233</v>
      </c>
      <c r="G49" s="13">
        <f t="shared" si="3"/>
        <v>2.7777777777777971E-2</v>
      </c>
    </row>
    <row r="50" spans="1:7" x14ac:dyDescent="0.25">
      <c r="A50">
        <v>49</v>
      </c>
      <c r="B50">
        <f t="shared" si="4"/>
        <v>467.46</v>
      </c>
      <c r="C50">
        <f t="shared" si="5"/>
        <v>2.0228660438193033</v>
      </c>
      <c r="D50">
        <f t="shared" si="6"/>
        <v>1.9546227495463484</v>
      </c>
      <c r="G50" s="13">
        <f t="shared" si="3"/>
        <v>3.3735943356934868E-2</v>
      </c>
    </row>
    <row r="51" spans="1:7" x14ac:dyDescent="0.25">
      <c r="A51">
        <v>50</v>
      </c>
      <c r="B51">
        <f t="shared" si="4"/>
        <v>477</v>
      </c>
      <c r="C51">
        <f t="shared" si="5"/>
        <v>2.1062745145973585</v>
      </c>
      <c r="D51">
        <f t="shared" si="6"/>
        <v>2.0220235340134636</v>
      </c>
      <c r="G51" s="13">
        <f t="shared" si="3"/>
        <v>4.0000000000000271E-2</v>
      </c>
    </row>
    <row r="52" spans="1:7" x14ac:dyDescent="0.25">
      <c r="A52">
        <v>51</v>
      </c>
      <c r="B52">
        <f t="shared" si="4"/>
        <v>486.54</v>
      </c>
      <c r="C52">
        <f t="shared" si="5"/>
        <v>2.1913680049870923</v>
      </c>
      <c r="D52">
        <f t="shared" si="6"/>
        <v>2.0894243184805799</v>
      </c>
      <c r="G52" s="13">
        <f t="shared" si="3"/>
        <v>4.6520569011918603E-2</v>
      </c>
    </row>
    <row r="53" spans="1:7" x14ac:dyDescent="0.25">
      <c r="A53">
        <v>52</v>
      </c>
      <c r="B53">
        <f t="shared" si="4"/>
        <v>496.08</v>
      </c>
      <c r="C53">
        <f t="shared" si="5"/>
        <v>2.278146514988503</v>
      </c>
      <c r="D53">
        <f t="shared" si="6"/>
        <v>2.1568251029476944</v>
      </c>
      <c r="G53" s="13">
        <f t="shared" si="3"/>
        <v>5.3254437869822813E-2</v>
      </c>
    </row>
    <row r="54" spans="1:7" x14ac:dyDescent="0.25">
      <c r="A54">
        <v>53</v>
      </c>
      <c r="B54">
        <f t="shared" si="4"/>
        <v>505.62</v>
      </c>
      <c r="C54">
        <f t="shared" si="5"/>
        <v>2.3666100446015923</v>
      </c>
      <c r="D54">
        <f t="shared" si="6"/>
        <v>2.2242258874148106</v>
      </c>
      <c r="G54" s="13">
        <f t="shared" si="3"/>
        <v>6.0163759344962708E-2</v>
      </c>
    </row>
    <row r="55" spans="1:7" x14ac:dyDescent="0.25">
      <c r="A55">
        <v>54</v>
      </c>
      <c r="B55">
        <f t="shared" si="4"/>
        <v>515.16</v>
      </c>
      <c r="C55">
        <f t="shared" si="5"/>
        <v>2.456758593826359</v>
      </c>
      <c r="D55">
        <f t="shared" si="6"/>
        <v>2.2916266718819251</v>
      </c>
      <c r="G55" s="13">
        <f t="shared" si="3"/>
        <v>6.7215363511660187E-2</v>
      </c>
    </row>
    <row r="56" spans="1:7" x14ac:dyDescent="0.25">
      <c r="A56">
        <v>55</v>
      </c>
      <c r="B56">
        <f t="shared" si="4"/>
        <v>524.70000000000005</v>
      </c>
      <c r="C56">
        <f t="shared" si="5"/>
        <v>2.5485921626628043</v>
      </c>
      <c r="D56">
        <f t="shared" si="6"/>
        <v>2.3590274563490414</v>
      </c>
      <c r="G56" s="13">
        <f t="shared" si="3"/>
        <v>7.4380165289256422E-2</v>
      </c>
    </row>
    <row r="57" spans="1:7" x14ac:dyDescent="0.25">
      <c r="A57">
        <v>56</v>
      </c>
      <c r="B57">
        <f t="shared" si="4"/>
        <v>534.24</v>
      </c>
      <c r="C57">
        <f t="shared" si="5"/>
        <v>2.6421107511109265</v>
      </c>
      <c r="D57">
        <f t="shared" si="6"/>
        <v>2.4264282408161568</v>
      </c>
      <c r="G57" s="13">
        <f t="shared" si="3"/>
        <v>8.1632653061224567E-2</v>
      </c>
    </row>
    <row r="58" spans="1:7" x14ac:dyDescent="0.25">
      <c r="A58">
        <v>57</v>
      </c>
      <c r="B58">
        <f t="shared" si="4"/>
        <v>543.78</v>
      </c>
      <c r="C58">
        <f t="shared" si="5"/>
        <v>2.737314359170727</v>
      </c>
      <c r="D58">
        <f t="shared" si="6"/>
        <v>2.4938290252832722</v>
      </c>
      <c r="G58" s="13">
        <f t="shared" si="3"/>
        <v>8.8950446291166552E-2</v>
      </c>
    </row>
    <row r="59" spans="1:7" x14ac:dyDescent="0.25">
      <c r="A59">
        <v>58</v>
      </c>
      <c r="B59">
        <f t="shared" si="4"/>
        <v>553.32000000000005</v>
      </c>
      <c r="C59">
        <f t="shared" si="5"/>
        <v>2.8342029868422065</v>
      </c>
      <c r="D59">
        <f t="shared" si="6"/>
        <v>2.5612298097503876</v>
      </c>
      <c r="G59" s="13">
        <f t="shared" si="3"/>
        <v>9.6313912009512892E-2</v>
      </c>
    </row>
    <row r="60" spans="1:7" x14ac:dyDescent="0.25">
      <c r="A60">
        <v>59</v>
      </c>
      <c r="B60">
        <f t="shared" si="4"/>
        <v>562.86</v>
      </c>
      <c r="C60">
        <f t="shared" si="5"/>
        <v>2.9327766341253625</v>
      </c>
      <c r="D60">
        <f t="shared" si="6"/>
        <v>2.628630594217503</v>
      </c>
      <c r="G60" s="14">
        <f t="shared" si="3"/>
        <v>0.10370583165756996</v>
      </c>
    </row>
    <row r="61" spans="1:7" x14ac:dyDescent="0.25">
      <c r="A61">
        <v>60</v>
      </c>
      <c r="B61">
        <f t="shared" si="4"/>
        <v>572.4</v>
      </c>
      <c r="C61">
        <f t="shared" si="5"/>
        <v>3.0330353010201958</v>
      </c>
      <c r="D61">
        <f t="shared" si="6"/>
        <v>2.6960313786846184</v>
      </c>
      <c r="G61" s="14">
        <f t="shared" si="3"/>
        <v>0.11111111111111115</v>
      </c>
    </row>
    <row r="62" spans="1:7" x14ac:dyDescent="0.25">
      <c r="A62">
        <v>61</v>
      </c>
      <c r="B62">
        <f t="shared" si="4"/>
        <v>581.94000000000005</v>
      </c>
      <c r="C62">
        <f t="shared" si="5"/>
        <v>3.1349789875267096</v>
      </c>
      <c r="D62">
        <f t="shared" si="6"/>
        <v>2.7634321631517347</v>
      </c>
      <c r="G62" s="14">
        <f t="shared" si="3"/>
        <v>0.11851652781510369</v>
      </c>
    </row>
    <row r="63" spans="1:7" x14ac:dyDescent="0.25">
      <c r="A63">
        <v>62</v>
      </c>
      <c r="B63">
        <f t="shared" si="4"/>
        <v>591.48</v>
      </c>
      <c r="C63">
        <f t="shared" si="5"/>
        <v>3.2386076936448989</v>
      </c>
      <c r="D63">
        <f t="shared" si="6"/>
        <v>2.8308329476188501</v>
      </c>
      <c r="G63" s="14">
        <f t="shared" si="3"/>
        <v>0.12591050988553595</v>
      </c>
    </row>
    <row r="64" spans="1:7" x14ac:dyDescent="0.25">
      <c r="A64">
        <v>63</v>
      </c>
      <c r="B64">
        <f t="shared" si="4"/>
        <v>601.02</v>
      </c>
      <c r="C64">
        <f t="shared" si="5"/>
        <v>3.3439214193747664</v>
      </c>
      <c r="D64">
        <f t="shared" si="6"/>
        <v>2.8982337320859655</v>
      </c>
      <c r="G64" s="14">
        <f t="shared" si="3"/>
        <v>0.13328294280675229</v>
      </c>
    </row>
    <row r="65" spans="1:7" x14ac:dyDescent="0.25">
      <c r="A65">
        <v>64</v>
      </c>
      <c r="B65">
        <f t="shared" si="4"/>
        <v>610.55999999999995</v>
      </c>
      <c r="C65">
        <f t="shared" si="5"/>
        <v>3.4509201647163117</v>
      </c>
      <c r="D65">
        <f t="shared" si="6"/>
        <v>2.96563451655308</v>
      </c>
      <c r="G65" s="14">
        <f t="shared" si="3"/>
        <v>0.14062500000000011</v>
      </c>
    </row>
    <row r="66" spans="1:7" x14ac:dyDescent="0.25">
      <c r="A66">
        <v>65</v>
      </c>
      <c r="B66">
        <f t="shared" ref="B66:B97" si="7">($F$7*A66/100)</f>
        <v>620.1</v>
      </c>
      <c r="C66">
        <f t="shared" ref="C66:C97" si="8">($F$5*$F$3*$F$4*($F$2)^3/24*(B66)^2)</f>
        <v>3.5596039296695361</v>
      </c>
      <c r="D66">
        <f t="shared" ref="D66:D101" si="9">($F$10*B66 - $F$11)</f>
        <v>3.0330353010201963</v>
      </c>
      <c r="G66" s="14">
        <f t="shared" si="3"/>
        <v>0.1479289940828403</v>
      </c>
    </row>
    <row r="67" spans="1:7" x14ac:dyDescent="0.25">
      <c r="A67">
        <v>66</v>
      </c>
      <c r="B67">
        <f t="shared" si="7"/>
        <v>629.64</v>
      </c>
      <c r="C67">
        <f t="shared" si="8"/>
        <v>3.6699727142344378</v>
      </c>
      <c r="D67">
        <f t="shared" si="9"/>
        <v>3.1004360854873116</v>
      </c>
      <c r="G67" s="14">
        <f t="shared" ref="G67:G101" si="10">(ABS(D67-C67)/C67)</f>
        <v>0.15518824609733711</v>
      </c>
    </row>
    <row r="68" spans="1:7" x14ac:dyDescent="0.25">
      <c r="A68">
        <v>67</v>
      </c>
      <c r="B68">
        <f t="shared" si="7"/>
        <v>639.17999999999995</v>
      </c>
      <c r="C68">
        <f t="shared" si="8"/>
        <v>3.7820265184110164</v>
      </c>
      <c r="D68">
        <f t="shared" si="9"/>
        <v>3.167836869954427</v>
      </c>
      <c r="G68" s="14">
        <f t="shared" si="10"/>
        <v>0.16239697037202042</v>
      </c>
    </row>
    <row r="69" spans="1:7" x14ac:dyDescent="0.25">
      <c r="A69">
        <v>68</v>
      </c>
      <c r="B69">
        <f t="shared" si="7"/>
        <v>648.72</v>
      </c>
      <c r="C69">
        <f t="shared" si="8"/>
        <v>3.8957653421992751</v>
      </c>
      <c r="D69">
        <f t="shared" si="9"/>
        <v>3.2352376544215424</v>
      </c>
      <c r="G69" s="14">
        <f t="shared" si="10"/>
        <v>0.16955017301038083</v>
      </c>
    </row>
    <row r="70" spans="1:7" x14ac:dyDescent="0.25">
      <c r="A70">
        <v>69</v>
      </c>
      <c r="B70">
        <f t="shared" si="7"/>
        <v>658.26</v>
      </c>
      <c r="C70">
        <f t="shared" si="8"/>
        <v>4.0111891855992097</v>
      </c>
      <c r="D70">
        <f t="shared" si="9"/>
        <v>3.3026384388886578</v>
      </c>
      <c r="G70" s="14">
        <f t="shared" si="10"/>
        <v>0.1766435622768327</v>
      </c>
    </row>
    <row r="71" spans="1:7" x14ac:dyDescent="0.25">
      <c r="A71">
        <v>70</v>
      </c>
      <c r="B71">
        <f t="shared" si="7"/>
        <v>667.8</v>
      </c>
      <c r="C71">
        <f t="shared" si="8"/>
        <v>4.1282980486108229</v>
      </c>
      <c r="D71">
        <f t="shared" si="9"/>
        <v>3.3700392233557732</v>
      </c>
      <c r="G71" s="14">
        <f t="shared" si="10"/>
        <v>0.18367346938775525</v>
      </c>
    </row>
    <row r="72" spans="1:7" x14ac:dyDescent="0.25">
      <c r="A72">
        <v>71</v>
      </c>
      <c r="B72">
        <f t="shared" si="7"/>
        <v>677.34</v>
      </c>
      <c r="C72">
        <f t="shared" si="8"/>
        <v>4.2470919312341149</v>
      </c>
      <c r="D72">
        <f t="shared" si="9"/>
        <v>3.4374400078228895</v>
      </c>
      <c r="G72" s="14">
        <f t="shared" si="10"/>
        <v>0.19063677841698087</v>
      </c>
    </row>
    <row r="73" spans="1:7" x14ac:dyDescent="0.25">
      <c r="A73">
        <v>72</v>
      </c>
      <c r="B73">
        <f t="shared" si="7"/>
        <v>686.88</v>
      </c>
      <c r="C73">
        <f t="shared" si="8"/>
        <v>4.3675708334690828</v>
      </c>
      <c r="D73">
        <f t="shared" si="9"/>
        <v>3.5048407922900049</v>
      </c>
      <c r="G73" s="14">
        <f t="shared" si="10"/>
        <v>0.19753086419753083</v>
      </c>
    </row>
    <row r="74" spans="1:7" x14ac:dyDescent="0.25">
      <c r="A74">
        <v>73</v>
      </c>
      <c r="B74">
        <f t="shared" si="7"/>
        <v>696.42</v>
      </c>
      <c r="C74">
        <f t="shared" si="8"/>
        <v>4.4897347553157294</v>
      </c>
      <c r="D74">
        <f t="shared" si="9"/>
        <v>3.5722415767571194</v>
      </c>
      <c r="G74" s="15">
        <f t="shared" si="10"/>
        <v>0.20435353724901498</v>
      </c>
    </row>
    <row r="75" spans="1:7" x14ac:dyDescent="0.25">
      <c r="A75">
        <v>74</v>
      </c>
      <c r="B75">
        <f t="shared" si="7"/>
        <v>705.96</v>
      </c>
      <c r="C75">
        <f t="shared" si="8"/>
        <v>4.6135836967740547</v>
      </c>
      <c r="D75">
        <f t="shared" si="9"/>
        <v>3.6396423612242357</v>
      </c>
      <c r="G75" s="15">
        <f t="shared" si="10"/>
        <v>0.21110299488677872</v>
      </c>
    </row>
    <row r="76" spans="1:7" x14ac:dyDescent="0.25">
      <c r="A76">
        <v>75</v>
      </c>
      <c r="B76">
        <f t="shared" si="7"/>
        <v>715.5</v>
      </c>
      <c r="C76">
        <f t="shared" si="8"/>
        <v>4.7391176578440568</v>
      </c>
      <c r="D76">
        <f t="shared" si="9"/>
        <v>3.7070431456913511</v>
      </c>
      <c r="G76" s="15">
        <f t="shared" si="10"/>
        <v>0.21777777777777779</v>
      </c>
    </row>
    <row r="77" spans="1:7" x14ac:dyDescent="0.25">
      <c r="A77">
        <v>76</v>
      </c>
      <c r="B77">
        <f t="shared" si="7"/>
        <v>725.04</v>
      </c>
      <c r="C77">
        <f t="shared" si="8"/>
        <v>4.8663366385257367</v>
      </c>
      <c r="D77">
        <f t="shared" si="9"/>
        <v>3.7744439301584665</v>
      </c>
      <c r="G77" s="15">
        <f t="shared" si="10"/>
        <v>0.224376731301939</v>
      </c>
    </row>
    <row r="78" spans="1:7" x14ac:dyDescent="0.25">
      <c r="A78">
        <v>77</v>
      </c>
      <c r="B78">
        <f t="shared" si="7"/>
        <v>734.58</v>
      </c>
      <c r="C78">
        <f t="shared" si="8"/>
        <v>4.9952406388190962</v>
      </c>
      <c r="D78">
        <f t="shared" si="9"/>
        <v>3.8418447146255819</v>
      </c>
      <c r="G78" s="15">
        <f t="shared" si="10"/>
        <v>0.23089897115871155</v>
      </c>
    </row>
    <row r="79" spans="1:7" x14ac:dyDescent="0.25">
      <c r="A79">
        <v>78</v>
      </c>
      <c r="B79">
        <f t="shared" si="7"/>
        <v>744.12</v>
      </c>
      <c r="C79">
        <f t="shared" si="8"/>
        <v>5.1258296587241325</v>
      </c>
      <c r="D79">
        <f t="shared" si="9"/>
        <v>3.9092454990926973</v>
      </c>
      <c r="G79" s="15">
        <f t="shared" si="10"/>
        <v>0.23734385272846828</v>
      </c>
    </row>
    <row r="80" spans="1:7" x14ac:dyDescent="0.25">
      <c r="A80">
        <v>79</v>
      </c>
      <c r="B80">
        <f t="shared" si="7"/>
        <v>753.66</v>
      </c>
      <c r="C80">
        <f t="shared" si="8"/>
        <v>5.2581036982408458</v>
      </c>
      <c r="D80">
        <f t="shared" si="9"/>
        <v>3.9766462835598126</v>
      </c>
      <c r="G80" s="15">
        <f t="shared" si="10"/>
        <v>0.24371094375901303</v>
      </c>
    </row>
    <row r="81" spans="1:7" x14ac:dyDescent="0.25">
      <c r="A81">
        <v>80</v>
      </c>
      <c r="B81">
        <f t="shared" si="7"/>
        <v>763.2</v>
      </c>
      <c r="C81">
        <f t="shared" si="8"/>
        <v>5.3920627573692395</v>
      </c>
      <c r="D81">
        <f t="shared" si="9"/>
        <v>4.0440470680269289</v>
      </c>
      <c r="G81" s="15">
        <f t="shared" si="10"/>
        <v>0.25000000000000011</v>
      </c>
    </row>
    <row r="82" spans="1:7" x14ac:dyDescent="0.25">
      <c r="A82">
        <v>81</v>
      </c>
      <c r="B82">
        <f t="shared" si="7"/>
        <v>772.74</v>
      </c>
      <c r="C82">
        <f t="shared" si="8"/>
        <v>5.5277068361093082</v>
      </c>
      <c r="D82">
        <f t="shared" si="9"/>
        <v>4.1114478524940443</v>
      </c>
      <c r="G82" s="15">
        <f t="shared" si="10"/>
        <v>0.25621094345374179</v>
      </c>
    </row>
    <row r="83" spans="1:7" x14ac:dyDescent="0.25">
      <c r="A83">
        <v>82</v>
      </c>
      <c r="B83">
        <f t="shared" si="7"/>
        <v>782.28</v>
      </c>
      <c r="C83">
        <f t="shared" si="8"/>
        <v>5.6650359344610548</v>
      </c>
      <c r="D83">
        <f t="shared" si="9"/>
        <v>4.1788486369611588</v>
      </c>
      <c r="G83" s="15">
        <f t="shared" si="10"/>
        <v>0.26234384295062463</v>
      </c>
    </row>
    <row r="84" spans="1:7" x14ac:dyDescent="0.25">
      <c r="A84">
        <v>83</v>
      </c>
      <c r="B84">
        <f t="shared" si="7"/>
        <v>791.82</v>
      </c>
      <c r="C84">
        <f t="shared" si="8"/>
        <v>5.8040500524244818</v>
      </c>
      <c r="D84">
        <f t="shared" si="9"/>
        <v>4.2462494214282751</v>
      </c>
      <c r="G84" s="15">
        <f t="shared" si="10"/>
        <v>0.26839889679198725</v>
      </c>
    </row>
    <row r="85" spans="1:7" x14ac:dyDescent="0.25">
      <c r="A85">
        <v>84</v>
      </c>
      <c r="B85">
        <f t="shared" si="7"/>
        <v>801.36</v>
      </c>
      <c r="C85">
        <f t="shared" si="8"/>
        <v>5.9447491899995857</v>
      </c>
      <c r="D85">
        <f t="shared" si="9"/>
        <v>4.3136502058953905</v>
      </c>
      <c r="G85" s="15">
        <f t="shared" si="10"/>
        <v>0.27437641723356015</v>
      </c>
    </row>
    <row r="86" spans="1:7" x14ac:dyDescent="0.25">
      <c r="A86">
        <v>85</v>
      </c>
      <c r="B86">
        <f t="shared" si="7"/>
        <v>810.9</v>
      </c>
      <c r="C86">
        <f t="shared" si="8"/>
        <v>6.0871333471863656</v>
      </c>
      <c r="D86">
        <f t="shared" si="9"/>
        <v>4.3810509903625059</v>
      </c>
      <c r="G86" s="15">
        <f t="shared" si="10"/>
        <v>0.28027681660899645</v>
      </c>
    </row>
    <row r="87" spans="1:7" x14ac:dyDescent="0.25">
      <c r="A87">
        <v>86</v>
      </c>
      <c r="B87">
        <f t="shared" si="7"/>
        <v>820.44</v>
      </c>
      <c r="C87">
        <f t="shared" si="8"/>
        <v>6.2312025239848268</v>
      </c>
      <c r="D87">
        <f t="shared" si="9"/>
        <v>4.4484517748296213</v>
      </c>
      <c r="G87" s="15">
        <f t="shared" si="10"/>
        <v>0.28610059491617101</v>
      </c>
    </row>
    <row r="88" spans="1:7" x14ac:dyDescent="0.25">
      <c r="A88">
        <v>87</v>
      </c>
      <c r="B88">
        <f t="shared" si="7"/>
        <v>829.98</v>
      </c>
      <c r="C88">
        <f t="shared" si="8"/>
        <v>6.376956720394964</v>
      </c>
      <c r="D88">
        <f t="shared" si="9"/>
        <v>4.5158525592967367</v>
      </c>
      <c r="G88" s="15">
        <f t="shared" si="10"/>
        <v>0.29184832870920874</v>
      </c>
    </row>
    <row r="89" spans="1:7" x14ac:dyDescent="0.25">
      <c r="A89">
        <v>88</v>
      </c>
      <c r="B89">
        <f t="shared" si="7"/>
        <v>839.52</v>
      </c>
      <c r="C89">
        <f t="shared" si="8"/>
        <v>6.5243959364167781</v>
      </c>
      <c r="D89">
        <f t="shared" si="9"/>
        <v>4.5832533437638521</v>
      </c>
      <c r="G89" s="15">
        <f t="shared" si="10"/>
        <v>0.29752066115702486</v>
      </c>
    </row>
    <row r="90" spans="1:7" x14ac:dyDescent="0.25">
      <c r="A90">
        <v>89</v>
      </c>
      <c r="B90">
        <f t="shared" si="7"/>
        <v>849.06</v>
      </c>
      <c r="C90">
        <f t="shared" si="8"/>
        <v>6.6735201720502708</v>
      </c>
      <c r="D90">
        <f t="shared" si="9"/>
        <v>4.6506541282309675</v>
      </c>
      <c r="G90" s="15">
        <f t="shared" si="10"/>
        <v>0.30311829314480498</v>
      </c>
    </row>
    <row r="91" spans="1:7" x14ac:dyDescent="0.25">
      <c r="A91">
        <v>90</v>
      </c>
      <c r="B91">
        <f t="shared" si="7"/>
        <v>858.6</v>
      </c>
      <c r="C91">
        <f t="shared" si="8"/>
        <v>6.8243294272954431</v>
      </c>
      <c r="D91">
        <f t="shared" si="9"/>
        <v>4.7180549126980829</v>
      </c>
      <c r="G91" s="15">
        <f t="shared" si="10"/>
        <v>0.30864197530864218</v>
      </c>
    </row>
    <row r="92" spans="1:7" x14ac:dyDescent="0.25">
      <c r="A92">
        <v>91</v>
      </c>
      <c r="B92">
        <f t="shared" si="7"/>
        <v>868.14</v>
      </c>
      <c r="C92">
        <f t="shared" si="8"/>
        <v>6.9768237021522896</v>
      </c>
      <c r="D92">
        <f t="shared" si="9"/>
        <v>4.7854556971651983</v>
      </c>
      <c r="G92" s="15">
        <f t="shared" si="10"/>
        <v>0.31409250090568769</v>
      </c>
    </row>
    <row r="93" spans="1:7" x14ac:dyDescent="0.25">
      <c r="A93">
        <v>92</v>
      </c>
      <c r="B93">
        <f t="shared" si="7"/>
        <v>877.68</v>
      </c>
      <c r="C93">
        <f t="shared" si="8"/>
        <v>7.1310029966208166</v>
      </c>
      <c r="D93">
        <f t="shared" si="9"/>
        <v>4.8528564816323136</v>
      </c>
      <c r="G93" s="15">
        <f t="shared" si="10"/>
        <v>0.31947069943289225</v>
      </c>
    </row>
    <row r="94" spans="1:7" x14ac:dyDescent="0.25">
      <c r="A94">
        <v>93</v>
      </c>
      <c r="B94">
        <f t="shared" si="7"/>
        <v>887.22</v>
      </c>
      <c r="C94">
        <f t="shared" si="8"/>
        <v>7.2868673107010222</v>
      </c>
      <c r="D94">
        <f t="shared" si="9"/>
        <v>4.9202572660994299</v>
      </c>
      <c r="G94" s="15">
        <f t="shared" si="10"/>
        <v>0.324777430916869</v>
      </c>
    </row>
    <row r="95" spans="1:7" x14ac:dyDescent="0.25">
      <c r="A95">
        <v>94</v>
      </c>
      <c r="B95">
        <f t="shared" si="7"/>
        <v>896.76</v>
      </c>
      <c r="C95">
        <f t="shared" si="8"/>
        <v>7.4444166443929047</v>
      </c>
      <c r="D95">
        <f t="shared" si="9"/>
        <v>4.9876580505665453</v>
      </c>
      <c r="G95" s="15">
        <f t="shared" si="10"/>
        <v>0.33001358080579452</v>
      </c>
    </row>
    <row r="96" spans="1:7" x14ac:dyDescent="0.25">
      <c r="A96">
        <v>95</v>
      </c>
      <c r="B96">
        <f t="shared" si="7"/>
        <v>906.3</v>
      </c>
      <c r="C96">
        <f t="shared" si="8"/>
        <v>7.6036509976964641</v>
      </c>
      <c r="D96">
        <f t="shared" si="9"/>
        <v>5.0550588350336598</v>
      </c>
      <c r="G96" s="15">
        <f t="shared" si="10"/>
        <v>0.33518005540166212</v>
      </c>
    </row>
    <row r="97" spans="1:7" x14ac:dyDescent="0.25">
      <c r="A97">
        <v>96</v>
      </c>
      <c r="B97">
        <f t="shared" si="7"/>
        <v>915.84</v>
      </c>
      <c r="C97">
        <f t="shared" si="8"/>
        <v>7.7645703706117031</v>
      </c>
      <c r="D97">
        <f t="shared" si="9"/>
        <v>5.1224596195007761</v>
      </c>
      <c r="G97" s="15">
        <f t="shared" si="10"/>
        <v>0.34027777777777779</v>
      </c>
    </row>
    <row r="98" spans="1:7" x14ac:dyDescent="0.25">
      <c r="A98">
        <v>97</v>
      </c>
      <c r="B98">
        <f t="shared" ref="B98:B101" si="11">($F$7*A98/100)</f>
        <v>925.38</v>
      </c>
      <c r="C98">
        <f t="shared" ref="C98:C101" si="12">($F$5*$F$3*$F$4*($F$2)^3/24*(B98)^2)</f>
        <v>7.9271747631386189</v>
      </c>
      <c r="D98">
        <f t="shared" si="9"/>
        <v>5.1898604039678915</v>
      </c>
      <c r="G98" s="15">
        <f t="shared" si="10"/>
        <v>0.34530768413221385</v>
      </c>
    </row>
    <row r="99" spans="1:7" x14ac:dyDescent="0.25">
      <c r="A99">
        <v>98</v>
      </c>
      <c r="B99">
        <f t="shared" si="11"/>
        <v>934.92</v>
      </c>
      <c r="C99">
        <f t="shared" si="12"/>
        <v>8.0914641752772134</v>
      </c>
      <c r="D99">
        <f t="shared" si="9"/>
        <v>5.2572611884350069</v>
      </c>
      <c r="G99" s="15">
        <f t="shared" si="10"/>
        <v>0.35027072053311126</v>
      </c>
    </row>
    <row r="100" spans="1:7" x14ac:dyDescent="0.25">
      <c r="A100">
        <v>99</v>
      </c>
      <c r="B100">
        <f t="shared" si="11"/>
        <v>944.46</v>
      </c>
      <c r="C100">
        <f t="shared" si="12"/>
        <v>8.2574386070274848</v>
      </c>
      <c r="D100">
        <f t="shared" si="9"/>
        <v>5.3246619729021223</v>
      </c>
      <c r="G100" s="15">
        <f t="shared" si="10"/>
        <v>0.3551678400163249</v>
      </c>
    </row>
    <row r="101" spans="1:7" x14ac:dyDescent="0.25">
      <c r="A101">
        <v>100</v>
      </c>
      <c r="B101">
        <f t="shared" si="11"/>
        <v>954</v>
      </c>
      <c r="C101">
        <f t="shared" si="12"/>
        <v>8.4250980583894339</v>
      </c>
      <c r="D101">
        <f t="shared" si="9"/>
        <v>5.3920627573692377</v>
      </c>
      <c r="G101" s="15">
        <f t="shared" si="10"/>
        <v>0.36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B28" sqref="B25:B28"/>
    </sheetView>
  </sheetViews>
  <sheetFormatPr baseColWidth="10" defaultRowHeight="15" x14ac:dyDescent="0.25"/>
  <sheetData>
    <row r="1" spans="1:9" x14ac:dyDescent="0.25">
      <c r="A1" t="s">
        <v>17</v>
      </c>
    </row>
    <row r="2" spans="1:9" ht="15.75" thickBot="1" x14ac:dyDescent="0.3"/>
    <row r="3" spans="1:9" x14ac:dyDescent="0.25">
      <c r="A3" s="9" t="s">
        <v>18</v>
      </c>
      <c r="B3" s="9"/>
    </row>
    <row r="4" spans="1:9" x14ac:dyDescent="0.25">
      <c r="A4" s="6" t="s">
        <v>19</v>
      </c>
      <c r="B4" s="6">
        <v>0.99990096222517122</v>
      </c>
    </row>
    <row r="5" spans="1:9" x14ac:dyDescent="0.25">
      <c r="A5" s="6" t="s">
        <v>20</v>
      </c>
      <c r="B5" s="6">
        <v>0.99980193425882335</v>
      </c>
    </row>
    <row r="6" spans="1:9" x14ac:dyDescent="0.25">
      <c r="A6" s="6" t="s">
        <v>20</v>
      </c>
      <c r="B6" s="6">
        <v>0.66646860092548998</v>
      </c>
    </row>
    <row r="7" spans="1:9" x14ac:dyDescent="0.25">
      <c r="A7" s="6" t="s">
        <v>21</v>
      </c>
      <c r="B7" s="6">
        <v>10.850747331658289</v>
      </c>
    </row>
    <row r="8" spans="1:9" ht="15.75" thickBot="1" x14ac:dyDescent="0.3">
      <c r="A8" s="7" t="s">
        <v>22</v>
      </c>
      <c r="B8" s="7">
        <v>4</v>
      </c>
    </row>
    <row r="10" spans="1:9" ht="15.75" thickBot="1" x14ac:dyDescent="0.3">
      <c r="A10" t="s">
        <v>23</v>
      </c>
    </row>
    <row r="11" spans="1:9" x14ac:dyDescent="0.25">
      <c r="A11" s="8"/>
      <c r="B11" s="8" t="s">
        <v>28</v>
      </c>
      <c r="C11" s="8" t="s">
        <v>29</v>
      </c>
      <c r="D11" s="8" t="s">
        <v>30</v>
      </c>
      <c r="E11" s="8" t="s">
        <v>31</v>
      </c>
      <c r="F11" s="8" t="s">
        <v>32</v>
      </c>
    </row>
    <row r="12" spans="1:9" x14ac:dyDescent="0.25">
      <c r="A12" s="6" t="s">
        <v>24</v>
      </c>
      <c r="B12" s="6">
        <v>1</v>
      </c>
      <c r="C12" s="6">
        <v>1782974.6368527573</v>
      </c>
      <c r="D12" s="6">
        <v>1782974.6368527573</v>
      </c>
      <c r="E12" s="6">
        <v>15143.486122125501</v>
      </c>
      <c r="F12" s="6">
        <v>6.6028452784718138E-5</v>
      </c>
    </row>
    <row r="13" spans="1:9" x14ac:dyDescent="0.25">
      <c r="A13" s="6" t="s">
        <v>25</v>
      </c>
      <c r="B13" s="6">
        <v>3</v>
      </c>
      <c r="C13" s="6">
        <v>353.21615296646837</v>
      </c>
      <c r="D13" s="6">
        <v>117.73871765548945</v>
      </c>
      <c r="E13" s="6"/>
      <c r="F13" s="6"/>
    </row>
    <row r="14" spans="1:9" ht="15.75" thickBot="1" x14ac:dyDescent="0.3">
      <c r="A14" s="7" t="s">
        <v>26</v>
      </c>
      <c r="B14" s="7">
        <v>4</v>
      </c>
      <c r="C14" s="7">
        <v>1783327.8530057238</v>
      </c>
      <c r="D14" s="7"/>
      <c r="E14" s="7"/>
      <c r="F14" s="7"/>
    </row>
    <row r="15" spans="1:9" ht="15.75" thickBot="1" x14ac:dyDescent="0.3"/>
    <row r="16" spans="1:9" x14ac:dyDescent="0.25">
      <c r="A16" s="8"/>
      <c r="B16" s="8" t="s">
        <v>33</v>
      </c>
      <c r="C16" s="8" t="s">
        <v>21</v>
      </c>
      <c r="D16" s="8" t="s">
        <v>34</v>
      </c>
      <c r="E16" s="8" t="s">
        <v>35</v>
      </c>
      <c r="F16" s="8" t="s">
        <v>36</v>
      </c>
      <c r="G16" s="8" t="s">
        <v>37</v>
      </c>
      <c r="H16" s="8" t="s">
        <v>38</v>
      </c>
      <c r="I16" s="8" t="s">
        <v>39</v>
      </c>
    </row>
    <row r="17" spans="1:9" x14ac:dyDescent="0.25">
      <c r="A17" s="6" t="s">
        <v>27</v>
      </c>
      <c r="B17" s="6">
        <v>0</v>
      </c>
      <c r="C17" s="6" t="e">
        <v>#N/A</v>
      </c>
      <c r="D17" s="6" t="e">
        <v>#N/A</v>
      </c>
      <c r="E17" s="6" t="e">
        <v>#N/A</v>
      </c>
      <c r="F17" s="6" t="e">
        <v>#N/A</v>
      </c>
      <c r="G17" s="6" t="e">
        <v>#N/A</v>
      </c>
      <c r="H17" s="6" t="e">
        <v>#N/A</v>
      </c>
      <c r="I17" s="6" t="e">
        <v>#N/A</v>
      </c>
    </row>
    <row r="18" spans="1:9" ht="15.75" thickBot="1" x14ac:dyDescent="0.3">
      <c r="A18" s="7" t="s">
        <v>46</v>
      </c>
      <c r="B18" s="7">
        <v>9.5438080783383441</v>
      </c>
      <c r="C18" s="7">
        <v>7.7554814844190703E-2</v>
      </c>
      <c r="D18" s="7">
        <v>123.05887258595176</v>
      </c>
      <c r="E18" s="7">
        <v>1.1831197842013092E-6</v>
      </c>
      <c r="F18" s="7">
        <v>9.2969940443804866</v>
      </c>
      <c r="G18" s="7">
        <v>9.7906221122962016</v>
      </c>
      <c r="H18" s="7">
        <v>9.2969940443804866</v>
      </c>
      <c r="I18" s="7">
        <v>9.7906221122962016</v>
      </c>
    </row>
    <row r="22" spans="1:9" x14ac:dyDescent="0.25">
      <c r="A22" t="s">
        <v>40</v>
      </c>
    </row>
    <row r="23" spans="1:9" ht="15.75" thickBot="1" x14ac:dyDescent="0.3"/>
    <row r="24" spans="1:9" x14ac:dyDescent="0.25">
      <c r="A24" s="8" t="s">
        <v>41</v>
      </c>
      <c r="B24" s="8" t="s">
        <v>47</v>
      </c>
      <c r="C24" s="8" t="s">
        <v>25</v>
      </c>
    </row>
    <row r="25" spans="1:9" x14ac:dyDescent="0.25">
      <c r="A25" s="6">
        <v>1</v>
      </c>
      <c r="B25" s="6">
        <v>477.19040391691721</v>
      </c>
      <c r="C25" s="6">
        <v>-16.423481390414224</v>
      </c>
    </row>
    <row r="26" spans="1:9" x14ac:dyDescent="0.25">
      <c r="A26" s="6">
        <v>2</v>
      </c>
      <c r="B26" s="6">
        <v>620.34752509199234</v>
      </c>
      <c r="C26" s="6">
        <v>-2.5009698859996661</v>
      </c>
    </row>
    <row r="27" spans="1:9" x14ac:dyDescent="0.25">
      <c r="A27" s="6">
        <v>3</v>
      </c>
      <c r="B27" s="6">
        <v>715.78560587537584</v>
      </c>
      <c r="C27" s="6">
        <v>6.7807044502765166</v>
      </c>
    </row>
    <row r="28" spans="1:9" ht="15.75" thickBot="1" x14ac:dyDescent="0.3">
      <c r="A28" s="7">
        <v>4</v>
      </c>
      <c r="B28" s="7">
        <v>811.22368665875922</v>
      </c>
      <c r="C28" s="7">
        <v>5.5904032745870609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85" zoomScaleNormal="85" workbookViewId="0">
      <selection activeCell="B29" sqref="B24:B29"/>
    </sheetView>
  </sheetViews>
  <sheetFormatPr baseColWidth="10" defaultColWidth="14.7109375" defaultRowHeight="15" x14ac:dyDescent="0.25"/>
  <cols>
    <col min="1" max="1" width="14.7109375" customWidth="1"/>
  </cols>
  <sheetData>
    <row r="1" spans="1:9" x14ac:dyDescent="0.25">
      <c r="A1" t="s">
        <v>17</v>
      </c>
    </row>
    <row r="2" spans="1:9" ht="15.75" thickBot="1" x14ac:dyDescent="0.3"/>
    <row r="3" spans="1:9" x14ac:dyDescent="0.25">
      <c r="A3" s="9" t="s">
        <v>18</v>
      </c>
      <c r="B3" s="9"/>
    </row>
    <row r="4" spans="1:9" x14ac:dyDescent="0.25">
      <c r="A4" s="6" t="s">
        <v>19</v>
      </c>
      <c r="B4" s="6">
        <v>0.9986386062529361</v>
      </c>
    </row>
    <row r="5" spans="1:9" x14ac:dyDescent="0.25">
      <c r="A5" s="6" t="s">
        <v>20</v>
      </c>
      <c r="B5" s="6">
        <v>0.99727906589880666</v>
      </c>
    </row>
    <row r="6" spans="1:9" x14ac:dyDescent="0.25">
      <c r="A6" s="6" t="s">
        <v>20</v>
      </c>
      <c r="B6" s="6">
        <v>0.74727906589880666</v>
      </c>
    </row>
    <row r="7" spans="1:9" x14ac:dyDescent="0.25">
      <c r="A7" s="6" t="s">
        <v>21</v>
      </c>
      <c r="B7" s="6">
        <v>0.2940486461285422</v>
      </c>
    </row>
    <row r="8" spans="1:9" ht="15.75" thickBot="1" x14ac:dyDescent="0.3">
      <c r="A8" s="7" t="s">
        <v>22</v>
      </c>
      <c r="B8" s="7">
        <v>5</v>
      </c>
    </row>
    <row r="10" spans="1:9" ht="15.75" thickBot="1" x14ac:dyDescent="0.3">
      <c r="A10" t="s">
        <v>23</v>
      </c>
    </row>
    <row r="11" spans="1:9" x14ac:dyDescent="0.25">
      <c r="A11" s="8"/>
      <c r="B11" s="8" t="s">
        <v>28</v>
      </c>
      <c r="C11" s="8" t="s">
        <v>29</v>
      </c>
      <c r="D11" s="8" t="s">
        <v>30</v>
      </c>
      <c r="E11" s="8" t="s">
        <v>31</v>
      </c>
      <c r="F11" s="8" t="s">
        <v>32</v>
      </c>
    </row>
    <row r="12" spans="1:9" x14ac:dyDescent="0.25">
      <c r="A12" s="6" t="s">
        <v>24</v>
      </c>
      <c r="B12" s="6">
        <v>1</v>
      </c>
      <c r="C12" s="6">
        <v>126.76432223243988</v>
      </c>
      <c r="D12" s="6">
        <v>126.76432223243988</v>
      </c>
      <c r="E12" s="6">
        <v>1466.0833799119343</v>
      </c>
      <c r="F12" s="6">
        <v>3.9189285731585711E-5</v>
      </c>
    </row>
    <row r="13" spans="1:9" x14ac:dyDescent="0.25">
      <c r="A13" s="6" t="s">
        <v>25</v>
      </c>
      <c r="B13" s="6">
        <v>4</v>
      </c>
      <c r="C13" s="6">
        <v>0.34585842516011456</v>
      </c>
      <c r="D13" s="6">
        <v>8.6464606290028639E-2</v>
      </c>
      <c r="E13" s="6"/>
      <c r="F13" s="6"/>
    </row>
    <row r="14" spans="1:9" ht="15.75" thickBot="1" x14ac:dyDescent="0.3">
      <c r="A14" s="7" t="s">
        <v>26</v>
      </c>
      <c r="B14" s="7">
        <v>5</v>
      </c>
      <c r="C14" s="7">
        <v>127.1101806576</v>
      </c>
      <c r="D14" s="7"/>
      <c r="E14" s="7"/>
      <c r="F14" s="7"/>
    </row>
    <row r="15" spans="1:9" ht="15.75" thickBot="1" x14ac:dyDescent="0.3"/>
    <row r="16" spans="1:9" x14ac:dyDescent="0.25">
      <c r="A16" s="8"/>
      <c r="B16" s="8" t="s">
        <v>33</v>
      </c>
      <c r="C16" s="8" t="s">
        <v>21</v>
      </c>
      <c r="D16" s="8" t="s">
        <v>34</v>
      </c>
      <c r="E16" s="8" t="s">
        <v>35</v>
      </c>
      <c r="F16" s="8" t="s">
        <v>36</v>
      </c>
      <c r="G16" s="8" t="s">
        <v>37</v>
      </c>
      <c r="H16" s="8" t="s">
        <v>38</v>
      </c>
      <c r="I16" s="8" t="s">
        <v>39</v>
      </c>
    </row>
    <row r="17" spans="1:9" x14ac:dyDescent="0.25">
      <c r="A17" s="6" t="s">
        <v>27</v>
      </c>
      <c r="B17" s="6">
        <v>0</v>
      </c>
      <c r="C17" s="6" t="e">
        <v>#N/A</v>
      </c>
      <c r="D17" s="6" t="e">
        <v>#N/A</v>
      </c>
      <c r="E17" s="6" t="e">
        <v>#N/A</v>
      </c>
      <c r="F17" s="6" t="e">
        <v>#N/A</v>
      </c>
      <c r="G17" s="6" t="e">
        <v>#N/A</v>
      </c>
      <c r="H17" s="6" t="e">
        <v>#N/A</v>
      </c>
      <c r="I17" s="6" t="e">
        <v>#N/A</v>
      </c>
    </row>
    <row r="18" spans="1:9" ht="15.75" thickBot="1" x14ac:dyDescent="0.3">
      <c r="A18" s="7" t="s">
        <v>15</v>
      </c>
      <c r="B18" s="7">
        <v>9.2571694799228153E-6</v>
      </c>
      <c r="C18" s="7">
        <v>2.4176803438961932E-7</v>
      </c>
      <c r="D18" s="7">
        <v>38.289468263635293</v>
      </c>
      <c r="E18" s="7">
        <v>2.778827803041307E-6</v>
      </c>
      <c r="F18" s="7">
        <v>8.5859138042484652E-6</v>
      </c>
      <c r="G18" s="7">
        <v>9.9284251555971654E-6</v>
      </c>
      <c r="H18" s="7">
        <v>8.5859138042484652E-6</v>
      </c>
      <c r="I18" s="7">
        <v>9.9284251555971654E-6</v>
      </c>
    </row>
    <row r="22" spans="1:9" x14ac:dyDescent="0.25">
      <c r="A22" t="s">
        <v>40</v>
      </c>
    </row>
    <row r="23" spans="1:9" ht="15.75" thickBot="1" x14ac:dyDescent="0.3"/>
    <row r="24" spans="1:9" x14ac:dyDescent="0.25">
      <c r="A24" s="8" t="s">
        <v>41</v>
      </c>
      <c r="B24" s="8" t="s">
        <v>42</v>
      </c>
      <c r="C24" s="8" t="s">
        <v>25</v>
      </c>
    </row>
    <row r="25" spans="1:9" x14ac:dyDescent="0.25">
      <c r="A25" s="6">
        <v>1</v>
      </c>
      <c r="B25" s="6">
        <v>1.9653540760038812</v>
      </c>
      <c r="C25" s="6">
        <v>0.38904592399611881</v>
      </c>
    </row>
    <row r="26" spans="1:9" x14ac:dyDescent="0.25">
      <c r="A26" s="6">
        <v>2</v>
      </c>
      <c r="B26" s="6">
        <v>3.5337797203354913</v>
      </c>
      <c r="C26" s="6">
        <v>0.2528802796645091</v>
      </c>
    </row>
    <row r="27" spans="1:9" x14ac:dyDescent="0.25">
      <c r="A27" s="6">
        <v>3</v>
      </c>
      <c r="B27" s="6">
        <v>4.833187373891775</v>
      </c>
      <c r="C27" s="6">
        <v>-2.6287373891775268E-2</v>
      </c>
    </row>
    <row r="28" spans="1:9" x14ac:dyDescent="0.25">
      <c r="A28" s="6">
        <v>4</v>
      </c>
      <c r="B28" s="6">
        <v>6.1762470033097188</v>
      </c>
      <c r="C28" s="6">
        <v>-0.34910700330971878</v>
      </c>
    </row>
    <row r="29" spans="1:9" ht="15.75" thickBot="1" x14ac:dyDescent="0.3">
      <c r="A29" s="7">
        <v>5</v>
      </c>
      <c r="B29" s="7">
        <v>6.9934525979290996</v>
      </c>
      <c r="C29" s="7">
        <v>8.9367402070900326E-2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U4" sqref="U4"/>
    </sheetView>
  </sheetViews>
  <sheetFormatPr baseColWidth="10" defaultRowHeight="15" x14ac:dyDescent="0.25"/>
  <sheetData>
    <row r="1" spans="1:9" x14ac:dyDescent="0.25">
      <c r="A1" t="s">
        <v>17</v>
      </c>
    </row>
    <row r="2" spans="1:9" ht="15.75" thickBot="1" x14ac:dyDescent="0.3"/>
    <row r="3" spans="1:9" x14ac:dyDescent="0.25">
      <c r="A3" s="9" t="s">
        <v>18</v>
      </c>
      <c r="B3" s="9"/>
    </row>
    <row r="4" spans="1:9" x14ac:dyDescent="0.25">
      <c r="A4" s="6" t="s">
        <v>19</v>
      </c>
      <c r="B4" s="6">
        <v>0.99731966725208621</v>
      </c>
    </row>
    <row r="5" spans="1:9" x14ac:dyDescent="0.25">
      <c r="A5" s="6" t="s">
        <v>20</v>
      </c>
      <c r="B5" s="6">
        <v>0.99464651868781195</v>
      </c>
    </row>
    <row r="6" spans="1:9" x14ac:dyDescent="0.25">
      <c r="A6" s="6" t="s">
        <v>20</v>
      </c>
      <c r="B6" s="6">
        <v>0.74464651868781195</v>
      </c>
    </row>
    <row r="7" spans="1:9" x14ac:dyDescent="0.25">
      <c r="A7" s="6" t="s">
        <v>21</v>
      </c>
      <c r="B7" s="6">
        <v>5.6933744420938419</v>
      </c>
    </row>
    <row r="8" spans="1:9" ht="15.75" thickBot="1" x14ac:dyDescent="0.3">
      <c r="A8" s="7" t="s">
        <v>22</v>
      </c>
      <c r="B8" s="7">
        <v>5</v>
      </c>
    </row>
    <row r="10" spans="1:9" ht="15.75" thickBot="1" x14ac:dyDescent="0.3">
      <c r="A10" t="s">
        <v>23</v>
      </c>
    </row>
    <row r="11" spans="1:9" x14ac:dyDescent="0.25">
      <c r="A11" s="8"/>
      <c r="B11" s="8" t="s">
        <v>28</v>
      </c>
      <c r="C11" s="8" t="s">
        <v>29</v>
      </c>
      <c r="D11" s="8" t="s">
        <v>30</v>
      </c>
      <c r="E11" s="8" t="s">
        <v>31</v>
      </c>
      <c r="F11" s="8" t="s">
        <v>32</v>
      </c>
    </row>
    <row r="12" spans="1:9" x14ac:dyDescent="0.25">
      <c r="A12" s="6" t="s">
        <v>24</v>
      </c>
      <c r="B12" s="6">
        <v>1</v>
      </c>
      <c r="C12" s="6">
        <v>24089.731649848451</v>
      </c>
      <c r="D12" s="6">
        <v>24089.731649848451</v>
      </c>
      <c r="E12" s="6">
        <v>743.17735371437163</v>
      </c>
      <c r="F12" s="6">
        <v>1.0832589530136055E-4</v>
      </c>
    </row>
    <row r="13" spans="1:9" x14ac:dyDescent="0.25">
      <c r="A13" s="6" t="s">
        <v>25</v>
      </c>
      <c r="B13" s="6">
        <v>4</v>
      </c>
      <c r="C13" s="6">
        <v>129.65805015154945</v>
      </c>
      <c r="D13" s="6">
        <v>32.414512537887362</v>
      </c>
      <c r="E13" s="6"/>
      <c r="F13" s="6"/>
    </row>
    <row r="14" spans="1:9" ht="15.75" thickBot="1" x14ac:dyDescent="0.3">
      <c r="A14" s="7" t="s">
        <v>26</v>
      </c>
      <c r="B14" s="7">
        <v>5</v>
      </c>
      <c r="C14" s="7">
        <v>24219.3897</v>
      </c>
      <c r="D14" s="7"/>
      <c r="E14" s="7"/>
      <c r="F14" s="7"/>
    </row>
    <row r="15" spans="1:9" ht="15.75" thickBot="1" x14ac:dyDescent="0.3"/>
    <row r="16" spans="1:9" x14ac:dyDescent="0.25">
      <c r="A16" s="8"/>
      <c r="B16" s="8" t="s">
        <v>33</v>
      </c>
      <c r="C16" s="8" t="s">
        <v>21</v>
      </c>
      <c r="D16" s="8" t="s">
        <v>34</v>
      </c>
      <c r="E16" s="8" t="s">
        <v>35</v>
      </c>
      <c r="F16" s="8" t="s">
        <v>36</v>
      </c>
      <c r="G16" s="8" t="s">
        <v>37</v>
      </c>
      <c r="H16" s="8" t="s">
        <v>38</v>
      </c>
      <c r="I16" s="8" t="s">
        <v>39</v>
      </c>
    </row>
    <row r="17" spans="1:9" x14ac:dyDescent="0.25">
      <c r="A17" s="6" t="s">
        <v>27</v>
      </c>
      <c r="B17" s="6">
        <v>0</v>
      </c>
      <c r="C17" s="6" t="e">
        <v>#N/A</v>
      </c>
      <c r="D17" s="6" t="e">
        <v>#N/A</v>
      </c>
      <c r="E17" s="6" t="e">
        <v>#N/A</v>
      </c>
      <c r="F17" s="6" t="e">
        <v>#N/A</v>
      </c>
      <c r="G17" s="6" t="e">
        <v>#N/A</v>
      </c>
      <c r="H17" s="6" t="e">
        <v>#N/A</v>
      </c>
      <c r="I17" s="6" t="e">
        <v>#N/A</v>
      </c>
    </row>
    <row r="18" spans="1:9" ht="15.75" thickBot="1" x14ac:dyDescent="0.3">
      <c r="A18" s="7" t="s">
        <v>16</v>
      </c>
      <c r="B18" s="10">
        <v>1.6045581554512799E-7</v>
      </c>
      <c r="C18" s="7">
        <v>5.885850523678007E-9</v>
      </c>
      <c r="D18" s="7">
        <v>27.261279385134728</v>
      </c>
      <c r="E18" s="7">
        <v>1.0766647457970572E-5</v>
      </c>
      <c r="F18" s="7">
        <v>1.4411407466873603E-7</v>
      </c>
      <c r="G18" s="7">
        <v>1.7679755642151938E-7</v>
      </c>
      <c r="H18" s="7">
        <v>1.4411407466873603E-7</v>
      </c>
      <c r="I18" s="7">
        <v>1.7679755642151938E-7</v>
      </c>
    </row>
    <row r="22" spans="1:9" x14ac:dyDescent="0.25">
      <c r="A22" t="s">
        <v>40</v>
      </c>
    </row>
    <row r="23" spans="1:9" ht="15.75" thickBot="1" x14ac:dyDescent="0.3"/>
    <row r="24" spans="1:9" x14ac:dyDescent="0.25">
      <c r="A24" s="8" t="s">
        <v>41</v>
      </c>
      <c r="B24" s="8" t="s">
        <v>43</v>
      </c>
      <c r="C24" s="8" t="s">
        <v>25</v>
      </c>
    </row>
    <row r="25" spans="1:9" x14ac:dyDescent="0.25">
      <c r="A25" s="6">
        <v>1</v>
      </c>
      <c r="B25" s="6">
        <v>15.696374269739646</v>
      </c>
      <c r="C25" s="6">
        <v>6.5036257302603531</v>
      </c>
    </row>
    <row r="26" spans="1:9" x14ac:dyDescent="0.25">
      <c r="A26" s="6">
        <v>2</v>
      </c>
      <c r="B26" s="6">
        <v>37.844027647737356</v>
      </c>
      <c r="C26" s="6">
        <v>4.3359723522626439</v>
      </c>
    </row>
    <row r="27" spans="1:9" x14ac:dyDescent="0.25">
      <c r="A27" s="6">
        <v>3</v>
      </c>
      <c r="B27" s="6">
        <v>60.532496888827708</v>
      </c>
      <c r="C27" s="6">
        <v>0.51750311117228875</v>
      </c>
    </row>
    <row r="28" spans="1:9" x14ac:dyDescent="0.25">
      <c r="A28" s="6">
        <v>4</v>
      </c>
      <c r="B28" s="6">
        <v>87.443015149012609</v>
      </c>
      <c r="C28" s="6">
        <v>-7.5230151490126076</v>
      </c>
    </row>
    <row r="29" spans="1:9" ht="15.75" thickBot="1" x14ac:dyDescent="0.3">
      <c r="A29" s="7">
        <v>5</v>
      </c>
      <c r="B29" s="7">
        <v>105.35995908353237</v>
      </c>
      <c r="C29" s="7">
        <v>3.4200409164676273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6" sqref="H6"/>
    </sheetView>
  </sheetViews>
  <sheetFormatPr baseColWidth="10" defaultRowHeight="15" x14ac:dyDescent="0.25"/>
  <cols>
    <col min="1" max="7" width="14.7109375" customWidth="1"/>
    <col min="8" max="9" width="22.140625" customWidth="1"/>
  </cols>
  <sheetData>
    <row r="1" spans="1:9" x14ac:dyDescent="0.25">
      <c r="A1" t="s">
        <v>11</v>
      </c>
      <c r="B1" t="s">
        <v>15</v>
      </c>
      <c r="C1" t="s">
        <v>10</v>
      </c>
      <c r="D1" t="s">
        <v>16</v>
      </c>
      <c r="E1" t="s">
        <v>9</v>
      </c>
      <c r="F1" s="1"/>
      <c r="G1" s="1"/>
      <c r="H1" t="s">
        <v>44</v>
      </c>
      <c r="I1" t="s">
        <v>45</v>
      </c>
    </row>
    <row r="2" spans="1:9" ht="15.75" thickBot="1" x14ac:dyDescent="0.3">
      <c r="A2">
        <v>460.76692252650298</v>
      </c>
      <c r="B2">
        <f t="array" ref="B2:B6">(A2:A6^2)</f>
        <v>212306.1568945444</v>
      </c>
      <c r="C2">
        <v>2.3544</v>
      </c>
      <c r="D2">
        <f t="array" ref="D2:D6">(A2:A6^3)</f>
        <v>97823654.545728132</v>
      </c>
      <c r="E2">
        <v>22.2</v>
      </c>
      <c r="F2" s="1" t="s">
        <v>2</v>
      </c>
      <c r="G2" s="1">
        <f>(9.5*0.025)</f>
        <v>0.23750000000000002</v>
      </c>
      <c r="H2" s="7">
        <v>9.2571694799228153E-6</v>
      </c>
      <c r="I2" s="10">
        <v>1.6045581554512799E-7</v>
      </c>
    </row>
    <row r="3" spans="1:9" x14ac:dyDescent="0.25">
      <c r="A3">
        <v>617.84655520599267</v>
      </c>
      <c r="B3">
        <v>381734.36577991175</v>
      </c>
      <c r="C3">
        <v>3.7866600000000004</v>
      </c>
      <c r="D3">
        <v>235853262.90086284</v>
      </c>
      <c r="E3">
        <v>42.18</v>
      </c>
      <c r="F3" s="1" t="s">
        <v>3</v>
      </c>
      <c r="G3" s="1">
        <v>1.2250000000000001</v>
      </c>
    </row>
    <row r="4" spans="1:9" x14ac:dyDescent="0.25">
      <c r="A4">
        <v>722.56631032565235</v>
      </c>
      <c r="B4">
        <v>522102.07281762693</v>
      </c>
      <c r="C4">
        <v>4.8068999999999997</v>
      </c>
      <c r="D4">
        <v>377253368.36920774</v>
      </c>
      <c r="E4">
        <v>61.05</v>
      </c>
      <c r="F4" s="1" t="s">
        <v>4</v>
      </c>
      <c r="G4" s="1">
        <f>(0.02)</f>
        <v>0.02</v>
      </c>
      <c r="H4" t="s">
        <v>1</v>
      </c>
      <c r="I4" t="s">
        <v>0</v>
      </c>
    </row>
    <row r="5" spans="1:9" x14ac:dyDescent="0.25">
      <c r="A5">
        <v>816.81408993334628</v>
      </c>
      <c r="B5">
        <v>667185.25751364068</v>
      </c>
      <c r="C5">
        <v>5.82714</v>
      </c>
      <c r="D5">
        <v>544966318.93294966</v>
      </c>
      <c r="E5">
        <v>79.92</v>
      </c>
      <c r="H5">
        <f>($H$2/(1/24*$G$3*$G$4*$G$2^3))</f>
        <v>0.67691249434999179</v>
      </c>
      <c r="I5">
        <f>($I$2/(1/64*$G$3*$G$4*$G$2^4))</f>
        <v>0.13173916184123075</v>
      </c>
    </row>
    <row r="6" spans="1:9" x14ac:dyDescent="0.25">
      <c r="A6">
        <v>869.17396749317606</v>
      </c>
      <c r="B6">
        <v>755463.38576782867</v>
      </c>
      <c r="C6">
        <v>7.0828199999999999</v>
      </c>
      <c r="D6">
        <v>656629108.30365145</v>
      </c>
      <c r="E6">
        <v>108.78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R9" sqref="R9"/>
    </sheetView>
  </sheetViews>
  <sheetFormatPr baseColWidth="10" defaultRowHeight="15" x14ac:dyDescent="0.25"/>
  <sheetData>
    <row r="1" spans="1:4" x14ac:dyDescent="0.25">
      <c r="A1" t="s">
        <v>11</v>
      </c>
      <c r="B1" t="s">
        <v>58</v>
      </c>
      <c r="C1" t="s">
        <v>10</v>
      </c>
      <c r="D1" t="s">
        <v>42</v>
      </c>
    </row>
    <row r="2" spans="1:4" x14ac:dyDescent="0.25">
      <c r="A2">
        <v>460.76692252650298</v>
      </c>
      <c r="B2">
        <f>(A2^2)</f>
        <v>212306.1568945444</v>
      </c>
      <c r="C2">
        <v>2.3544</v>
      </c>
      <c r="D2">
        <v>1.9653540760038812</v>
      </c>
    </row>
    <row r="3" spans="1:4" x14ac:dyDescent="0.25">
      <c r="A3">
        <v>617.84655520599267</v>
      </c>
      <c r="B3">
        <f t="shared" ref="B3:B6" si="0">(A3^2)</f>
        <v>381734.36577991175</v>
      </c>
      <c r="C3">
        <v>3.7866600000000004</v>
      </c>
      <c r="D3">
        <v>3.5337797203354913</v>
      </c>
    </row>
    <row r="4" spans="1:4" x14ac:dyDescent="0.25">
      <c r="A4">
        <v>722.56631032565235</v>
      </c>
      <c r="B4">
        <f t="shared" si="0"/>
        <v>522102.07281762693</v>
      </c>
      <c r="C4">
        <v>4.8068999999999997</v>
      </c>
      <c r="D4">
        <v>4.833187373891775</v>
      </c>
    </row>
    <row r="5" spans="1:4" x14ac:dyDescent="0.25">
      <c r="A5">
        <v>816.81408993334628</v>
      </c>
      <c r="B5">
        <f t="shared" si="0"/>
        <v>667185.25751364068</v>
      </c>
      <c r="C5">
        <v>5.82714</v>
      </c>
      <c r="D5">
        <v>6.1762470033097188</v>
      </c>
    </row>
    <row r="6" spans="1:4" x14ac:dyDescent="0.25">
      <c r="A6">
        <v>869.17396749317606</v>
      </c>
      <c r="B6">
        <f t="shared" si="0"/>
        <v>755463.38576782867</v>
      </c>
      <c r="C6">
        <v>7.0828199999999999</v>
      </c>
      <c r="D6">
        <v>6.9934525979290996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Données et modèles</vt:lpstr>
      <vt:lpstr>Reglin b' edited</vt:lpstr>
      <vt:lpstr>Linearisation</vt:lpstr>
      <vt:lpstr>Regression b</vt:lpstr>
      <vt:lpstr>Regression R_i</vt:lpstr>
      <vt:lpstr>Feuil1</vt:lpstr>
      <vt:lpstr>Regression P_i</vt:lpstr>
      <vt:lpstr>Moindres carrés Ct Cp</vt:lpstr>
      <vt:lpstr>Feuil2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cp:lastPrinted>2017-06-09T18:35:09Z</cp:lastPrinted>
  <dcterms:created xsi:type="dcterms:W3CDTF">2017-03-20T19:40:55Z</dcterms:created>
  <dcterms:modified xsi:type="dcterms:W3CDTF">2017-06-12T20:19:52Z</dcterms:modified>
</cp:coreProperties>
</file>