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ne Arduino\Modélisation Xcos\Modelisation helice\"/>
    </mc:Choice>
  </mc:AlternateContent>
  <bookViews>
    <workbookView xWindow="0" yWindow="0" windowWidth="23040" windowHeight="9390" activeTab="1"/>
  </bookViews>
  <sheets>
    <sheet name="Données et modèles" sheetId="2" r:id="rId1"/>
    <sheet name="Regression b" sheetId="9" r:id="rId2"/>
    <sheet name="Regression R_i" sheetId="5" r:id="rId3"/>
    <sheet name="Regression P_i" sheetId="6" r:id="rId4"/>
    <sheet name="Moindres carrés Ct Cp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H5" i="3" l="1"/>
  <c r="G4" i="3"/>
  <c r="G2" i="3"/>
  <c r="D2" i="3" a="1"/>
  <c r="D2" i="3" s="1"/>
  <c r="B2" i="3" a="1"/>
  <c r="B2" i="3" s="1"/>
  <c r="D5" i="3" l="1"/>
  <c r="D4" i="3"/>
  <c r="D3" i="3"/>
  <c r="D6" i="3"/>
  <c r="B4" i="3"/>
  <c r="B6" i="3"/>
  <c r="B5" i="3"/>
  <c r="B3" i="3"/>
  <c r="C3" i="2"/>
  <c r="C4" i="2"/>
  <c r="C5" i="2"/>
  <c r="C6" i="2"/>
  <c r="C2" i="2"/>
  <c r="K4" i="2" l="1"/>
  <c r="K2" i="2"/>
  <c r="P4" i="2"/>
  <c r="P2" i="2"/>
  <c r="E3" i="2"/>
  <c r="E4" i="2"/>
  <c r="E5" i="2"/>
  <c r="E6" i="2"/>
  <c r="E2" i="2"/>
  <c r="H6" i="2" l="1"/>
  <c r="I6" i="2" s="1"/>
  <c r="G4" i="2"/>
  <c r="G3" i="2"/>
  <c r="G6" i="2"/>
  <c r="G2" i="2"/>
  <c r="G5" i="2"/>
  <c r="L6" i="2"/>
  <c r="L5" i="2"/>
  <c r="M5" i="2"/>
  <c r="N5" i="2" s="1"/>
  <c r="L4" i="2"/>
  <c r="L3" i="2"/>
  <c r="M3" i="2"/>
  <c r="N3" i="2" s="1"/>
  <c r="M2" i="2"/>
  <c r="N2" i="2" s="1"/>
  <c r="M6" i="2"/>
  <c r="N6" i="2" s="1"/>
  <c r="L2" i="2"/>
  <c r="M4" i="2"/>
  <c r="N4" i="2" s="1"/>
  <c r="H2" i="2" l="1"/>
  <c r="I2" i="2" s="1"/>
  <c r="H4" i="2"/>
  <c r="I4" i="2" s="1"/>
  <c r="H5" i="2"/>
  <c r="I5" i="2" s="1"/>
  <c r="H3" i="2"/>
  <c r="I3" i="2" s="1"/>
</calcChain>
</file>

<file path=xl/sharedStrings.xml><?xml version="1.0" encoding="utf-8"?>
<sst xmlns="http://schemas.openxmlformats.org/spreadsheetml/2006/main" count="128" uniqueCount="48">
  <si>
    <t>Ct</t>
  </si>
  <si>
    <t>Cp</t>
  </si>
  <si>
    <t>D</t>
  </si>
  <si>
    <t>rho</t>
  </si>
  <si>
    <t>e</t>
  </si>
  <si>
    <t>(CAS IDEAL)</t>
  </si>
  <si>
    <t>NACA 2412</t>
  </si>
  <si>
    <t>(CAS REEL)</t>
  </si>
  <si>
    <t>(CAS AJUSTE)</t>
  </si>
  <si>
    <t>P_i (W)</t>
  </si>
  <si>
    <t>R_i (N)</t>
  </si>
  <si>
    <t>b' (rad/s)</t>
  </si>
  <si>
    <t>b' (RPM)</t>
  </si>
  <si>
    <t>R_i (g)</t>
  </si>
  <si>
    <t>M_i (Nm)</t>
  </si>
  <si>
    <t>b' ^2</t>
  </si>
  <si>
    <t>b' ^3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</si>
  <si>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</si>
  <si>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</si>
  <si>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</si>
  <si>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</si>
  <si>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</si>
  <si>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</si>
  <si>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</si>
  <si>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</si>
  <si>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</si>
  <si>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</si>
  <si>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</si>
  <si>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</si>
  <si>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</si>
  <si>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</si>
  <si>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</si>
  <si>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</si>
  <si>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</si>
  <si>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</si>
  <si>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</si>
  <si>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</si>
  <si>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</si>
  <si>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</si>
  <si>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</si>
  <si>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ANALYSE DES RÉSIDUS</t>
  </si>
  <si>
    <t>Observation</t>
  </si>
  <si>
    <t>Prévisions R_i (N)</t>
  </si>
  <si>
    <t>Prévisions P_i (W)</t>
  </si>
  <si>
    <t>Regression R_i/(b' ^2)</t>
  </si>
  <si>
    <t>Regression P_i/(b' ^3)</t>
  </si>
  <si>
    <t>Commande (%)</t>
  </si>
  <si>
    <t>Prévisions b'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</si>
</sst>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0" fillId="3" borderId="0" xfId="2" applyFont="1"/>
    <xf numFmtId="0" fontId="0" fillId="2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1" fontId="0" fillId="0" borderId="1" xfId="0" applyNumberFormat="1" applyFill="1" applyBorder="1" applyAlignment="1"/>
    <xf numFmtId="0" fontId="0" fillId="4" borderId="0" xfId="3" applyFont="1"/>
  </cellXfs>
  <cellStyles count="4">
    <cellStyle name="20 % - Accent4" xfId="1" builtinId="42"/>
    <cellStyle name="20 % - Accent5" xfId="2" builtinId="46"/>
    <cellStyle name="20 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Poussée R_i (N)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R_i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modèles'!$E$2:$E$6</c:f>
              <c:numCache>
                <c:formatCode>General</c:formatCode>
                <c:ptCount val="5"/>
                <c:pt idx="0">
                  <c:v>2.3544</c:v>
                </c:pt>
                <c:pt idx="1">
                  <c:v>3.7866600000000004</c:v>
                </c:pt>
                <c:pt idx="2">
                  <c:v>4.8068999999999997</c:v>
                </c:pt>
                <c:pt idx="3">
                  <c:v>5.82714</c:v>
                </c:pt>
                <c:pt idx="4">
                  <c:v>7.0828199999999999</c:v>
                </c:pt>
              </c:numCache>
            </c:numRef>
          </c:yVal>
          <c:smooth val="0"/>
        </c:ser>
        <c:ser>
          <c:idx val="1"/>
          <c:order val="1"/>
          <c:tx>
            <c:v>R_i est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modèles'!$G$2:$G$6</c:f>
              <c:numCache>
                <c:formatCode>General</c:formatCode>
                <c:ptCount val="5"/>
                <c:pt idx="0">
                  <c:v>1.9653540760038817</c:v>
                </c:pt>
                <c:pt idx="1">
                  <c:v>3.5337797203354921</c:v>
                </c:pt>
                <c:pt idx="2">
                  <c:v>4.8331873738917777</c:v>
                </c:pt>
                <c:pt idx="3">
                  <c:v>6.1762470033097188</c:v>
                </c:pt>
                <c:pt idx="4">
                  <c:v>6.9934525979291031</c:v>
                </c:pt>
              </c:numCache>
            </c:numRef>
          </c:yVal>
          <c:smooth val="0"/>
        </c:ser>
        <c:ser>
          <c:idx val="2"/>
          <c:order val="2"/>
          <c:tx>
            <c:v>R_i ideal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modèles'!$L$2:$L$6</c:f>
              <c:numCache>
                <c:formatCode>General</c:formatCode>
                <c:ptCount val="5"/>
                <c:pt idx="0">
                  <c:v>2.2135593005772343</c:v>
                </c:pt>
                <c:pt idx="1">
                  <c:v>3.9800619448911947</c:v>
                </c:pt>
                <c:pt idx="2">
                  <c:v>5.4435722262645738</c:v>
                </c:pt>
                <c:pt idx="3">
                  <c:v>6.9562473061528376</c:v>
                </c:pt>
                <c:pt idx="4">
                  <c:v>7.8766580690478154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3360"/>
        <c:axId val="6743904"/>
      </c:scatterChart>
      <c:valAx>
        <c:axId val="674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</a:t>
                </a:r>
                <a:r>
                  <a:rPr lang="en-GB" baseline="0"/>
                  <a:t>' (RPM)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904"/>
        <c:crosses val="autoZero"/>
        <c:crossBetween val="midCat"/>
      </c:valAx>
      <c:valAx>
        <c:axId val="67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R_i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Puissance P_i (W)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P_i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modèles'!$F$2:$F$6</c:f>
              <c:numCache>
                <c:formatCode>General</c:formatCode>
                <c:ptCount val="5"/>
                <c:pt idx="0">
                  <c:v>22.2</c:v>
                </c:pt>
                <c:pt idx="1">
                  <c:v>42.18</c:v>
                </c:pt>
                <c:pt idx="2">
                  <c:v>61.05</c:v>
                </c:pt>
                <c:pt idx="3">
                  <c:v>79.92</c:v>
                </c:pt>
                <c:pt idx="4">
                  <c:v>108.78</c:v>
                </c:pt>
              </c:numCache>
            </c:numRef>
          </c:yVal>
          <c:smooth val="0"/>
        </c:ser>
        <c:ser>
          <c:idx val="1"/>
          <c:order val="1"/>
          <c:tx>
            <c:v>P_i est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modèles'!$I$2:$I$6</c:f>
              <c:numCache>
                <c:formatCode>General</c:formatCode>
                <c:ptCount val="5"/>
                <c:pt idx="0">
                  <c:v>15.696374269739673</c:v>
                </c:pt>
                <c:pt idx="1">
                  <c:v>37.844027647737427</c:v>
                </c:pt>
                <c:pt idx="2">
                  <c:v>60.532496888827843</c:v>
                </c:pt>
                <c:pt idx="3">
                  <c:v>87.443015149012751</c:v>
                </c:pt>
                <c:pt idx="4">
                  <c:v>105.3599590835326</c:v>
                </c:pt>
              </c:numCache>
            </c:numRef>
          </c:yVal>
          <c:smooth val="0"/>
        </c:ser>
        <c:ser>
          <c:idx val="2"/>
          <c:order val="2"/>
          <c:tx>
            <c:v>P_i ideal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modèles'!$N$2:$N$6</c:f>
              <c:numCache>
                <c:formatCode>General</c:formatCode>
                <c:ptCount val="5"/>
                <c:pt idx="0">
                  <c:v>0.89598820015795855</c:v>
                </c:pt>
                <c:pt idx="1">
                  <c:v>2.1602315054498664</c:v>
                </c:pt>
                <c:pt idx="2">
                  <c:v>3.455345929349301</c:v>
                </c:pt>
                <c:pt idx="3">
                  <c:v>4.9914654437612649</c:v>
                </c:pt>
                <c:pt idx="4">
                  <c:v>6.0142092999121752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57504"/>
        <c:axId val="194249888"/>
      </c:scatterChart>
      <c:valAx>
        <c:axId val="19425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b' (RMP)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9888"/>
        <c:crosses val="autoZero"/>
        <c:crossBetween val="midCat"/>
      </c:valAx>
      <c:valAx>
        <c:axId val="19424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P_i 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Vitesse de rotation</a:t>
            </a:r>
            <a:r>
              <a:rPr lang="en-GB" baseline="0"/>
              <a:t> b' (rad.s^-1)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b'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modèles'!$A$2:$A$6</c:f>
              <c:numCache>
                <c:formatCode>General</c:formatCode>
                <c:ptCount val="5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100</c:v>
                </c:pt>
              </c:numCache>
            </c:numRef>
          </c:xVal>
          <c:yVal>
            <c:numRef>
              <c:f>'Données et modèles'!$C$2:$C$6</c:f>
              <c:numCache>
                <c:formatCode>General</c:formatCode>
                <c:ptCount val="5"/>
                <c:pt idx="0">
                  <c:v>460.76692252650298</c:v>
                </c:pt>
                <c:pt idx="1">
                  <c:v>617.84655520599267</c:v>
                </c:pt>
                <c:pt idx="2">
                  <c:v>722.56631032565235</c:v>
                </c:pt>
                <c:pt idx="3">
                  <c:v>816.81408993334628</c:v>
                </c:pt>
                <c:pt idx="4">
                  <c:v>869.17396749317606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47168"/>
        <c:axId val="194244448"/>
      </c:scatterChart>
      <c:valAx>
        <c:axId val="19424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Commande</a:t>
                </a:r>
                <a:r>
                  <a:rPr lang="en-GB" baseline="0"/>
                  <a:t> PWM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4448"/>
        <c:crosses val="autoZero"/>
        <c:crossBetween val="midCat"/>
      </c:valAx>
      <c:valAx>
        <c:axId val="1942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b' (rad.s^-1)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Commande (%) Courbe de régression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b' (rad/s)</c:v>
          </c:tx>
          <c:spPr>
            <a:ln w="19050">
              <a:noFill/>
            </a:ln>
          </c:spPr>
          <c:xVal>
            <c:numRef>
              <c:f>'Données et modèles'!$A$2:$A$5</c:f>
              <c:numCache>
                <c:formatCode>General</c:formatCode>
                <c:ptCount val="4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'Données et modèles'!$C$2:$C$5</c:f>
              <c:numCache>
                <c:formatCode>General</c:formatCode>
                <c:ptCount val="4"/>
                <c:pt idx="0">
                  <c:v>460.76692252650298</c:v>
                </c:pt>
                <c:pt idx="1">
                  <c:v>617.84655520599267</c:v>
                </c:pt>
                <c:pt idx="2">
                  <c:v>722.56631032565235</c:v>
                </c:pt>
                <c:pt idx="3">
                  <c:v>816.81408993334628</c:v>
                </c:pt>
              </c:numCache>
            </c:numRef>
          </c:yVal>
          <c:smooth val="0"/>
        </c:ser>
        <c:ser>
          <c:idx val="1"/>
          <c:order val="1"/>
          <c:tx>
            <c:v>Prévisions b' (rad/s)</c:v>
          </c:tx>
          <c:spPr>
            <a:ln w="19050">
              <a:noFill/>
            </a:ln>
          </c:spPr>
          <c:xVal>
            <c:numRef>
              <c:f>'Données et modèles'!$A$2:$A$5</c:f>
              <c:numCache>
                <c:formatCode>General</c:formatCode>
                <c:ptCount val="4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'Regression b'!$B$25:$B$28</c:f>
              <c:numCache>
                <c:formatCode>General</c:formatCode>
                <c:ptCount val="4"/>
                <c:pt idx="0">
                  <c:v>477.19040391691721</c:v>
                </c:pt>
                <c:pt idx="1">
                  <c:v>620.34752509199234</c:v>
                </c:pt>
                <c:pt idx="2">
                  <c:v>715.78560587537584</c:v>
                </c:pt>
                <c:pt idx="3">
                  <c:v>811.22368665875922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979984"/>
        <c:axId val="277378272"/>
      </c:scatterChart>
      <c:valAx>
        <c:axId val="27997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Commande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7378272"/>
        <c:crosses val="autoZero"/>
        <c:crossBetween val="midCat"/>
      </c:valAx>
      <c:valAx>
        <c:axId val="277378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(rad/s)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979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Courbe de régression R_i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R_i (N)</c:v>
          </c:tx>
          <c:spPr>
            <a:ln w="19050">
              <a:noFill/>
            </a:ln>
          </c:spPr>
          <c:xVal>
            <c:numRef>
              <c:f>'Moindres carrés Ct Cp'!$B$2:$B$6</c:f>
              <c:numCache>
                <c:formatCode>General</c:formatCode>
                <c:ptCount val="5"/>
                <c:pt idx="0">
                  <c:v>212306.1568945444</c:v>
                </c:pt>
                <c:pt idx="1">
                  <c:v>381734.36577991175</c:v>
                </c:pt>
                <c:pt idx="2">
                  <c:v>522102.07281762693</c:v>
                </c:pt>
                <c:pt idx="3">
                  <c:v>667185.25751364068</c:v>
                </c:pt>
                <c:pt idx="4">
                  <c:v>755463.38576782867</c:v>
                </c:pt>
              </c:numCache>
            </c:numRef>
          </c:xVal>
          <c:yVal>
            <c:numRef>
              <c:f>'Moindres carrés Ct Cp'!$C$2:$C$6</c:f>
              <c:numCache>
                <c:formatCode>General</c:formatCode>
                <c:ptCount val="5"/>
                <c:pt idx="0">
                  <c:v>2.3544</c:v>
                </c:pt>
                <c:pt idx="1">
                  <c:v>3.7866600000000004</c:v>
                </c:pt>
                <c:pt idx="2">
                  <c:v>4.8068999999999997</c:v>
                </c:pt>
                <c:pt idx="3">
                  <c:v>5.82714</c:v>
                </c:pt>
                <c:pt idx="4">
                  <c:v>7.0828199999999999</c:v>
                </c:pt>
              </c:numCache>
            </c:numRef>
          </c:yVal>
          <c:smooth val="0"/>
        </c:ser>
        <c:ser>
          <c:idx val="1"/>
          <c:order val="1"/>
          <c:tx>
            <c:v>Prévisions R_i (N)</c:v>
          </c:tx>
          <c:spPr>
            <a:ln w="19050">
              <a:noFill/>
            </a:ln>
          </c:spPr>
          <c:xVal>
            <c:numRef>
              <c:f>'Moindres carrés Ct Cp'!$B$2:$B$6</c:f>
              <c:numCache>
                <c:formatCode>General</c:formatCode>
                <c:ptCount val="5"/>
                <c:pt idx="0">
                  <c:v>212306.1568945444</c:v>
                </c:pt>
                <c:pt idx="1">
                  <c:v>381734.36577991175</c:v>
                </c:pt>
                <c:pt idx="2">
                  <c:v>522102.07281762693</c:v>
                </c:pt>
                <c:pt idx="3">
                  <c:v>667185.25751364068</c:v>
                </c:pt>
                <c:pt idx="4">
                  <c:v>755463.38576782867</c:v>
                </c:pt>
              </c:numCache>
            </c:numRef>
          </c:xVal>
          <c:yVal>
            <c:numRef>
              <c:f>'Regression R_i'!$B$25:$B$29</c:f>
              <c:numCache>
                <c:formatCode>General</c:formatCode>
                <c:ptCount val="5"/>
                <c:pt idx="0">
                  <c:v>1.9653540760038812</c:v>
                </c:pt>
                <c:pt idx="1">
                  <c:v>3.5337797203354913</c:v>
                </c:pt>
                <c:pt idx="2">
                  <c:v>4.833187373891775</c:v>
                </c:pt>
                <c:pt idx="3">
                  <c:v>6.1762470033097188</c:v>
                </c:pt>
                <c:pt idx="4">
                  <c:v>6.9934525979290996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48256"/>
        <c:axId val="194242816"/>
      </c:scatterChart>
      <c:valAx>
        <c:axId val="19424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^2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crossAx val="194242816"/>
        <c:crosses val="autoZero"/>
        <c:crossBetween val="midCat"/>
      </c:valAx>
      <c:valAx>
        <c:axId val="194242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R_i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248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Courbe de régression P_i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P_i (W)</c:v>
          </c:tx>
          <c:spPr>
            <a:ln w="19050">
              <a:noFill/>
            </a:ln>
          </c:spPr>
          <c:xVal>
            <c:numRef>
              <c:f>'Moindres carrés Ct Cp'!$D$2:$D$6</c:f>
              <c:numCache>
                <c:formatCode>General</c:formatCode>
                <c:ptCount val="5"/>
                <c:pt idx="0">
                  <c:v>97823654.545728132</c:v>
                </c:pt>
                <c:pt idx="1">
                  <c:v>235853262.90086284</c:v>
                </c:pt>
                <c:pt idx="2">
                  <c:v>377253368.36920774</c:v>
                </c:pt>
                <c:pt idx="3">
                  <c:v>544966318.93294966</c:v>
                </c:pt>
                <c:pt idx="4">
                  <c:v>656629108.30365145</c:v>
                </c:pt>
              </c:numCache>
            </c:numRef>
          </c:xVal>
          <c:yVal>
            <c:numRef>
              <c:f>'Moindres carrés Ct Cp'!$E$2:$E$6</c:f>
              <c:numCache>
                <c:formatCode>General</c:formatCode>
                <c:ptCount val="5"/>
                <c:pt idx="0">
                  <c:v>22.2</c:v>
                </c:pt>
                <c:pt idx="1">
                  <c:v>42.18</c:v>
                </c:pt>
                <c:pt idx="2">
                  <c:v>61.05</c:v>
                </c:pt>
                <c:pt idx="3">
                  <c:v>79.92</c:v>
                </c:pt>
                <c:pt idx="4">
                  <c:v>108.78</c:v>
                </c:pt>
              </c:numCache>
            </c:numRef>
          </c:yVal>
          <c:smooth val="0"/>
        </c:ser>
        <c:ser>
          <c:idx val="1"/>
          <c:order val="1"/>
          <c:tx>
            <c:v>Prévisions P_i (W)</c:v>
          </c:tx>
          <c:spPr>
            <a:ln w="19050">
              <a:noFill/>
            </a:ln>
          </c:spPr>
          <c:xVal>
            <c:numRef>
              <c:f>'Moindres carrés Ct Cp'!$D$2:$D$6</c:f>
              <c:numCache>
                <c:formatCode>General</c:formatCode>
                <c:ptCount val="5"/>
                <c:pt idx="0">
                  <c:v>97823654.545728132</c:v>
                </c:pt>
                <c:pt idx="1">
                  <c:v>235853262.90086284</c:v>
                </c:pt>
                <c:pt idx="2">
                  <c:v>377253368.36920774</c:v>
                </c:pt>
                <c:pt idx="3">
                  <c:v>544966318.93294966</c:v>
                </c:pt>
                <c:pt idx="4">
                  <c:v>656629108.30365145</c:v>
                </c:pt>
              </c:numCache>
            </c:numRef>
          </c:xVal>
          <c:yVal>
            <c:numRef>
              <c:f>'Regression P_i'!$B$25:$B$29</c:f>
              <c:numCache>
                <c:formatCode>General</c:formatCode>
                <c:ptCount val="5"/>
                <c:pt idx="0">
                  <c:v>15.696374269739646</c:v>
                </c:pt>
                <c:pt idx="1">
                  <c:v>37.844027647737356</c:v>
                </c:pt>
                <c:pt idx="2">
                  <c:v>60.532496888827708</c:v>
                </c:pt>
                <c:pt idx="3">
                  <c:v>87.443015149012609</c:v>
                </c:pt>
                <c:pt idx="4">
                  <c:v>105.35995908353237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48800"/>
        <c:axId val="194246080"/>
      </c:scatterChart>
      <c:valAx>
        <c:axId val="19424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^3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crossAx val="194246080"/>
        <c:crosses val="autoZero"/>
        <c:crossBetween val="midCat"/>
      </c:valAx>
      <c:valAx>
        <c:axId val="194246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P_i (W)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248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114300</xdr:rowOff>
    </xdr:from>
    <xdr:to>
      <xdr:col>4</xdr:col>
      <xdr:colOff>651510</xdr:colOff>
      <xdr:row>23</xdr:row>
      <xdr:rowOff>151130</xdr:rowOff>
    </xdr:to>
    <xdr:pic>
      <xdr:nvPicPr>
        <xdr:cNvPr id="2" name="Image 1" descr="http://www.rctigermotor.com/uploadfile/2014/1010/20141010073201618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638300"/>
          <a:ext cx="5547360" cy="28943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28575</xdr:colOff>
      <xdr:row>12</xdr:row>
      <xdr:rowOff>157162</xdr:rowOff>
    </xdr:from>
    <xdr:to>
      <xdr:col>11</xdr:col>
      <xdr:colOff>133350</xdr:colOff>
      <xdr:row>27</xdr:row>
      <xdr:rowOff>42862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314325</xdr:colOff>
      <xdr:row>12</xdr:row>
      <xdr:rowOff>152400</xdr:rowOff>
    </xdr:from>
    <xdr:to>
      <xdr:col>17</xdr:col>
      <xdr:colOff>314325</xdr:colOff>
      <xdr:row>27</xdr:row>
      <xdr:rowOff>38100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9525</xdr:colOff>
      <xdr:row>28</xdr:row>
      <xdr:rowOff>123825</xdr:rowOff>
    </xdr:from>
    <xdr:to>
      <xdr:col>11</xdr:col>
      <xdr:colOff>114300</xdr:colOff>
      <xdr:row>43</xdr:row>
      <xdr:rowOff>9525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180974</xdr:rowOff>
    </xdr:from>
    <xdr:to>
      <xdr:col>17</xdr:col>
      <xdr:colOff>622125</xdr:colOff>
      <xdr:row>23</xdr:row>
      <xdr:rowOff>52799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123825</xdr:rowOff>
    </xdr:from>
    <xdr:to>
      <xdr:col>14</xdr:col>
      <xdr:colOff>631650</xdr:colOff>
      <xdr:row>23</xdr:row>
      <xdr:rowOff>186150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1</xdr:row>
      <xdr:rowOff>171450</xdr:rowOff>
    </xdr:from>
    <xdr:to>
      <xdr:col>19</xdr:col>
      <xdr:colOff>269700</xdr:colOff>
      <xdr:row>24</xdr:row>
      <xdr:rowOff>43275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2" sqref="A2:A5"/>
    </sheetView>
  </sheetViews>
  <sheetFormatPr baseColWidth="10" defaultRowHeight="15" x14ac:dyDescent="0.25"/>
  <cols>
    <col min="1" max="1" width="17.28515625" customWidth="1"/>
    <col min="2" max="2" width="18.85546875" customWidth="1"/>
    <col min="3" max="3" width="16.5703125" customWidth="1"/>
    <col min="4" max="4" width="22.140625" customWidth="1"/>
    <col min="5" max="5" width="10.85546875" customWidth="1"/>
    <col min="6" max="6" width="15.140625" customWidth="1"/>
    <col min="7" max="7" width="21.28515625" customWidth="1"/>
  </cols>
  <sheetData>
    <row r="1" spans="1:16" x14ac:dyDescent="0.25">
      <c r="A1" s="2" t="s">
        <v>46</v>
      </c>
      <c r="B1" s="4" t="s">
        <v>12</v>
      </c>
      <c r="C1" s="4" t="s">
        <v>11</v>
      </c>
      <c r="D1" s="4" t="s">
        <v>13</v>
      </c>
      <c r="E1" s="4" t="s">
        <v>10</v>
      </c>
      <c r="F1" s="4" t="s">
        <v>9</v>
      </c>
      <c r="G1" s="5" t="s">
        <v>10</v>
      </c>
      <c r="H1" s="5" t="s">
        <v>14</v>
      </c>
      <c r="I1" s="1" t="s">
        <v>9</v>
      </c>
      <c r="J1" s="1"/>
      <c r="K1" s="1"/>
      <c r="L1" s="3" t="s">
        <v>10</v>
      </c>
      <c r="M1" s="11" t="s">
        <v>14</v>
      </c>
      <c r="N1" s="11" t="s">
        <v>9</v>
      </c>
      <c r="O1" s="3"/>
      <c r="P1" s="3"/>
    </row>
    <row r="2" spans="1:16" x14ac:dyDescent="0.25">
      <c r="A2" s="2">
        <v>50</v>
      </c>
      <c r="B2" s="2">
        <v>4400</v>
      </c>
      <c r="C2" s="2">
        <f>(B2*2*PI()/60)</f>
        <v>460.76692252650298</v>
      </c>
      <c r="D2" s="2">
        <v>240</v>
      </c>
      <c r="E2" s="2">
        <f>(D2/1000*9.81)</f>
        <v>2.3544</v>
      </c>
      <c r="F2" s="2">
        <v>22.2</v>
      </c>
      <c r="G2" s="1">
        <f>($K$5*$K$3*$K$4*($K$2)^3/24*($B2/60*2*PI())^2)</f>
        <v>1.9653540760038817</v>
      </c>
      <c r="H2" s="1">
        <f>($K$6*$K$3*$K$4*($K$2)^4/64*($B2/60*2*PI())^2)</f>
        <v>3.4065757549766019E-2</v>
      </c>
      <c r="I2" s="1">
        <f>H2*($B2*2*PI()/60)</f>
        <v>15.696374269739673</v>
      </c>
      <c r="J2" s="1" t="s">
        <v>2</v>
      </c>
      <c r="K2" s="1">
        <f>(9.5*0.025)</f>
        <v>0.23750000000000002</v>
      </c>
      <c r="L2" s="3">
        <f>($P$5*$P$3*$P$4*($P$2)^3/24*($B2/60*2*PI())^2)</f>
        <v>2.2135593005772343</v>
      </c>
      <c r="M2" s="3">
        <f>($P$6*$P$3*$P$4*($P$2)^4/64*($B2/60*2*PI())^2)</f>
        <v>1.9445584228247677E-3</v>
      </c>
      <c r="N2" s="3">
        <f>M2*($B2*2*PI()/60)</f>
        <v>0.89598820015795855</v>
      </c>
      <c r="O2" s="3" t="s">
        <v>2</v>
      </c>
      <c r="P2" s="3">
        <f>(9.5*0.025)</f>
        <v>0.23750000000000002</v>
      </c>
    </row>
    <row r="3" spans="1:16" x14ac:dyDescent="0.25">
      <c r="A3" s="2">
        <v>65</v>
      </c>
      <c r="B3" s="2">
        <v>5900</v>
      </c>
      <c r="C3" s="2">
        <f t="shared" ref="C3:C6" si="0">(B3*2*PI()/60)</f>
        <v>617.84655520599267</v>
      </c>
      <c r="D3" s="2">
        <v>386</v>
      </c>
      <c r="E3" s="2">
        <f t="shared" ref="E3:E6" si="1">(D3/1000*9.81)</f>
        <v>3.7866600000000004</v>
      </c>
      <c r="F3" s="2">
        <v>42.18</v>
      </c>
      <c r="G3" s="1">
        <f>($K$5*$K$3*$K$4*($K$2)^3/24*($B3/60*2*PI())^2)</f>
        <v>3.5337797203354921</v>
      </c>
      <c r="H3" s="1">
        <f>($K$6*$K$3*$K$4*($K$2)^4/64*($B3/60*2*PI())^2)</f>
        <v>6.125149898281794E-2</v>
      </c>
      <c r="I3" s="1">
        <f>H3*($B3*2*PI()/60)</f>
        <v>37.844027647737427</v>
      </c>
      <c r="J3" s="1" t="s">
        <v>3</v>
      </c>
      <c r="K3" s="1">
        <v>1.2250000000000001</v>
      </c>
      <c r="L3" s="3">
        <f>($P$5*$P$3*$P$4*($P$2)^3/24*($B3/60*2*PI())^2)</f>
        <v>3.9800619448911947</v>
      </c>
      <c r="M3" s="3">
        <f>($P$6*$P$3*$P$4*($P$2)^4/64*($B3/60*2*PI())^2)</f>
        <v>3.4963883625273849E-3</v>
      </c>
      <c r="N3" s="3">
        <f>M3*($B3*2*PI()/60)</f>
        <v>2.1602315054498664</v>
      </c>
      <c r="O3" s="3" t="s">
        <v>3</v>
      </c>
      <c r="P3" s="3">
        <v>1.2250000000000001</v>
      </c>
    </row>
    <row r="4" spans="1:16" x14ac:dyDescent="0.25">
      <c r="A4" s="2">
        <v>75</v>
      </c>
      <c r="B4" s="2">
        <v>6900</v>
      </c>
      <c r="C4" s="2">
        <f t="shared" si="0"/>
        <v>722.56631032565235</v>
      </c>
      <c r="D4" s="2">
        <v>490</v>
      </c>
      <c r="E4" s="2">
        <f t="shared" si="1"/>
        <v>4.8068999999999997</v>
      </c>
      <c r="F4" s="2">
        <v>61.05</v>
      </c>
      <c r="G4" s="1">
        <f>($K$5*$K$3*$K$4*($K$2)^3/24*($B4/60*2*PI())^2)</f>
        <v>4.8331873738917777</v>
      </c>
      <c r="H4" s="1">
        <f>($K$6*$K$3*$K$4*($K$2)^4/64*($B4/60*2*PI())^2)</f>
        <v>8.377431389175416E-2</v>
      </c>
      <c r="I4" s="1">
        <f>H4*($B4*2*PI()/60)</f>
        <v>60.532496888827843</v>
      </c>
      <c r="J4" s="1" t="s">
        <v>4</v>
      </c>
      <c r="K4" s="1">
        <f>(0.02)</f>
        <v>0.02</v>
      </c>
      <c r="L4" s="3">
        <f>($P$5*$P$3*$P$4*($P$2)^3/24*($B4/60*2*PI())^2)</f>
        <v>5.4435722262645738</v>
      </c>
      <c r="M4" s="3">
        <f>($P$6*$P$3*$P$4*($P$2)^4/64*($B4/60*2*PI())^2)</f>
        <v>4.7820468238991328E-3</v>
      </c>
      <c r="N4" s="3">
        <f>M4*($B4*2*PI()/60)</f>
        <v>3.455345929349301</v>
      </c>
      <c r="O4" s="3" t="s">
        <v>4</v>
      </c>
      <c r="P4" s="3">
        <f>(0.02)</f>
        <v>0.02</v>
      </c>
    </row>
    <row r="5" spans="1:16" x14ac:dyDescent="0.25">
      <c r="A5" s="2">
        <v>85</v>
      </c>
      <c r="B5" s="2">
        <v>7800</v>
      </c>
      <c r="C5" s="2">
        <f t="shared" si="0"/>
        <v>816.81408993334628</v>
      </c>
      <c r="D5" s="2">
        <v>594</v>
      </c>
      <c r="E5" s="2">
        <f t="shared" si="1"/>
        <v>5.82714</v>
      </c>
      <c r="F5" s="2">
        <v>79.92</v>
      </c>
      <c r="G5" s="1">
        <f>($K$5*$K$3*$K$4*($K$2)^3/24*($B5/60*2*PI())^2)</f>
        <v>6.1762470033097188</v>
      </c>
      <c r="H5" s="1">
        <f>($K$6*$K$3*$K$4*($K$2)^4/64*($B5/60*2*PI())^2)</f>
        <v>0.10705375461403743</v>
      </c>
      <c r="I5" s="1">
        <f>H5*($B5*2*PI()/60)</f>
        <v>87.443015149012751</v>
      </c>
      <c r="J5" s="1" t="s">
        <v>1</v>
      </c>
      <c r="K5" s="1">
        <v>0.67691249434999179</v>
      </c>
      <c r="L5" s="3">
        <f>($P$5*$P$3*$P$4*($P$2)^3/24*($B5/60*2*PI())^2)</f>
        <v>6.9562473061528376</v>
      </c>
      <c r="M5" s="3">
        <f>($P$6*$P$3*$P$4*($P$2)^4/64*($B5/60*2*PI())^2)</f>
        <v>6.1108953742075858E-3</v>
      </c>
      <c r="N5" s="3">
        <f>M5*($B5*2*PI()/60)</f>
        <v>4.9914654437612649</v>
      </c>
      <c r="O5" s="3" t="s">
        <v>1</v>
      </c>
      <c r="P5" s="3">
        <v>0.76239999999999997</v>
      </c>
    </row>
    <row r="6" spans="1:16" x14ac:dyDescent="0.25">
      <c r="A6" s="2">
        <v>100</v>
      </c>
      <c r="B6" s="2">
        <v>8300</v>
      </c>
      <c r="C6" s="2">
        <f t="shared" si="0"/>
        <v>869.17396749317606</v>
      </c>
      <c r="D6" s="2">
        <v>722</v>
      </c>
      <c r="E6" s="2">
        <f t="shared" si="1"/>
        <v>7.0828199999999999</v>
      </c>
      <c r="F6" s="2">
        <v>108.78</v>
      </c>
      <c r="G6" s="1">
        <f>($K$5*$K$3*$K$4*($K$2)^3/24*($B6/60*2*PI())^2)</f>
        <v>6.9934525979291031</v>
      </c>
      <c r="H6" s="1">
        <f>($K$6*$K$3*$K$4*($K$2)^4/64*($B6/60*2*PI())^2)</f>
        <v>0.12121849367786063</v>
      </c>
      <c r="I6" s="1">
        <f>H6*($B6*2*PI()/60)</f>
        <v>105.3599590835326</v>
      </c>
      <c r="J6" s="1" t="s">
        <v>0</v>
      </c>
      <c r="K6" s="1">
        <v>0.13173916184123075</v>
      </c>
      <c r="L6" s="3">
        <f>($P$5*$P$3*$P$4*($P$2)^3/24*($B6/60*2*PI())^2)</f>
        <v>7.8766580690478154</v>
      </c>
      <c r="M6" s="3">
        <f>($P$6*$P$3*$P$4*($P$2)^4/64*($B6/60*2*PI())^2)</f>
        <v>6.9194540159296632E-3</v>
      </c>
      <c r="N6" s="3">
        <f>M6*($B6*2*PI()/60)</f>
        <v>6.0142092999121752</v>
      </c>
      <c r="O6" s="3" t="s">
        <v>0</v>
      </c>
      <c r="P6" s="3">
        <v>7.5199999999999998E-3</v>
      </c>
    </row>
    <row r="7" spans="1:16" x14ac:dyDescent="0.25">
      <c r="C7" t="s">
        <v>7</v>
      </c>
      <c r="G7" t="s">
        <v>8</v>
      </c>
      <c r="L7" t="s">
        <v>5</v>
      </c>
      <c r="M7" t="s">
        <v>6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4" sqref="A4"/>
    </sheetView>
  </sheetViews>
  <sheetFormatPr baseColWidth="10" defaultRowHeight="15" x14ac:dyDescent="0.25"/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0.99990096222517122</v>
      </c>
    </row>
    <row r="5" spans="1:9" x14ac:dyDescent="0.25">
      <c r="A5" s="6" t="s">
        <v>20</v>
      </c>
      <c r="B5" s="6">
        <v>0.99980193425882335</v>
      </c>
    </row>
    <row r="6" spans="1:9" x14ac:dyDescent="0.25">
      <c r="A6" s="6" t="s">
        <v>20</v>
      </c>
      <c r="B6" s="6">
        <v>0.66646860092548998</v>
      </c>
    </row>
    <row r="7" spans="1:9" x14ac:dyDescent="0.25">
      <c r="A7" s="6" t="s">
        <v>21</v>
      </c>
      <c r="B7" s="6">
        <v>10.850747331658289</v>
      </c>
    </row>
    <row r="8" spans="1:9" ht="15.75" thickBot="1" x14ac:dyDescent="0.3">
      <c r="A8" s="7" t="s">
        <v>22</v>
      </c>
      <c r="B8" s="7">
        <v>4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1782974.6368527573</v>
      </c>
      <c r="D12" s="6">
        <v>1782974.6368527573</v>
      </c>
      <c r="E12" s="6">
        <v>15143.486122125501</v>
      </c>
      <c r="F12" s="6">
        <v>6.6028452784718138E-5</v>
      </c>
    </row>
    <row r="13" spans="1:9" x14ac:dyDescent="0.25">
      <c r="A13" s="6" t="s">
        <v>25</v>
      </c>
      <c r="B13" s="6">
        <v>3</v>
      </c>
      <c r="C13" s="6">
        <v>353.21615296646837</v>
      </c>
      <c r="D13" s="6">
        <v>117.73871765548945</v>
      </c>
      <c r="E13" s="6"/>
      <c r="F13" s="6"/>
    </row>
    <row r="14" spans="1:9" ht="15.75" thickBot="1" x14ac:dyDescent="0.3">
      <c r="A14" s="7" t="s">
        <v>26</v>
      </c>
      <c r="B14" s="7">
        <v>4</v>
      </c>
      <c r="C14" s="7">
        <v>1783327.8530057238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46</v>
      </c>
      <c r="B18" s="7">
        <v>9.5438080783383441</v>
      </c>
      <c r="C18" s="7">
        <v>7.7554814844190703E-2</v>
      </c>
      <c r="D18" s="7">
        <v>123.05887258595176</v>
      </c>
      <c r="E18" s="7">
        <v>1.1831197842013092E-6</v>
      </c>
      <c r="F18" s="7">
        <v>9.2969940443804866</v>
      </c>
      <c r="G18" s="7">
        <v>9.7906221122962016</v>
      </c>
      <c r="H18" s="7">
        <v>9.2969940443804866</v>
      </c>
      <c r="I18" s="7">
        <v>9.7906221122962016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47</v>
      </c>
      <c r="C24" s="8" t="s">
        <v>25</v>
      </c>
    </row>
    <row r="25" spans="1:9" x14ac:dyDescent="0.25">
      <c r="A25" s="6">
        <v>1</v>
      </c>
      <c r="B25" s="6">
        <v>477.19040391691721</v>
      </c>
      <c r="C25" s="6">
        <v>-16.423481390414224</v>
      </c>
    </row>
    <row r="26" spans="1:9" x14ac:dyDescent="0.25">
      <c r="A26" s="6">
        <v>2</v>
      </c>
      <c r="B26" s="6">
        <v>620.34752509199234</v>
      </c>
      <c r="C26" s="6">
        <v>-2.5009698859996661</v>
      </c>
    </row>
    <row r="27" spans="1:9" x14ac:dyDescent="0.25">
      <c r="A27" s="6">
        <v>3</v>
      </c>
      <c r="B27" s="6">
        <v>715.78560587537584</v>
      </c>
      <c r="C27" s="6">
        <v>6.7807044502765166</v>
      </c>
    </row>
    <row r="28" spans="1:9" ht="15.75" thickBot="1" x14ac:dyDescent="0.3">
      <c r="A28" s="7">
        <v>4</v>
      </c>
      <c r="B28" s="7">
        <v>811.22368665875922</v>
      </c>
      <c r="C28" s="7">
        <v>5.5904032745870609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18" sqref="B18"/>
    </sheetView>
  </sheetViews>
  <sheetFormatPr baseColWidth="10" defaultColWidth="14.7109375" defaultRowHeight="15" x14ac:dyDescent="0.25"/>
  <cols>
    <col min="1" max="1" width="14.7109375" customWidth="1"/>
  </cols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0.9986386062529361</v>
      </c>
    </row>
    <row r="5" spans="1:9" x14ac:dyDescent="0.25">
      <c r="A5" s="6" t="s">
        <v>20</v>
      </c>
      <c r="B5" s="6">
        <v>0.99727906589880666</v>
      </c>
    </row>
    <row r="6" spans="1:9" x14ac:dyDescent="0.25">
      <c r="A6" s="6" t="s">
        <v>20</v>
      </c>
      <c r="B6" s="6">
        <v>0.74727906589880666</v>
      </c>
    </row>
    <row r="7" spans="1:9" x14ac:dyDescent="0.25">
      <c r="A7" s="6" t="s">
        <v>21</v>
      </c>
      <c r="B7" s="6">
        <v>0.2940486461285422</v>
      </c>
    </row>
    <row r="8" spans="1:9" ht="15.75" thickBot="1" x14ac:dyDescent="0.3">
      <c r="A8" s="7" t="s">
        <v>22</v>
      </c>
      <c r="B8" s="7">
        <v>5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126.76432223243988</v>
      </c>
      <c r="D12" s="6">
        <v>126.76432223243988</v>
      </c>
      <c r="E12" s="6">
        <v>1466.0833799119343</v>
      </c>
      <c r="F12" s="6">
        <v>3.9189285731585711E-5</v>
      </c>
    </row>
    <row r="13" spans="1:9" x14ac:dyDescent="0.25">
      <c r="A13" s="6" t="s">
        <v>25</v>
      </c>
      <c r="B13" s="6">
        <v>4</v>
      </c>
      <c r="C13" s="6">
        <v>0.34585842516011456</v>
      </c>
      <c r="D13" s="6">
        <v>8.6464606290028639E-2</v>
      </c>
      <c r="E13" s="6"/>
      <c r="F13" s="6"/>
    </row>
    <row r="14" spans="1:9" ht="15.75" thickBot="1" x14ac:dyDescent="0.3">
      <c r="A14" s="7" t="s">
        <v>26</v>
      </c>
      <c r="B14" s="7">
        <v>5</v>
      </c>
      <c r="C14" s="7">
        <v>127.1101806576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15</v>
      </c>
      <c r="B18" s="7">
        <v>9.2571694799228153E-6</v>
      </c>
      <c r="C18" s="7">
        <v>2.4176803438961932E-7</v>
      </c>
      <c r="D18" s="7">
        <v>38.289468263635293</v>
      </c>
      <c r="E18" s="7">
        <v>2.778827803041307E-6</v>
      </c>
      <c r="F18" s="7">
        <v>8.5859138042484652E-6</v>
      </c>
      <c r="G18" s="7">
        <v>9.9284251555971654E-6</v>
      </c>
      <c r="H18" s="7">
        <v>8.5859138042484652E-6</v>
      </c>
      <c r="I18" s="7">
        <v>9.9284251555971654E-6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42</v>
      </c>
      <c r="C24" s="8" t="s">
        <v>25</v>
      </c>
    </row>
    <row r="25" spans="1:9" x14ac:dyDescent="0.25">
      <c r="A25" s="6">
        <v>1</v>
      </c>
      <c r="B25" s="6">
        <v>1.9653540760038812</v>
      </c>
      <c r="C25" s="6">
        <v>0.38904592399611881</v>
      </c>
    </row>
    <row r="26" spans="1:9" x14ac:dyDescent="0.25">
      <c r="A26" s="6">
        <v>2</v>
      </c>
      <c r="B26" s="6">
        <v>3.5337797203354913</v>
      </c>
      <c r="C26" s="6">
        <v>0.2528802796645091</v>
      </c>
    </row>
    <row r="27" spans="1:9" x14ac:dyDescent="0.25">
      <c r="A27" s="6">
        <v>3</v>
      </c>
      <c r="B27" s="6">
        <v>4.833187373891775</v>
      </c>
      <c r="C27" s="6">
        <v>-2.6287373891775268E-2</v>
      </c>
    </row>
    <row r="28" spans="1:9" x14ac:dyDescent="0.25">
      <c r="A28" s="6">
        <v>4</v>
      </c>
      <c r="B28" s="6">
        <v>6.1762470033097188</v>
      </c>
      <c r="C28" s="6">
        <v>-0.34910700330971878</v>
      </c>
    </row>
    <row r="29" spans="1:9" ht="15.75" thickBot="1" x14ac:dyDescent="0.3">
      <c r="A29" s="7">
        <v>5</v>
      </c>
      <c r="B29" s="7">
        <v>6.9934525979290996</v>
      </c>
      <c r="C29" s="7">
        <v>8.9367402070900326E-2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U4" sqref="U4"/>
    </sheetView>
  </sheetViews>
  <sheetFormatPr baseColWidth="10" defaultRowHeight="15" x14ac:dyDescent="0.25"/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0.99731966725208621</v>
      </c>
    </row>
    <row r="5" spans="1:9" x14ac:dyDescent="0.25">
      <c r="A5" s="6" t="s">
        <v>20</v>
      </c>
      <c r="B5" s="6">
        <v>0.99464651868781195</v>
      </c>
    </row>
    <row r="6" spans="1:9" x14ac:dyDescent="0.25">
      <c r="A6" s="6" t="s">
        <v>20</v>
      </c>
      <c r="B6" s="6">
        <v>0.74464651868781195</v>
      </c>
    </row>
    <row r="7" spans="1:9" x14ac:dyDescent="0.25">
      <c r="A7" s="6" t="s">
        <v>21</v>
      </c>
      <c r="B7" s="6">
        <v>5.6933744420938419</v>
      </c>
    </row>
    <row r="8" spans="1:9" ht="15.75" thickBot="1" x14ac:dyDescent="0.3">
      <c r="A8" s="7" t="s">
        <v>22</v>
      </c>
      <c r="B8" s="7">
        <v>5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24089.731649848451</v>
      </c>
      <c r="D12" s="6">
        <v>24089.731649848451</v>
      </c>
      <c r="E12" s="6">
        <v>743.17735371437163</v>
      </c>
      <c r="F12" s="6">
        <v>1.0832589530136055E-4</v>
      </c>
    </row>
    <row r="13" spans="1:9" x14ac:dyDescent="0.25">
      <c r="A13" s="6" t="s">
        <v>25</v>
      </c>
      <c r="B13" s="6">
        <v>4</v>
      </c>
      <c r="C13" s="6">
        <v>129.65805015154945</v>
      </c>
      <c r="D13" s="6">
        <v>32.414512537887362</v>
      </c>
      <c r="E13" s="6"/>
      <c r="F13" s="6"/>
    </row>
    <row r="14" spans="1:9" ht="15.75" thickBot="1" x14ac:dyDescent="0.3">
      <c r="A14" s="7" t="s">
        <v>26</v>
      </c>
      <c r="B14" s="7">
        <v>5</v>
      </c>
      <c r="C14" s="7">
        <v>24219.3897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16</v>
      </c>
      <c r="B18" s="10">
        <v>1.6045581554512799E-7</v>
      </c>
      <c r="C18" s="7">
        <v>5.885850523678007E-9</v>
      </c>
      <c r="D18" s="7">
        <v>27.261279385134728</v>
      </c>
      <c r="E18" s="7">
        <v>1.0766647457970572E-5</v>
      </c>
      <c r="F18" s="7">
        <v>1.4411407466873603E-7</v>
      </c>
      <c r="G18" s="7">
        <v>1.7679755642151938E-7</v>
      </c>
      <c r="H18" s="7">
        <v>1.4411407466873603E-7</v>
      </c>
      <c r="I18" s="7">
        <v>1.7679755642151938E-7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43</v>
      </c>
      <c r="C24" s="8" t="s">
        <v>25</v>
      </c>
    </row>
    <row r="25" spans="1:9" x14ac:dyDescent="0.25">
      <c r="A25" s="6">
        <v>1</v>
      </c>
      <c r="B25" s="6">
        <v>15.696374269739646</v>
      </c>
      <c r="C25" s="6">
        <v>6.5036257302603531</v>
      </c>
    </row>
    <row r="26" spans="1:9" x14ac:dyDescent="0.25">
      <c r="A26" s="6">
        <v>2</v>
      </c>
      <c r="B26" s="6">
        <v>37.844027647737356</v>
      </c>
      <c r="C26" s="6">
        <v>4.3359723522626439</v>
      </c>
    </row>
    <row r="27" spans="1:9" x14ac:dyDescent="0.25">
      <c r="A27" s="6">
        <v>3</v>
      </c>
      <c r="B27" s="6">
        <v>60.532496888827708</v>
      </c>
      <c r="C27" s="6">
        <v>0.51750311117228875</v>
      </c>
    </row>
    <row r="28" spans="1:9" x14ac:dyDescent="0.25">
      <c r="A28" s="6">
        <v>4</v>
      </c>
      <c r="B28" s="6">
        <v>87.443015149012609</v>
      </c>
      <c r="C28" s="6">
        <v>-7.5230151490126076</v>
      </c>
    </row>
    <row r="29" spans="1:9" ht="15.75" thickBot="1" x14ac:dyDescent="0.3">
      <c r="A29" s="7">
        <v>5</v>
      </c>
      <c r="B29" s="7">
        <v>105.35995908353237</v>
      </c>
      <c r="C29" s="7">
        <v>3.4200409164676273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5" sqref="I5"/>
    </sheetView>
  </sheetViews>
  <sheetFormatPr baseColWidth="10" defaultRowHeight="15" x14ac:dyDescent="0.25"/>
  <cols>
    <col min="1" max="7" width="14.7109375" customWidth="1"/>
    <col min="8" max="9" width="22.140625" customWidth="1"/>
  </cols>
  <sheetData>
    <row r="1" spans="1:9" x14ac:dyDescent="0.25">
      <c r="A1" t="s">
        <v>11</v>
      </c>
      <c r="B1" t="s">
        <v>15</v>
      </c>
      <c r="C1" t="s">
        <v>10</v>
      </c>
      <c r="D1" t="s">
        <v>16</v>
      </c>
      <c r="E1" t="s">
        <v>9</v>
      </c>
      <c r="F1" s="1"/>
      <c r="G1" s="1"/>
      <c r="H1" t="s">
        <v>44</v>
      </c>
      <c r="I1" t="s">
        <v>45</v>
      </c>
    </row>
    <row r="2" spans="1:9" ht="15.75" thickBot="1" x14ac:dyDescent="0.3">
      <c r="A2">
        <v>460.76692252650298</v>
      </c>
      <c r="B2">
        <f t="array" ref="B2:B6">(A2:A6^2)</f>
        <v>212306.1568945444</v>
      </c>
      <c r="C2">
        <v>2.3544</v>
      </c>
      <c r="D2">
        <f t="array" ref="D2:D6">(A2:A6^3)</f>
        <v>97823654.545728132</v>
      </c>
      <c r="E2">
        <v>22.2</v>
      </c>
      <c r="F2" s="1" t="s">
        <v>2</v>
      </c>
      <c r="G2" s="1">
        <f>(9.5*0.025)</f>
        <v>0.23750000000000002</v>
      </c>
      <c r="H2" s="7">
        <v>9.2571694799228153E-6</v>
      </c>
      <c r="I2" s="10">
        <v>1.6045581554512799E-7</v>
      </c>
    </row>
    <row r="3" spans="1:9" x14ac:dyDescent="0.25">
      <c r="A3">
        <v>617.84655520599267</v>
      </c>
      <c r="B3">
        <v>381734.36577991175</v>
      </c>
      <c r="C3">
        <v>3.7866600000000004</v>
      </c>
      <c r="D3">
        <v>235853262.90086284</v>
      </c>
      <c r="E3">
        <v>42.18</v>
      </c>
      <c r="F3" s="1" t="s">
        <v>3</v>
      </c>
      <c r="G3" s="1">
        <v>1.2250000000000001</v>
      </c>
    </row>
    <row r="4" spans="1:9" x14ac:dyDescent="0.25">
      <c r="A4">
        <v>722.56631032565235</v>
      </c>
      <c r="B4">
        <v>522102.07281762693</v>
      </c>
      <c r="C4">
        <v>4.8068999999999997</v>
      </c>
      <c r="D4">
        <v>377253368.36920774</v>
      </c>
      <c r="E4">
        <v>61.05</v>
      </c>
      <c r="F4" s="1" t="s">
        <v>4</v>
      </c>
      <c r="G4" s="1">
        <f>(0.02)</f>
        <v>0.02</v>
      </c>
      <c r="H4" t="s">
        <v>1</v>
      </c>
      <c r="I4" t="s">
        <v>0</v>
      </c>
    </row>
    <row r="5" spans="1:9" x14ac:dyDescent="0.25">
      <c r="A5">
        <v>816.81408993334628</v>
      </c>
      <c r="B5">
        <v>667185.25751364068</v>
      </c>
      <c r="C5">
        <v>5.82714</v>
      </c>
      <c r="D5">
        <v>544966318.93294966</v>
      </c>
      <c r="E5">
        <v>79.92</v>
      </c>
      <c r="H5">
        <f>($H$2/(1/24*$G$3*$G$4*$G$2^3))</f>
        <v>0.67691249434999179</v>
      </c>
      <c r="I5">
        <f>($I$2/(1/64*$G$3*$G$4*$G$2^4))</f>
        <v>0.13173916184123075</v>
      </c>
    </row>
    <row r="6" spans="1:9" x14ac:dyDescent="0.25">
      <c r="A6">
        <v>869.17396749317606</v>
      </c>
      <c r="B6">
        <v>755463.38576782867</v>
      </c>
      <c r="C6">
        <v>7.0828199999999999</v>
      </c>
      <c r="D6">
        <v>656629108.30365145</v>
      </c>
      <c r="E6">
        <v>108.78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 et modèles</vt:lpstr>
      <vt:lpstr>Regression b</vt:lpstr>
      <vt:lpstr>Regression R_i</vt:lpstr>
      <vt:lpstr>Regression P_i</vt:lpstr>
      <vt:lpstr>Moindres carrés Ct Cp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cp:lastPrinted>2017-06-09T18:35:09Z</cp:lastPrinted>
  <dcterms:created xsi:type="dcterms:W3CDTF">2017-03-20T19:40:55Z</dcterms:created>
  <dcterms:modified xsi:type="dcterms:W3CDTF">2017-06-09T18:55:52Z</dcterms:modified>
</cp:coreProperties>
</file>