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kaciane_andreola_maua_br/Documents/2020/IC IMT 2020/IC 2020/Resultados IC 2020/Ensaios/Ensaios Matriz/"/>
    </mc:Choice>
  </mc:AlternateContent>
  <xr:revisionPtr revIDLastSave="1990" documentId="11_B2978A6F6389B18649B1189D66F6BF36947705F5" xr6:coauthVersionLast="45" xr6:coauthVersionMax="45" xr10:uidLastSave="{211C2733-34E9-4AD6-8730-265ABFBE0318}"/>
  <bookViews>
    <workbookView showSheetTabs="0" xWindow="-110" yWindow="-110" windowWidth="19420" windowHeight="10420" xr2:uid="{00000000-000D-0000-FFFF-FFFF00000000}"/>
  </bookViews>
  <sheets>
    <sheet name="Home" sheetId="34" r:id="rId1"/>
    <sheet name="Ensaio 1" sheetId="19" r:id="rId2"/>
    <sheet name="Ensaio 1 - Resultados " sheetId="32" r:id="rId3"/>
    <sheet name="Ensaio 2" sheetId="35" r:id="rId4"/>
    <sheet name="Ensaio 2 - Resultados" sheetId="36" r:id="rId5"/>
    <sheet name="Ensaio 3" sheetId="37" r:id="rId6"/>
    <sheet name="Ensaio 3 - Resultados " sheetId="38" r:id="rId7"/>
    <sheet name="Ensaio 4" sheetId="39" r:id="rId8"/>
    <sheet name="Ensaio 4 - Resultados " sheetId="40" r:id="rId9"/>
    <sheet name="Ensaio 5" sheetId="41" r:id="rId10"/>
    <sheet name="Ensaio 6" sheetId="43" r:id="rId11"/>
    <sheet name="Ensaio 6 - Resultados" sheetId="44" r:id="rId12"/>
    <sheet name="Ensaio 7" sheetId="45" r:id="rId13"/>
    <sheet name="Ensaio 7 - Resultados" sheetId="46" r:id="rId14"/>
    <sheet name="Ensaio 8" sheetId="47" r:id="rId15"/>
    <sheet name="Ensaio 5 - Resultados" sheetId="42" r:id="rId16"/>
    <sheet name="Ensaio 8 - Resultados" sheetId="48" r:id="rId17"/>
    <sheet name="Ensaio 9" sheetId="49" r:id="rId18"/>
    <sheet name="Ensaio 9 - Resultados " sheetId="50" r:id="rId19"/>
    <sheet name="Ensaio 10" sheetId="51" r:id="rId20"/>
    <sheet name="Ensaio 10 - Resultados" sheetId="52" r:id="rId21"/>
    <sheet name="Ensaio 11" sheetId="53" r:id="rId22"/>
    <sheet name="Ensaio 11 - Resultados" sheetId="54" r:id="rId23"/>
    <sheet name="Ensaio 12" sheetId="55" r:id="rId24"/>
    <sheet name="Ensaio 12 - Resultados" sheetId="56" r:id="rId25"/>
    <sheet name="Ensaio 13" sheetId="57" r:id="rId26"/>
    <sheet name="Ensaio 13 - Resultados" sheetId="58" r:id="rId27"/>
    <sheet name="Ensaio 14" sheetId="59" r:id="rId28"/>
    <sheet name="Ensaio 14 - Resultados" sheetId="60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2" l="1"/>
  <c r="C7" i="32"/>
  <c r="C21" i="32"/>
  <c r="F22" i="32"/>
  <c r="C10" i="32" l="1"/>
  <c r="G8" i="32" l="1"/>
  <c r="C12" i="39" l="1"/>
  <c r="C6" i="32" l="1"/>
  <c r="F24" i="60" l="1"/>
  <c r="G6" i="60"/>
  <c r="C37" i="60"/>
  <c r="C36" i="60"/>
  <c r="C35" i="60"/>
  <c r="C23" i="60"/>
  <c r="C22" i="60"/>
  <c r="C21" i="60"/>
  <c r="C19" i="60"/>
  <c r="C7" i="60"/>
  <c r="C6" i="60"/>
  <c r="F24" i="58"/>
  <c r="G6" i="58"/>
  <c r="C37" i="58"/>
  <c r="C36" i="58"/>
  <c r="C35" i="58"/>
  <c r="C23" i="58"/>
  <c r="C22" i="58"/>
  <c r="C21" i="58"/>
  <c r="C19" i="58"/>
  <c r="C7" i="58"/>
  <c r="C6" i="58"/>
  <c r="G10" i="60" l="1"/>
  <c r="H10" i="60" s="1"/>
  <c r="H9" i="60"/>
  <c r="G8" i="60"/>
  <c r="C20" i="60" s="1"/>
  <c r="H8" i="59"/>
  <c r="H7" i="59"/>
  <c r="G10" i="58"/>
  <c r="H10" i="58" s="1"/>
  <c r="H9" i="58"/>
  <c r="G8" i="58"/>
  <c r="C20" i="58" s="1"/>
  <c r="H8" i="57"/>
  <c r="H7" i="57"/>
  <c r="B14" i="60" l="1"/>
  <c r="C8" i="60"/>
  <c r="B15" i="60"/>
  <c r="C9" i="60"/>
  <c r="B15" i="58"/>
  <c r="C9" i="58"/>
  <c r="B14" i="58"/>
  <c r="C8" i="58"/>
  <c r="F21" i="60"/>
  <c r="I20" i="60"/>
  <c r="C18" i="60"/>
  <c r="C10" i="60"/>
  <c r="D10" i="60" s="1"/>
  <c r="F20" i="60" s="1"/>
  <c r="F19" i="60" s="1"/>
  <c r="D7" i="60"/>
  <c r="I19" i="60"/>
  <c r="I18" i="60" s="1"/>
  <c r="C34" i="60"/>
  <c r="C28" i="60"/>
  <c r="F21" i="58"/>
  <c r="I20" i="58"/>
  <c r="C18" i="58"/>
  <c r="C10" i="58"/>
  <c r="D10" i="58" s="1"/>
  <c r="F20" i="58" s="1"/>
  <c r="F19" i="58" s="1"/>
  <c r="D7" i="58"/>
  <c r="I19" i="58"/>
  <c r="I18" i="58" s="1"/>
  <c r="C34" i="58"/>
  <c r="C28" i="58"/>
  <c r="C22" i="42"/>
  <c r="K8" i="19" l="1"/>
  <c r="K9" i="19" l="1"/>
  <c r="C22" i="32" l="1"/>
  <c r="H8" i="19" l="1"/>
  <c r="B15" i="32" s="1"/>
  <c r="H8" i="35" l="1"/>
  <c r="H7" i="35"/>
  <c r="B14" i="36" s="1"/>
  <c r="H7" i="55" l="1"/>
  <c r="H8" i="55"/>
  <c r="C15" i="60" l="1"/>
  <c r="D15" i="60" s="1"/>
  <c r="C15" i="58"/>
  <c r="D15" i="58" s="1"/>
  <c r="G6" i="56"/>
  <c r="F24" i="56"/>
  <c r="C37" i="56"/>
  <c r="C36" i="56"/>
  <c r="C35" i="56"/>
  <c r="C23" i="56"/>
  <c r="C22" i="56"/>
  <c r="C21" i="56"/>
  <c r="C19" i="56"/>
  <c r="C7" i="56"/>
  <c r="C6" i="56"/>
  <c r="G6" i="54"/>
  <c r="F24" i="54"/>
  <c r="C37" i="54"/>
  <c r="C36" i="54"/>
  <c r="C35" i="54"/>
  <c r="C23" i="54"/>
  <c r="C22" i="54"/>
  <c r="C21" i="54"/>
  <c r="C19" i="54"/>
  <c r="C7" i="54"/>
  <c r="C6" i="54"/>
  <c r="G10" i="56"/>
  <c r="H10" i="56" s="1"/>
  <c r="H9" i="56"/>
  <c r="G8" i="56"/>
  <c r="C20" i="56" s="1"/>
  <c r="G10" i="54"/>
  <c r="H10" i="54" s="1"/>
  <c r="H9" i="54"/>
  <c r="G8" i="54"/>
  <c r="C20" i="54" s="1"/>
  <c r="G6" i="52"/>
  <c r="F24" i="52"/>
  <c r="C37" i="52"/>
  <c r="C36" i="52"/>
  <c r="C35" i="52"/>
  <c r="C23" i="52"/>
  <c r="C22" i="52"/>
  <c r="C21" i="52"/>
  <c r="C19" i="52"/>
  <c r="C7" i="52"/>
  <c r="C6" i="52"/>
  <c r="G10" i="52"/>
  <c r="H10" i="52" s="1"/>
  <c r="H9" i="52"/>
  <c r="G8" i="52"/>
  <c r="C20" i="52" s="1"/>
  <c r="G6" i="50"/>
  <c r="G8" i="50" s="1"/>
  <c r="C20" i="50" s="1"/>
  <c r="F24" i="50"/>
  <c r="C37" i="50"/>
  <c r="C36" i="50"/>
  <c r="C35" i="50"/>
  <c r="C23" i="50"/>
  <c r="C22" i="50"/>
  <c r="C21" i="50"/>
  <c r="C19" i="50"/>
  <c r="C7" i="50"/>
  <c r="C6" i="50"/>
  <c r="G10" i="50"/>
  <c r="H10" i="50" s="1"/>
  <c r="H9" i="50"/>
  <c r="G6" i="48"/>
  <c r="F24" i="48"/>
  <c r="C37" i="48"/>
  <c r="C36" i="48"/>
  <c r="C35" i="48"/>
  <c r="C23" i="48"/>
  <c r="C22" i="48"/>
  <c r="C21" i="48"/>
  <c r="C19" i="48"/>
  <c r="C7" i="48"/>
  <c r="C6" i="48"/>
  <c r="G10" i="48"/>
  <c r="H10" i="48" s="1"/>
  <c r="H9" i="48"/>
  <c r="G8" i="48"/>
  <c r="C20" i="48" s="1"/>
  <c r="G6" i="44"/>
  <c r="F24" i="44"/>
  <c r="C37" i="44"/>
  <c r="C36" i="44"/>
  <c r="C35" i="44"/>
  <c r="C23" i="44"/>
  <c r="C22" i="44"/>
  <c r="C21" i="44"/>
  <c r="C19" i="44"/>
  <c r="C7" i="44"/>
  <c r="C6" i="44"/>
  <c r="G10" i="44"/>
  <c r="H10" i="44" s="1"/>
  <c r="H9" i="44"/>
  <c r="G8" i="44"/>
  <c r="C20" i="44" s="1"/>
  <c r="G6" i="42"/>
  <c r="F24" i="42"/>
  <c r="C34" i="42" s="1"/>
  <c r="C37" i="42"/>
  <c r="C36" i="42"/>
  <c r="C35" i="42"/>
  <c r="C23" i="42"/>
  <c r="C21" i="42"/>
  <c r="C19" i="42"/>
  <c r="C7" i="42"/>
  <c r="C6" i="42"/>
  <c r="G10" i="42"/>
  <c r="H10" i="42" s="1"/>
  <c r="H9" i="42"/>
  <c r="G8" i="42"/>
  <c r="C20" i="42" s="1"/>
  <c r="G6" i="32"/>
  <c r="F24" i="32"/>
  <c r="C37" i="32"/>
  <c r="C36" i="32"/>
  <c r="C35" i="32"/>
  <c r="C23" i="32"/>
  <c r="C19" i="32"/>
  <c r="G10" i="32"/>
  <c r="H10" i="32" s="1"/>
  <c r="F21" i="32" s="1"/>
  <c r="H9" i="32"/>
  <c r="C20" i="32"/>
  <c r="G6" i="38"/>
  <c r="F24" i="38"/>
  <c r="C37" i="38"/>
  <c r="C36" i="38"/>
  <c r="C35" i="38"/>
  <c r="C23" i="38"/>
  <c r="C22" i="38"/>
  <c r="C21" i="38"/>
  <c r="C19" i="38"/>
  <c r="C7" i="38"/>
  <c r="C6" i="38"/>
  <c r="G10" i="38"/>
  <c r="H10" i="38" s="1"/>
  <c r="H9" i="38"/>
  <c r="G8" i="38"/>
  <c r="C20" i="38" s="1"/>
  <c r="C37" i="40"/>
  <c r="C36" i="40"/>
  <c r="C35" i="40"/>
  <c r="G6" i="36"/>
  <c r="G8" i="36" s="1"/>
  <c r="C20" i="36" s="1"/>
  <c r="F24" i="36"/>
  <c r="C37" i="36"/>
  <c r="C36" i="36"/>
  <c r="C35" i="36"/>
  <c r="C23" i="36"/>
  <c r="C22" i="36"/>
  <c r="C21" i="36"/>
  <c r="C19" i="36"/>
  <c r="C7" i="36"/>
  <c r="C6" i="36"/>
  <c r="G10" i="36"/>
  <c r="H10" i="36" s="1"/>
  <c r="H9" i="36"/>
  <c r="G6" i="40"/>
  <c r="G8" i="40" s="1"/>
  <c r="C20" i="40" s="1"/>
  <c r="F24" i="40"/>
  <c r="C23" i="40"/>
  <c r="C22" i="40"/>
  <c r="C21" i="40"/>
  <c r="C19" i="40"/>
  <c r="C7" i="40"/>
  <c r="C6" i="40"/>
  <c r="G10" i="40"/>
  <c r="H10" i="40" s="1"/>
  <c r="H9" i="40"/>
  <c r="F24" i="46"/>
  <c r="C19" i="46"/>
  <c r="C7" i="46"/>
  <c r="F21" i="36" l="1"/>
  <c r="D8" i="58"/>
  <c r="F35" i="58"/>
  <c r="I21" i="58"/>
  <c r="C24" i="58" s="1"/>
  <c r="C14" i="58"/>
  <c r="D14" i="58" s="1"/>
  <c r="F22" i="58" s="1"/>
  <c r="D8" i="60"/>
  <c r="F35" i="60"/>
  <c r="I21" i="60"/>
  <c r="C24" i="60" s="1"/>
  <c r="C14" i="60"/>
  <c r="D14" i="60" s="1"/>
  <c r="F22" i="60" s="1"/>
  <c r="F36" i="58"/>
  <c r="C41" i="58" s="1"/>
  <c r="D9" i="58"/>
  <c r="F36" i="60"/>
  <c r="D9" i="60"/>
  <c r="C34" i="56"/>
  <c r="F21" i="56"/>
  <c r="I20" i="56"/>
  <c r="C18" i="56"/>
  <c r="C28" i="56" s="1"/>
  <c r="C10" i="56"/>
  <c r="D10" i="56" s="1"/>
  <c r="F20" i="56" s="1"/>
  <c r="D7" i="56"/>
  <c r="I19" i="56"/>
  <c r="I18" i="56" s="1"/>
  <c r="F21" i="54"/>
  <c r="I20" i="54"/>
  <c r="C18" i="54"/>
  <c r="C10" i="54"/>
  <c r="D10" i="54" s="1"/>
  <c r="F20" i="54" s="1"/>
  <c r="D7" i="54"/>
  <c r="I19" i="54" s="1"/>
  <c r="I18" i="54" s="1"/>
  <c r="C34" i="54"/>
  <c r="C28" i="54"/>
  <c r="F21" i="52"/>
  <c r="I20" i="52"/>
  <c r="C18" i="52"/>
  <c r="C10" i="52"/>
  <c r="D10" i="52" s="1"/>
  <c r="F20" i="52" s="1"/>
  <c r="D7" i="52"/>
  <c r="I19" i="52" s="1"/>
  <c r="I18" i="52" s="1"/>
  <c r="C34" i="52"/>
  <c r="C28" i="52"/>
  <c r="F21" i="50"/>
  <c r="I20" i="50"/>
  <c r="C18" i="50"/>
  <c r="C10" i="50"/>
  <c r="D10" i="50" s="1"/>
  <c r="F20" i="50" s="1"/>
  <c r="D7" i="50"/>
  <c r="I19" i="50" s="1"/>
  <c r="I18" i="50" s="1"/>
  <c r="C34" i="50"/>
  <c r="C28" i="50"/>
  <c r="F21" i="48"/>
  <c r="I20" i="48"/>
  <c r="C18" i="48"/>
  <c r="C10" i="48"/>
  <c r="D10" i="48" s="1"/>
  <c r="F20" i="48" s="1"/>
  <c r="D7" i="48"/>
  <c r="I19" i="48" s="1"/>
  <c r="I18" i="48" s="1"/>
  <c r="C34" i="48"/>
  <c r="C28" i="48"/>
  <c r="F21" i="44"/>
  <c r="I20" i="44"/>
  <c r="C18" i="44"/>
  <c r="C10" i="44"/>
  <c r="D10" i="44" s="1"/>
  <c r="F20" i="44" s="1"/>
  <c r="D7" i="44"/>
  <c r="I19" i="44" s="1"/>
  <c r="I18" i="44" s="1"/>
  <c r="C34" i="44"/>
  <c r="C28" i="44"/>
  <c r="F21" i="42"/>
  <c r="I20" i="42"/>
  <c r="C18" i="42"/>
  <c r="C28" i="42" s="1"/>
  <c r="C10" i="42"/>
  <c r="D10" i="42" s="1"/>
  <c r="F20" i="42" s="1"/>
  <c r="F19" i="42" s="1"/>
  <c r="D7" i="42"/>
  <c r="I19" i="42" s="1"/>
  <c r="I18" i="42" s="1"/>
  <c r="I20" i="32"/>
  <c r="C18" i="32"/>
  <c r="C28" i="32" s="1"/>
  <c r="D10" i="32"/>
  <c r="D7" i="32"/>
  <c r="I19" i="32" s="1"/>
  <c r="I18" i="32" s="1"/>
  <c r="C34" i="32"/>
  <c r="F21" i="38"/>
  <c r="I20" i="38"/>
  <c r="C18" i="38"/>
  <c r="C28" i="38" s="1"/>
  <c r="C10" i="38"/>
  <c r="D10" i="38" s="1"/>
  <c r="F20" i="38" s="1"/>
  <c r="D7" i="38"/>
  <c r="I19" i="38"/>
  <c r="I18" i="38" s="1"/>
  <c r="C34" i="38"/>
  <c r="I20" i="36"/>
  <c r="C18" i="36"/>
  <c r="C28" i="36" s="1"/>
  <c r="C10" i="36"/>
  <c r="D10" i="36" s="1"/>
  <c r="F20" i="36" s="1"/>
  <c r="D7" i="36"/>
  <c r="I19" i="36" s="1"/>
  <c r="C34" i="36"/>
  <c r="F21" i="40"/>
  <c r="I20" i="40"/>
  <c r="C18" i="40"/>
  <c r="C10" i="40"/>
  <c r="D10" i="40" s="1"/>
  <c r="F20" i="40" s="1"/>
  <c r="D7" i="40"/>
  <c r="I19" i="40"/>
  <c r="C34" i="40"/>
  <c r="C28" i="40"/>
  <c r="C10" i="46"/>
  <c r="D10" i="46" s="1"/>
  <c r="D7" i="46"/>
  <c r="I19" i="46" s="1"/>
  <c r="F20" i="32" l="1"/>
  <c r="F19" i="32" s="1"/>
  <c r="F19" i="36"/>
  <c r="F19" i="40"/>
  <c r="F19" i="44"/>
  <c r="F19" i="50"/>
  <c r="F19" i="52"/>
  <c r="F19" i="54"/>
  <c r="F19" i="48"/>
  <c r="C41" i="60"/>
  <c r="F19" i="56"/>
  <c r="C30" i="60"/>
  <c r="C29" i="60"/>
  <c r="C30" i="58"/>
  <c r="C29" i="58"/>
  <c r="I18" i="36"/>
  <c r="I18" i="40"/>
  <c r="F19" i="38"/>
  <c r="C30" i="32" l="1"/>
  <c r="C9" i="32"/>
  <c r="F36" i="32" s="1"/>
  <c r="H8" i="39"/>
  <c r="H7" i="39"/>
  <c r="C37" i="46"/>
  <c r="C36" i="46"/>
  <c r="C35" i="46"/>
  <c r="C23" i="46"/>
  <c r="C22" i="46"/>
  <c r="C34" i="46" s="1"/>
  <c r="C21" i="46"/>
  <c r="C6" i="46"/>
  <c r="F20" i="46" s="1"/>
  <c r="G6" i="46"/>
  <c r="G8" i="46" s="1"/>
  <c r="C20" i="46" s="1"/>
  <c r="G10" i="46"/>
  <c r="H10" i="46"/>
  <c r="H9" i="46"/>
  <c r="H7" i="43"/>
  <c r="H8" i="53"/>
  <c r="H7" i="53"/>
  <c r="H8" i="51"/>
  <c r="H7" i="51"/>
  <c r="H8" i="49"/>
  <c r="H7" i="49"/>
  <c r="H8" i="47"/>
  <c r="H7" i="47"/>
  <c r="H8" i="45"/>
  <c r="B15" i="46" s="1"/>
  <c r="C15" i="46" s="1"/>
  <c r="D15" i="46" s="1"/>
  <c r="H7" i="45"/>
  <c r="B14" i="46" s="1"/>
  <c r="C14" i="46" s="1"/>
  <c r="D14" i="46" s="1"/>
  <c r="H7" i="41"/>
  <c r="H8" i="37"/>
  <c r="H7" i="37"/>
  <c r="H7" i="19"/>
  <c r="C8" i="32" l="1"/>
  <c r="F35" i="32" s="1"/>
  <c r="C41" i="32" s="1"/>
  <c r="B14" i="32"/>
  <c r="B14" i="42"/>
  <c r="C8" i="42"/>
  <c r="F35" i="42" s="1"/>
  <c r="B14" i="48"/>
  <c r="C8" i="48"/>
  <c r="B15" i="48"/>
  <c r="C15" i="48" s="1"/>
  <c r="D15" i="48" s="1"/>
  <c r="C9" i="48"/>
  <c r="B14" i="50"/>
  <c r="C8" i="50"/>
  <c r="B15" i="50"/>
  <c r="C15" i="50" s="1"/>
  <c r="D15" i="50" s="1"/>
  <c r="C9" i="50"/>
  <c r="B14" i="52"/>
  <c r="C8" i="52"/>
  <c r="B15" i="52"/>
  <c r="C15" i="52" s="1"/>
  <c r="D15" i="52" s="1"/>
  <c r="C9" i="52"/>
  <c r="B14" i="54"/>
  <c r="C8" i="54"/>
  <c r="B15" i="54"/>
  <c r="C15" i="54" s="1"/>
  <c r="D15" i="54" s="1"/>
  <c r="C9" i="54"/>
  <c r="B15" i="44"/>
  <c r="C15" i="44" s="1"/>
  <c r="D15" i="44" s="1"/>
  <c r="C9" i="44"/>
  <c r="B14" i="44"/>
  <c r="C8" i="44"/>
  <c r="B15" i="42"/>
  <c r="C15" i="42" s="1"/>
  <c r="D15" i="42" s="1"/>
  <c r="C9" i="42"/>
  <c r="F36" i="42" s="1"/>
  <c r="D9" i="32"/>
  <c r="C9" i="46"/>
  <c r="C8" i="46"/>
  <c r="C8" i="40"/>
  <c r="B14" i="40"/>
  <c r="B15" i="40"/>
  <c r="C15" i="40" s="1"/>
  <c r="D15" i="40" s="1"/>
  <c r="C15" i="32"/>
  <c r="D15" i="32" s="1"/>
  <c r="C9" i="40"/>
  <c r="B14" i="38"/>
  <c r="C8" i="38"/>
  <c r="C9" i="38"/>
  <c r="B15" i="38"/>
  <c r="C15" i="38" s="1"/>
  <c r="D15" i="38" s="1"/>
  <c r="C8" i="36"/>
  <c r="B15" i="36"/>
  <c r="C15" i="36" s="1"/>
  <c r="D15" i="36" s="1"/>
  <c r="C9" i="36"/>
  <c r="B15" i="56"/>
  <c r="C15" i="56" s="1"/>
  <c r="D15" i="56" s="1"/>
  <c r="C9" i="56"/>
  <c r="B14" i="56"/>
  <c r="C8" i="56"/>
  <c r="F21" i="46"/>
  <c r="F19" i="46" s="1"/>
  <c r="C18" i="46"/>
  <c r="C28" i="46" s="1"/>
  <c r="F22" i="46"/>
  <c r="I21" i="46"/>
  <c r="I20" i="46"/>
  <c r="I18" i="46" s="1"/>
  <c r="D8" i="32" l="1"/>
  <c r="C41" i="42"/>
  <c r="D9" i="42"/>
  <c r="D8" i="44"/>
  <c r="F35" i="44"/>
  <c r="I21" i="44"/>
  <c r="C24" i="44" s="1"/>
  <c r="C14" i="44"/>
  <c r="D14" i="44" s="1"/>
  <c r="F22" i="44" s="1"/>
  <c r="F36" i="44"/>
  <c r="C41" i="44" s="1"/>
  <c r="D9" i="44"/>
  <c r="F36" i="54"/>
  <c r="D9" i="54"/>
  <c r="D8" i="54"/>
  <c r="F35" i="54"/>
  <c r="I21" i="54"/>
  <c r="C24" i="54" s="1"/>
  <c r="C14" i="54"/>
  <c r="D14" i="54" s="1"/>
  <c r="F22" i="54" s="1"/>
  <c r="F36" i="52"/>
  <c r="D9" i="52"/>
  <c r="D8" i="52"/>
  <c r="F35" i="52"/>
  <c r="I21" i="52"/>
  <c r="C24" i="52" s="1"/>
  <c r="C14" i="52"/>
  <c r="D14" i="52" s="1"/>
  <c r="F22" i="52" s="1"/>
  <c r="F36" i="50"/>
  <c r="D9" i="50"/>
  <c r="D8" i="50"/>
  <c r="F35" i="50"/>
  <c r="I21" i="50"/>
  <c r="C24" i="50" s="1"/>
  <c r="C14" i="50"/>
  <c r="D14" i="50" s="1"/>
  <c r="F22" i="50" s="1"/>
  <c r="F36" i="48"/>
  <c r="D9" i="48"/>
  <c r="D8" i="48"/>
  <c r="F35" i="48"/>
  <c r="I21" i="48"/>
  <c r="C24" i="48" s="1"/>
  <c r="C14" i="48"/>
  <c r="D14" i="48" s="1"/>
  <c r="F22" i="48" s="1"/>
  <c r="D8" i="42"/>
  <c r="I21" i="42"/>
  <c r="C24" i="42" s="1"/>
  <c r="C14" i="42"/>
  <c r="D14" i="42" s="1"/>
  <c r="F22" i="42" s="1"/>
  <c r="F36" i="46"/>
  <c r="D9" i="46"/>
  <c r="F35" i="46"/>
  <c r="C41" i="46" s="1"/>
  <c r="D8" i="46"/>
  <c r="C24" i="46"/>
  <c r="C14" i="32"/>
  <c r="D14" i="32" s="1"/>
  <c r="I21" i="32"/>
  <c r="C24" i="32" s="1"/>
  <c r="F36" i="40"/>
  <c r="D9" i="40"/>
  <c r="I21" i="40"/>
  <c r="C24" i="40" s="1"/>
  <c r="C14" i="40"/>
  <c r="D14" i="40" s="1"/>
  <c r="F22" i="40" s="1"/>
  <c r="D8" i="40"/>
  <c r="F35" i="40"/>
  <c r="D9" i="38"/>
  <c r="F36" i="38"/>
  <c r="D8" i="38"/>
  <c r="F35" i="38"/>
  <c r="I21" i="38"/>
  <c r="C24" i="38" s="1"/>
  <c r="C14" i="38"/>
  <c r="D14" i="38" s="1"/>
  <c r="F22" i="38" s="1"/>
  <c r="D9" i="36"/>
  <c r="F36" i="36"/>
  <c r="C14" i="36"/>
  <c r="D14" i="36" s="1"/>
  <c r="F22" i="36" s="1"/>
  <c r="C29" i="36" s="1"/>
  <c r="I21" i="36"/>
  <c r="C24" i="36" s="1"/>
  <c r="D8" i="36"/>
  <c r="F35" i="36"/>
  <c r="F36" i="56"/>
  <c r="D9" i="56"/>
  <c r="D8" i="56"/>
  <c r="F35" i="56"/>
  <c r="C41" i="56" s="1"/>
  <c r="I21" i="56"/>
  <c r="C24" i="56" s="1"/>
  <c r="C14" i="56"/>
  <c r="D14" i="56" s="1"/>
  <c r="F22" i="56" s="1"/>
  <c r="C29" i="46"/>
  <c r="C30" i="46"/>
  <c r="C30" i="40" l="1"/>
  <c r="C29" i="40"/>
  <c r="C41" i="40"/>
  <c r="C30" i="42"/>
  <c r="C29" i="42"/>
  <c r="C30" i="48"/>
  <c r="C29" i="48"/>
  <c r="C41" i="48"/>
  <c r="C30" i="50"/>
  <c r="C29" i="50"/>
  <c r="C41" i="50"/>
  <c r="C30" i="52"/>
  <c r="C29" i="52"/>
  <c r="C41" i="52"/>
  <c r="C30" i="54"/>
  <c r="C29" i="54"/>
  <c r="C41" i="54"/>
  <c r="C30" i="44"/>
  <c r="C29" i="44"/>
  <c r="C30" i="38"/>
  <c r="C29" i="38"/>
  <c r="C41" i="38"/>
  <c r="C41" i="36"/>
  <c r="C30" i="36"/>
  <c r="C30" i="56"/>
  <c r="C29" i="56"/>
</calcChain>
</file>

<file path=xl/sharedStrings.xml><?xml version="1.0" encoding="utf-8"?>
<sst xmlns="http://schemas.openxmlformats.org/spreadsheetml/2006/main" count="1421" uniqueCount="223">
  <si>
    <t>Dados do Ensaio</t>
  </si>
  <si>
    <t>Nome:</t>
  </si>
  <si>
    <t>Ensaio 1 - Matriz</t>
  </si>
  <si>
    <t>Data:</t>
  </si>
  <si>
    <t>Condições de Processo</t>
  </si>
  <si>
    <t>Massa inicial do blend (g):</t>
  </si>
  <si>
    <t>Umidade inicial do blend (% b.u.):</t>
  </si>
  <si>
    <t>Umidade final do pó aglomerado (% b.u.):</t>
  </si>
  <si>
    <t>Antes da Sec.</t>
  </si>
  <si>
    <t>Média:</t>
  </si>
  <si>
    <t>Depois da Sec.</t>
  </si>
  <si>
    <t>massa de polpa</t>
  </si>
  <si>
    <t>Temperatura do ar na entrada (°C):</t>
  </si>
  <si>
    <t>massa seca de polpa</t>
  </si>
  <si>
    <t>Vazão de atomização do ligante (mL/min):</t>
  </si>
  <si>
    <t>Pressão de atomização do ligante (psi):</t>
  </si>
  <si>
    <t>Quantidade ligante atomizada (mL):</t>
  </si>
  <si>
    <t>Massa total na saída - pó aglomerado sem torrões (g):</t>
  </si>
  <si>
    <t>Antes da Secagem</t>
  </si>
  <si>
    <t>Depois da Secagem</t>
  </si>
  <si>
    <t>Massa de produto retirada para análise (g)</t>
  </si>
  <si>
    <t>Massa de torrões (g):</t>
  </si>
  <si>
    <t>Massa elutriada - coletada no ciclone (g):</t>
  </si>
  <si>
    <t>Dados do Ar Ambiente</t>
  </si>
  <si>
    <t>Temperatura do ar ambiente:</t>
  </si>
  <si>
    <t>Início</t>
  </si>
  <si>
    <t>25°C</t>
  </si>
  <si>
    <t>Fim</t>
  </si>
  <si>
    <t>26°C</t>
  </si>
  <si>
    <t xml:space="preserve">Umidade relativa do ar ambiente (UR%):  </t>
  </si>
  <si>
    <t>Comentários (nesse espaço devem ser relatadas informações importantes do processo e desvios operacionais):</t>
  </si>
  <si>
    <t>Vazão do ar: Iniciou em 4 Hz e a cada 10 min foi aumentado em 2 Hz, parando em 10 Hz;</t>
  </si>
  <si>
    <t>Polpa peneirada (peneira 60 mesh) e descongelada naturalmente;</t>
  </si>
  <si>
    <t>Polpa mantida sob agitação durante todo o ensaio;</t>
  </si>
  <si>
    <t>Tempo (min)</t>
  </si>
  <si>
    <t>Umidade da amostra</t>
  </si>
  <si>
    <t>0min-10min: Vazão de 4 Hz; Umidade no leito 63,31; Processo fluidizando muito bem, porém muito pó sendo elutriado, acúmulo de início porém melhorou com o tempo.</t>
  </si>
  <si>
    <t>10min-20min: Vazão de 6 Hz; Umidade no leito 67,47; Fluidização do processo continua boa (formação de bolhas) e o acúmulo é praticamente nulo (apenas na parede)</t>
  </si>
  <si>
    <t>20min-30min: Vazão de 8 Hz; Umidade no leito 69,74; Boa fluidização do processo; acúmulo continua praticamente nulo.</t>
  </si>
  <si>
    <t>30min-40min: Vazão de 10 Hz; Umidade no leito 70,30; Fluidização se manteve boa e leve aumento de acúmulo (apenas no bico), leve escurecimento do pó.</t>
  </si>
  <si>
    <t>40min-50min: Vazão de 10 Hz; Umidade no leito 67,52; Boa fluidização (bolhas) e aumento do acúmulo nas paredes.</t>
  </si>
  <si>
    <t xml:space="preserve">50min-60min: Vazão de 10 Hz; Umidade no leito 65,00; Fluidização e acúmulo se mantiveram; leve escurecimento do pó; bastante pó elutriado. </t>
  </si>
  <si>
    <t>60min-70min: Vazão de 10 Hz; Umidade no leito 61,81; Processo continuou com boa fluidização e houve um pequeno aumento do acúmulo nas paredes da coluna e no bico.</t>
  </si>
  <si>
    <t>70min-82min: Vazão de 10 Hz; Umidade no leito 58,73; Fluidização e acúmulo se mantiveram</t>
  </si>
  <si>
    <t>Término do ensaio: 80min.</t>
  </si>
  <si>
    <t>Rendimento</t>
  </si>
  <si>
    <t>η(%) =</t>
  </si>
  <si>
    <t xml:space="preserve">(mf/mi)*100 </t>
  </si>
  <si>
    <t xml:space="preserve"> mf = mi - (melut+minc+mtorroes)</t>
  </si>
  <si>
    <t>Dados do  belnd de proteínas (entrada)</t>
  </si>
  <si>
    <t>Dados da suspensão (entrada)</t>
  </si>
  <si>
    <t>Massa de blend (g)</t>
  </si>
  <si>
    <t>Quantidade de ligante atomizada (mL)</t>
  </si>
  <si>
    <t>Umidade do blend</t>
  </si>
  <si>
    <t>Densidade do ligante (g/mL)</t>
  </si>
  <si>
    <t>Umidade do blend (% b.u.) (Antes Sec.)</t>
  </si>
  <si>
    <t>Massa de ligante atomziada (g)</t>
  </si>
  <si>
    <t>Umidade do blend (% b.u.) (Depois Sec.)</t>
  </si>
  <si>
    <t>Umidade do ligante (% b.u.)</t>
  </si>
  <si>
    <t>Teor de sólido seco do blend (%)</t>
  </si>
  <si>
    <t>Teor de sólido seco do ligante (%)</t>
  </si>
  <si>
    <t>Dados do produto aglomerado (saída)</t>
  </si>
  <si>
    <t>Umidade (% b.u.)</t>
  </si>
  <si>
    <t>Teor de s.s. (%)</t>
  </si>
  <si>
    <t>Antes Sec.</t>
  </si>
  <si>
    <t>Depois Sec.</t>
  </si>
  <si>
    <t>Balanço de massa global (ANTES DA SECAGEM)</t>
  </si>
  <si>
    <t>Balanço de massa por componente/Balanço de sólidos (massa seca)</t>
  </si>
  <si>
    <t>Balanço para água (massa úmida)</t>
  </si>
  <si>
    <t>Massa total na entrada (g)</t>
  </si>
  <si>
    <t xml:space="preserve"> (ANTES DA SECAGEM)</t>
  </si>
  <si>
    <t>Massa de água na entrada (g)</t>
  </si>
  <si>
    <t>Massa inicial do blend (g)</t>
  </si>
  <si>
    <t>Massa de sólidos na entrada (g)</t>
  </si>
  <si>
    <t>Massa água no blend (g)</t>
  </si>
  <si>
    <t>Massa de ligante (g)</t>
  </si>
  <si>
    <t>Massa de sólidos no blend (g)</t>
  </si>
  <si>
    <t>Massa de água na suspensão (g)</t>
  </si>
  <si>
    <t>Massa de torrões (g)</t>
  </si>
  <si>
    <t>Massa de sólidos no ligante (g)</t>
  </si>
  <si>
    <t>Massa de água na saída (g)</t>
  </si>
  <si>
    <t>Massa total na saída (g)</t>
  </si>
  <si>
    <t>Massa de sólidos na saída (g)</t>
  </si>
  <si>
    <t>Massa elutriada total (g)</t>
  </si>
  <si>
    <t>Massa de água (g)</t>
  </si>
  <si>
    <t>Massa retirada para análise (g)</t>
  </si>
  <si>
    <t>Rendimento (ANTES DA SECAGEM)</t>
  </si>
  <si>
    <t xml:space="preserve">η(%) </t>
  </si>
  <si>
    <t>η(%) base seca</t>
  </si>
  <si>
    <t>Balanço de massa global (DEPOIS DA SECAGEM)</t>
  </si>
  <si>
    <t>Balanço de massa  por componente/Balanço de sólidos (massa seca)</t>
  </si>
  <si>
    <t>(DEPOIS DA SECAGEM)</t>
  </si>
  <si>
    <t>Rendimento (DEPOIS DA SECAGEM)</t>
  </si>
  <si>
    <t>Ensaio 2 - Matriz</t>
  </si>
  <si>
    <t>0min-10min: Vazão de 4 Hz; Umidade no leito 57,23; Processo fluidizando muito bem, porém muito pó sendo elutriado, acúmulo de início porém melhorou com o tempo.</t>
  </si>
  <si>
    <t>10min-20min: Vazão de 6 Hz; Umidade no leito 65,83; Fluidização do processo continua boa (formação de bolhas) e o acúmulo é praticamente nulo (apenas na parede), leve escurecimento.</t>
  </si>
  <si>
    <t>20min-30min: Vazão de 8 Hz; Umidade no leito 72,36; Boa fluidização do processo; acúmulo nas paredes; quantidade razoavel de pó elutriado.</t>
  </si>
  <si>
    <t>30min-40min: Vazão de 10 Hz; Umidade no leito 75,50; Fluidização se manteve boa (bolhas) e acúmulo constante.</t>
  </si>
  <si>
    <t>40min-50min: Vazão de 10 Hz; Umidade no leito 76,89; Boa fluidização (bolhas), bastante pó elutriado, possível notar uns torrões na base do cone, escurecimento notavel.</t>
  </si>
  <si>
    <t xml:space="preserve">50min-60min: Vazão de 10 Hz; Umidade no leito 77,35; Fluidização e acúmulo (nas laterais) se mantiveram; leve escurecimento do pó; bastante pó elutriado. </t>
  </si>
  <si>
    <t>Término do ensaio: 57min.</t>
  </si>
  <si>
    <t>produto antes</t>
  </si>
  <si>
    <t xml:space="preserve">                                ciclone antes                     </t>
  </si>
  <si>
    <t xml:space="preserve">                produto depois</t>
  </si>
  <si>
    <t>Ensaio 3 - Matriz</t>
  </si>
  <si>
    <t>24,8°C</t>
  </si>
  <si>
    <t>0min-10min: Vazão de 4 Hz; Umidade no leito 64,01; Processo fluidizando muito bem, porém muito pó sendo elutriado, acúmulo de início (na parede).</t>
  </si>
  <si>
    <t>10min-20min: Vazão de 6 Hz; Umidade no leito 68,76; Fluidização do processo continua boa, segue acumulando nas paredes.</t>
  </si>
  <si>
    <t>20min-30min: Vazão de 8 Hz; Umidade no leito 69,94; Boa fluidização do processo (formação de bolhas); leve escurecimeno do pó; bastante pó elutriado.</t>
  </si>
  <si>
    <t>30min-40min: Vazão de 10 Hz; Umidade no leito 63,61; Fluidização se manteve boa e leve aumento de acúmulo leves torrões na base.</t>
  </si>
  <si>
    <t>40min-50min: Vazão de 10 Hz; Umidade no leito 49,47; Boa fluidização e aumento do acúmulo nas paredes; formação de gota no bico.</t>
  </si>
  <si>
    <t>50min-60min: Vazão de 10 Hz; Umidade no leito 41,34; Fluidização e acúmulo se mantiveram;  bastante pó elutriado e pouco pó restante no leito.</t>
  </si>
  <si>
    <t>60min-70min: Vazão de 10 Hz; Umidade no leito 37,79; Processo continuou com boa fluidização e escurecimento notável do pó.</t>
  </si>
  <si>
    <t>70min-80min: Vazão de 10 Hz; Umidade no leito 35,22; Fluidização e acúmulo se mantiveram</t>
  </si>
  <si>
    <t>Ensaio 4 - Matriz</t>
  </si>
  <si>
    <t>23,1°C</t>
  </si>
  <si>
    <t>23°C</t>
  </si>
  <si>
    <t>0min-10min: Vazão de 4 Hz; Umidade no leito 69,32; Processo fluidizando muito bem, quantidade ok de pó sendo elutriado, acúmulo de início (na parede)</t>
  </si>
  <si>
    <t>10min-20min: Vazão de 6 Hz; Umidade no leito 78,17; Fluidização do processo continua boa,quase nada de acumulo nas paredes.</t>
  </si>
  <si>
    <t>20min-30min: Vazão de 8 Hz; Umidade no leito 79,36; Boa fluidização do processo;  acúmulo de pó no bico; bastante pó elutriado.</t>
  </si>
  <si>
    <t>30min-40min: Vazão de 10 Hz; Umidade no leito 78,84; Fluidização se manteve boa; escurecimento notável do pó; aumento do acúmulo nas laterais.</t>
  </si>
  <si>
    <t>40min-50min: Vazão de 10 Hz; Umidade no leito 77,17; Boa fluidização e aumento do acúmulo nas paredes</t>
  </si>
  <si>
    <t xml:space="preserve">50min-60min: Vazão de 10 Hz; Umidade no leito 74,67; Fluidização e acúmulo se mantiveram;  bastante pó elutriado e pouco pó restante no leito; aparenta ter pouco pó </t>
  </si>
  <si>
    <t>Término do ensaio: 58min.</t>
  </si>
  <si>
    <t>Ensaio 5 - Matriz</t>
  </si>
  <si>
    <t>28°C</t>
  </si>
  <si>
    <t>0min-10min: Vazão de 4 Hz; Umidade no leito 40,05; Processo fluidizando muito bem, porém muito pó sendo elutriado, acúmulo de início porém melhorou com o tempo.</t>
  </si>
  <si>
    <t>10min-20min: Vazão de 6 Hz; Umidade no leito 61,71; Fluidização do processo continua boa (formação de bolhas) e o acúmulo é praticamente nulo (apenas na parede)</t>
  </si>
  <si>
    <t>20min-30min: Vazão de 8 Hz; Umidade no leito 67,83; Boa fluidização do processo; acúmulo continua praticamente nulo.</t>
  </si>
  <si>
    <t>30min-40min: Vazão de 10 Hz; Umidade no leito 70,71; Fluidização se manteve boa e leve aumento de acúmulo (apenas no bico), leve escurecimento do pó.</t>
  </si>
  <si>
    <t>40min-50min: Vazão de 10 Hz; Umidade no leito 71,18; Boa fluidização (bolhas) e aumento do acúmulo nas paredes.</t>
  </si>
  <si>
    <t xml:space="preserve">50min-60min: Vazão de 10 Hz; Umidade no leito 70,35; Fluidização e acúmulo se mantiveram; leve escurecimento do pó; bastante pó elutriado. </t>
  </si>
  <si>
    <t>60min-67min: Vazão de 10 Hz; Umidade no leito 69,02; Processo continuou com boa fluidização e houve um pequeno aumento do acúmulo nas paredes da coluna e no bico.</t>
  </si>
  <si>
    <t>Término do ensaio: 67min.</t>
  </si>
  <si>
    <t>Ensaio 6 - Matriz</t>
  </si>
  <si>
    <t>24,8 ºC</t>
  </si>
  <si>
    <t>23ºC</t>
  </si>
  <si>
    <t>0min-10min: Vazão de 4 Hz; Umidade no leito 69,48; Processo fluidizando muito bem, quantidade ok de pó sendo elutriado, acúmulo de início (na parede)</t>
  </si>
  <si>
    <t>10min-20min: Vazão de 6 Hz; Umidade no leito 74,31; Fluidização do processo continua boa,quase nada de acumulo nas paredes.</t>
  </si>
  <si>
    <t>20min-30min: Vazão de 8 Hz; Umidade no leito 71,18; Boa fluidização do processo;  acúmulo de pó no bico; bastante pó elutriado.</t>
  </si>
  <si>
    <t>30min-40min: Vazão de 10 Hz; Umidade no leito 54,66; Fluidização se manteve boa; escurecimento notável do pó; aumento do acúmulo nas laterais.</t>
  </si>
  <si>
    <t>40min-50min: Vazão de 10 Hz; Umidade no leito 44,22; Boa fluidização e aumento do acúmulo nas paredes</t>
  </si>
  <si>
    <t xml:space="preserve">50min-60min: Vazão de 10 Hz; Umidade no leito 41,20; Fluidização e acúmulo se mantiveram;  bastante pó elutriado e pouco pó restante no leito; aparenta ter pouco pó </t>
  </si>
  <si>
    <t>60min-67min: Vazão de 10 Hz; Umidade no leito 35,73; Processo continuou com boa fluidização e escurecimento notável do pó</t>
  </si>
  <si>
    <t>Término do ensaio: 67min</t>
  </si>
  <si>
    <t xml:space="preserve">Ensaio 7 - Matriz </t>
  </si>
  <si>
    <t>24°C</t>
  </si>
  <si>
    <t>0min-10min: Vazão de 4 Hz; Umidade no leito 67,88; Processo fluidizando muito bem, bastante pó sendo elutriado, acúmulo de início (na parede); torrões leves na base</t>
  </si>
  <si>
    <t>10min-20min: Vazão de 6 Hz; Umidade no leito 64,33; Fluidização do processo continua boa,quase nada de acumulo nas paredes.</t>
  </si>
  <si>
    <t>20min-30min: Vazão de 8 Hz; Umidade no leito 53,58; Boa fluidização do processo; muitos torrões na base; acúmulo de pó no bico; bastante pó elutriado.</t>
  </si>
  <si>
    <t>30min-40min: Vazão de 10 Hz; Umidade no leito 43,29; Fluidização se manteve boa; escurecimento notável do pó; aumento do acúmulo nas laterais.</t>
  </si>
  <si>
    <t>50min-60min: Vazão de 10 Hz; Umidade no leito 42,52; Fluidização e acúmulo se mantiveram;  bastante pó elutriado e pouco pó restante no leito, muito torrão</t>
  </si>
  <si>
    <t>60min-70min: Vazão de 10 Hz; Umidade no leito 41,34; Processo continuou com boa fluidização e escurecimento notável do pó; bico esá gotejando</t>
  </si>
  <si>
    <t>70min-80min: Vazão de 10 Hz; Fluidização e acúmulo se mantiveram</t>
  </si>
  <si>
    <t>80min-90min: Vazão de 10 Hz; O processo continua fluidizando bem e há acúmulo de produto apenas nas laterais</t>
  </si>
  <si>
    <t>Término do ensaio: 87min.</t>
  </si>
  <si>
    <t>Ensaio 8 - Matriz</t>
  </si>
  <si>
    <t>22,1 ºC</t>
  </si>
  <si>
    <t>22ºC</t>
  </si>
  <si>
    <t>0min-10min: Vazão de 4 Hz; Umidade no leito 76,89; Processo fluidizando muito bem, porém muito pó sendo elutriado, acúmulo de início porém melhorou com o tempo.</t>
  </si>
  <si>
    <t>10min-20min: Vazão de 6 Hz; Umidade no leito 82,03; Fluidização do processo continua boa (formação de bolhas) e o acúmulo é praticamente nulo (apenas na parede), leve escurecimento.</t>
  </si>
  <si>
    <t>20min-30min: Vazão de 8 Hz; Umidade no leito 83,52; Boa fluidização do processo; acúmulo nas paredes; quantidade razoavel de pó elutriado.</t>
  </si>
  <si>
    <t>30min-40min: Vazão de 10 Hz; Umidade no leito 83,42; Fluidização se manteve boa (bolhas) e acúmulo constante.</t>
  </si>
  <si>
    <t>40min-50min: Vazão de 10 Hz; Umidade no leito 83,16; Boa fluidização (bolhas), bastante pó elutriado, possível notar uns torrões na base do cone, escurecimento notavel.</t>
  </si>
  <si>
    <t xml:space="preserve">50min-60min: Vazão de 10 Hz; Fluidização e acúmulo (nas laterais) se mantiveram; leve escurecimento do pó; bastante pó elutriado. </t>
  </si>
  <si>
    <t>Término do ensaio: 54min.</t>
  </si>
  <si>
    <t>Ensaio 9 - Matriz</t>
  </si>
  <si>
    <t>22°C</t>
  </si>
  <si>
    <t xml:space="preserve">0min-10min: Vazão de 4 Hz; Umidade no leito 70,10; Processo fluidizando muito bem, quantidade baixa de pó sendo elutriado, acúmulo de início </t>
  </si>
  <si>
    <t>10min-20min: Vazão de 6 Hz; Umidade no leito 74,26; Fluidização do processo continua boa,quase nada de acumulo nas paredes; leve escurecimento</t>
  </si>
  <si>
    <t>20min-30min: Vazão de 8 Hz; Umidade no leito 75,19; Boa fluidização do processo;  acúmulo de pó nas laterais;  nao tm tanto pó elutriado.</t>
  </si>
  <si>
    <t>30min-40min: Vazão de 10 Hz; Umidade no leito 73,75; Fluidização se manteve boa; escurecimento notável do pó; aumento do acúmulo nas laterais.</t>
  </si>
  <si>
    <t>40min-50min: Vazão de 10 Hz; Umidade no leito 70,82; Boa fluidização e diminuição do acúmulo nas paredes</t>
  </si>
  <si>
    <t>50min-60min: Vazão de 10 Hz; Umidade no leito 68,4; Fluidização e acúmulo se mantiveram;  bastante pó elutriado</t>
  </si>
  <si>
    <t>60min-67min: Vazão de 10 Hz; Umidade no leito 67,11; Processo continuou com boa fluidização e escurecimento notável do pó</t>
  </si>
  <si>
    <t>Ensaio 10 - Matriz</t>
  </si>
  <si>
    <t>0min-10min: Vazão de 4 Hz; Umidade no leito 70,76; Processo fluidizando muito bem, quantidade baixa de pó sendo elutriado, acúmulo de início nas laterais</t>
  </si>
  <si>
    <t>10min-20min: Vazão de 6 Hz; Umidade no leito 74,42; Fluidização do processo continua boa,quase nada de acumulo nas paredes; leve escurecimento</t>
  </si>
  <si>
    <t>20min-30min: Vazão de 8 Hz; Umidade no leito 75,29; Boa fluidização do processo;  acúmulo de pó nas laterais;  nao tem tanto pó elutriado.</t>
  </si>
  <si>
    <t>30min-40min: Vazão de 10 Hz; Umidade no leito 72,00; Fluidização se manteve boa; escurecimento notável do pó; aumento do acúmulo nas laterais.</t>
  </si>
  <si>
    <t>40min-50min: Vazão de 10 Hz; Umidade no leito 65,87; Foi mantida as mesmas características que o anterior</t>
  </si>
  <si>
    <t>50min-60min: Vazão de 10 Hz; Umidade no leito 60,63; Fluidização boa; leve acúmulo nas laterais;  bastante pó elutriado</t>
  </si>
  <si>
    <t>60min-67min: Vazão de 10 Hz; Umidade no leito 57,70; Processo continuou com boa fluidização e escurecimento notável do pó</t>
  </si>
  <si>
    <t xml:space="preserve">Término do ensaio: 67min </t>
  </si>
  <si>
    <t>Ensaio 11 - Matriz</t>
  </si>
  <si>
    <t xml:space="preserve">0min-10min: Vazão de 4 Hz; Umidade no leito 65,62; no inicio parecia não estava fluidizando corretamente, quantidade baixa de pó sendo elutriado, sem acúmulo de início </t>
  </si>
  <si>
    <t>10min-20min: Vazão de 6 Hz; Umidade no leito 71,64; Fluidização do processo boa,quase nada de acumulo nas paredes; leve escurecimento; baixa elutriação</t>
  </si>
  <si>
    <t>20min-30min: Vazão de 8 Hz; Umidade no leito 72,87; Boa fluidização do processo;  acúmulo de pó nas laterais e no bico;  nao tem tanto pó elutriado.</t>
  </si>
  <si>
    <t>30min-40min: Vazão de 10 Hz; Umidade no leito 70,35; Foi mantido as mesmas carcterísticas</t>
  </si>
  <si>
    <t>40min-50min: Vazão de 10 Hz; Umidade no leito 64,33; Boa fluidização e diminuição do acúmulo nas paredes, aumento a quantidade elutriada</t>
  </si>
  <si>
    <t>50min-60min: Vazão de 10 Hz; Umidade no leito 59,50; Fluidização e acúmulo se mantiveram;  bastante pó elutriado</t>
  </si>
  <si>
    <t>60min-67min: Vazão de 10 Hz; Umidade no leito 57,03; Processo continuou com boa fluidização e escurecimento notável do pó</t>
  </si>
  <si>
    <t>Ensaio 12 - Matriz</t>
  </si>
  <si>
    <t>22,3°C</t>
  </si>
  <si>
    <t xml:space="preserve">0min-10min: Vazão de 4 Hz; Umidade no leito 70,85; Processo fluidizando muito bem, quantidade baixa de pó sendo elutriado, acúmulo de início </t>
  </si>
  <si>
    <t>10min-20min: Vazão de 6 Hz; Umidade no leito 74,35; Fluidização do processo continua boa, leve acumulo nas paredes; leve escurecimento</t>
  </si>
  <si>
    <t>20min-30min: Vazão de 8 Hz; Umidade no leito 76,32; Boa fluidização do processo;  acúmulo de pó nas laterais;  houve um pouco de perda de pó elutriado.</t>
  </si>
  <si>
    <t>30min-40min: Vazão de 10 Hz; Umidade no leito 74,62; Fluidização se manteve boa; escurecimento notável do pó; aumento do acúmulo nas laterais.</t>
  </si>
  <si>
    <t>40min-50min: Vazão de 10 Hz; Umidade no leito 70,61; Boa fluidização e diminuição do acúmulo nas paredes</t>
  </si>
  <si>
    <t>50min-60min: Vazão de 10 Hz; Umidade no leito 66,8; Fluidização se manteve; aumento do cúmulo;  bastante pó elutriado - aparenta ter pouco pó restante no leito</t>
  </si>
  <si>
    <t>60min-67min: Vazão de 10 Hz; Umidade no leito 63,77; Processo continuou com boa fluidização e escurecimento notável do pó</t>
  </si>
  <si>
    <t>Ensaio 13 - Matriz</t>
  </si>
  <si>
    <t>30°C</t>
  </si>
  <si>
    <t>Vazão do ar: Iniciou no 5 Nm³/h e a cada 10 min foi aumentado em 5 Nm³/h;</t>
  </si>
  <si>
    <t>Polpa peneirada (peneira 60 mesh) e descongelada naturalmente (30/09/19);</t>
  </si>
  <si>
    <t>Utilizamos um cilindro de acrílico;</t>
  </si>
  <si>
    <t>0min-10min: Vazão de 5Nm³/h; Processo fludizando muito bem, bastante acúmulo de início, porém melhorou com o tempo. Aparentemente o pó já está mais pesado. Quantidade razoável de pó sendo elutriado.</t>
  </si>
  <si>
    <t>10min-20min: Vazão de 10Nm³/h; A fluidização continua boa e o acúmulo se manteve. Acúmulo maior na parte central da coluna.</t>
  </si>
  <si>
    <t>20min-30min: Vazão de 15Nm³/h; Leve diminuição na fluidização do processo e o acúmulo se manteve. Aos 29 minutos, acúmulo praticamente nulo.</t>
  </si>
  <si>
    <t>30min-40min: Vazão de 20Nm³/h; Acúmulo continuou nulo e a fluidização está boa. Pouco pó elutriado. Aproximadamente 100 mL de açaí consumidos.</t>
  </si>
  <si>
    <t>40min-50min: Vazão de 25Nm³/h; Fluidização melhorou um pouco e acúmulo considerável.</t>
  </si>
  <si>
    <t>50min-60min: Vazão de 30Nm³/h; Houve uma piora na fluidização e o acúmulo melhorou.</t>
  </si>
  <si>
    <t>60min-70min: Vazão de 35Nm³/h; Tudo se manteve igual.</t>
  </si>
  <si>
    <t>Término do ensaio: 67 min</t>
  </si>
  <si>
    <t>Ensaio 14 - Matriz</t>
  </si>
  <si>
    <t>Polpa peneirada (peneira 60 mesh) e descongelada naturalmente (16/10/19);</t>
  </si>
  <si>
    <t>0min-10min: Vazão de 5Nm³/h; Processo fluidizando muito bem, bastante acúmulo de início, porém melhorou com o tempo. Bastante pó sendo elutriado.</t>
  </si>
  <si>
    <t>10min-20min: Vazão de 10Nm³/h; Fluidização muito boa. Acúmulo praticamente nulo. Pouco pó sendo elutriado. Aproximadamente 75 mL já consumidos.</t>
  </si>
  <si>
    <t>20min-30min: Vazão de 15Nm³/h; Fluidização de manteve. Acúmulo nulo.</t>
  </si>
  <si>
    <t>30min-40min: Vazão de 20Nm³/h; Leve diminuição de fluidização e pouco acúmulo. Para o tempo de processo, pouquissimo pó sendo elutriado.</t>
  </si>
  <si>
    <t>40min-50min: Vazão de 25Nm³/h; Diminuição na fluidização. Acúmulo aumentou levemente. Aproximadamente 150 mL já consumidos.</t>
  </si>
  <si>
    <t>50min-60min: Vazão de 30Nm³/h; Tudo se manteve e aproximadamente 175 mL de açaí agregados ao pó.</t>
  </si>
  <si>
    <t>60min-70min: Vazão de 35Nm³/h; Tudo se manteve. A quantidade de pó elutriado durante o processo é muito pequena.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</si>
</sst>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rgb="FFFEDAF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2" fillId="0" borderId="0" applyFont="0" applyFill="0" applyBorder="0" applyAlignment="0" applyProtection="0"/>
  </cellStyleXfs>
  <cellXfs count="224">
    <xf numFmtId="0" fontId="0" fillId="0" borderId="0" xfId="0"/>
    <xf numFmtId="0" fontId="3" fillId="0" borderId="4" xfId="0" applyFont="1" applyBorder="1"/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2" fillId="0" borderId="0" xfId="1"/>
    <xf numFmtId="0" fontId="9" fillId="0" borderId="6" xfId="1" applyFont="1" applyBorder="1"/>
    <xf numFmtId="0" fontId="2" fillId="0" borderId="6" xfId="1" applyBorder="1"/>
    <xf numFmtId="0" fontId="8" fillId="0" borderId="6" xfId="1" applyFont="1" applyBorder="1" applyAlignment="1">
      <alignment horizontal="center"/>
    </xf>
    <xf numFmtId="2" fontId="2" fillId="0" borderId="6" xfId="1" applyNumberFormat="1" applyBorder="1"/>
    <xf numFmtId="0" fontId="10" fillId="0" borderId="6" xfId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0" fontId="7" fillId="0" borderId="6" xfId="1" applyFont="1" applyBorder="1"/>
    <xf numFmtId="2" fontId="8" fillId="0" borderId="6" xfId="1" applyNumberFormat="1" applyFont="1" applyBorder="1" applyAlignment="1">
      <alignment horizontal="center"/>
    </xf>
    <xf numFmtId="2" fontId="2" fillId="0" borderId="0" xfId="1" applyNumberFormat="1"/>
    <xf numFmtId="165" fontId="2" fillId="0" borderId="0" xfId="1" applyNumberFormat="1"/>
    <xf numFmtId="0" fontId="10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2" fontId="2" fillId="0" borderId="6" xfId="1" applyNumberFormat="1" applyBorder="1" applyAlignment="1">
      <alignment horizontal="center"/>
    </xf>
    <xf numFmtId="165" fontId="2" fillId="0" borderId="6" xfId="1" applyNumberFormat="1" applyBorder="1" applyAlignment="1">
      <alignment horizontal="center"/>
    </xf>
    <xf numFmtId="0" fontId="3" fillId="0" borderId="13" xfId="0" applyFont="1" applyBorder="1"/>
    <xf numFmtId="0" fontId="0" fillId="0" borderId="16" xfId="0" applyBorder="1" applyAlignment="1">
      <alignment horizontal="center"/>
    </xf>
    <xf numFmtId="0" fontId="3" fillId="0" borderId="15" xfId="0" applyFont="1" applyBorder="1"/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6" fillId="0" borderId="18" xfId="0" applyFont="1" applyBorder="1"/>
    <xf numFmtId="0" fontId="10" fillId="3" borderId="6" xfId="1" applyFont="1" applyFill="1" applyBorder="1" applyAlignment="1">
      <alignment horizontal="center"/>
    </xf>
    <xf numFmtId="0" fontId="3" fillId="0" borderId="23" xfId="0" applyFont="1" applyBorder="1"/>
    <xf numFmtId="0" fontId="0" fillId="0" borderId="24" xfId="0" applyBorder="1"/>
    <xf numFmtId="0" fontId="4" fillId="0" borderId="25" xfId="0" applyFont="1" applyBorder="1"/>
    <xf numFmtId="0" fontId="0" fillId="0" borderId="25" xfId="0" applyBorder="1"/>
    <xf numFmtId="0" fontId="0" fillId="0" borderId="26" xfId="0" applyBorder="1"/>
    <xf numFmtId="0" fontId="1" fillId="0" borderId="0" xfId="2"/>
    <xf numFmtId="2" fontId="11" fillId="0" borderId="6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4" fillId="0" borderId="4" xfId="0" applyNumberFormat="1" applyFont="1" applyBorder="1" applyAlignment="1">
      <alignment horizontal="center"/>
    </xf>
    <xf numFmtId="0" fontId="8" fillId="0" borderId="0" xfId="1" applyFont="1"/>
    <xf numFmtId="2" fontId="2" fillId="0" borderId="0" xfId="1" applyNumberFormat="1" applyAlignment="1">
      <alignment horizontal="center"/>
    </xf>
    <xf numFmtId="0" fontId="3" fillId="0" borderId="24" xfId="0" applyFont="1" applyBorder="1"/>
    <xf numFmtId="9" fontId="0" fillId="0" borderId="5" xfId="3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1" fillId="0" borderId="6" xfId="1" applyNumberFormat="1" applyFont="1" applyBorder="1" applyAlignment="1">
      <alignment horizontal="center"/>
    </xf>
    <xf numFmtId="2" fontId="1" fillId="0" borderId="0" xfId="1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2" fontId="1" fillId="0" borderId="35" xfId="1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1" fillId="0" borderId="9" xfId="1" applyNumberFormat="1" applyFont="1" applyBorder="1" applyAlignment="1">
      <alignment horizontal="center"/>
    </xf>
    <xf numFmtId="2" fontId="9" fillId="4" borderId="9" xfId="1" applyNumberFormat="1" applyFont="1" applyFill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2" fillId="0" borderId="0" xfId="1" applyBorder="1"/>
    <xf numFmtId="2" fontId="2" fillId="0" borderId="0" xfId="1" applyNumberFormat="1" applyBorder="1"/>
    <xf numFmtId="0" fontId="10" fillId="0" borderId="0" xfId="1" applyFont="1" applyBorder="1" applyAlignment="1">
      <alignment horizontal="center"/>
    </xf>
    <xf numFmtId="0" fontId="0" fillId="0" borderId="0" xfId="0" applyBorder="1"/>
    <xf numFmtId="0" fontId="8" fillId="0" borderId="7" xfId="1" applyFont="1" applyBorder="1" applyAlignment="1">
      <alignment horizontal="center"/>
    </xf>
    <xf numFmtId="2" fontId="2" fillId="0" borderId="38" xfId="1" applyNumberFormat="1" applyBorder="1" applyAlignment="1">
      <alignment horizontal="center"/>
    </xf>
    <xf numFmtId="2" fontId="2" fillId="0" borderId="4" xfId="1" applyNumberFormat="1" applyBorder="1" applyAlignment="1">
      <alignment horizontal="center"/>
    </xf>
    <xf numFmtId="0" fontId="2" fillId="0" borderId="4" xfId="1" applyBorder="1" applyAlignment="1">
      <alignment horizontal="center"/>
    </xf>
    <xf numFmtId="0" fontId="8" fillId="6" borderId="1" xfId="1" applyFont="1" applyFill="1" applyBorder="1" applyAlignment="1">
      <alignment horizontal="center"/>
    </xf>
    <xf numFmtId="0" fontId="13" fillId="0" borderId="31" xfId="0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0" fontId="0" fillId="0" borderId="0" xfId="0" applyNumberFormat="1"/>
    <xf numFmtId="0" fontId="3" fillId="0" borderId="31" xfId="0" applyFont="1" applyBorder="1"/>
    <xf numFmtId="0" fontId="0" fillId="0" borderId="42" xfId="0" applyBorder="1"/>
    <xf numFmtId="0" fontId="0" fillId="0" borderId="32" xfId="0" applyBorder="1"/>
    <xf numFmtId="0" fontId="0" fillId="0" borderId="44" xfId="0" applyBorder="1"/>
    <xf numFmtId="0" fontId="0" fillId="0" borderId="43" xfId="0" applyBorder="1"/>
    <xf numFmtId="0" fontId="0" fillId="0" borderId="33" xfId="0" applyBorder="1"/>
    <xf numFmtId="0" fontId="0" fillId="0" borderId="28" xfId="0" applyBorder="1"/>
    <xf numFmtId="0" fontId="0" fillId="0" borderId="34" xfId="0" applyBorder="1"/>
    <xf numFmtId="0" fontId="4" fillId="0" borderId="29" xfId="0" applyFont="1" applyBorder="1" applyAlignment="1">
      <alignment horizontal="center"/>
    </xf>
    <xf numFmtId="0" fontId="10" fillId="7" borderId="6" xfId="1" applyFont="1" applyFill="1" applyBorder="1" applyAlignment="1">
      <alignment horizontal="center"/>
    </xf>
    <xf numFmtId="0" fontId="0" fillId="0" borderId="18" xfId="0" applyBorder="1"/>
    <xf numFmtId="2" fontId="8" fillId="7" borderId="6" xfId="1" applyNumberFormat="1" applyFont="1" applyFill="1" applyBorder="1" applyAlignment="1">
      <alignment horizontal="center"/>
    </xf>
    <xf numFmtId="0" fontId="0" fillId="0" borderId="45" xfId="0" applyBorder="1"/>
    <xf numFmtId="0" fontId="0" fillId="0" borderId="41" xfId="0" applyBorder="1"/>
    <xf numFmtId="0" fontId="0" fillId="0" borderId="46" xfId="0" applyBorder="1"/>
    <xf numFmtId="0" fontId="3" fillId="0" borderId="47" xfId="0" applyFont="1" applyBorder="1"/>
    <xf numFmtId="0" fontId="0" fillId="0" borderId="4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/>
    <xf numFmtId="0" fontId="0" fillId="0" borderId="0" xfId="0" applyBorder="1" applyAlignment="1">
      <alignment horizontal="left" vertical="center"/>
    </xf>
    <xf numFmtId="0" fontId="8" fillId="3" borderId="6" xfId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4" fillId="0" borderId="18" xfId="0" applyFont="1" applyBorder="1" applyAlignment="1"/>
    <xf numFmtId="0" fontId="4" fillId="0" borderId="0" xfId="0" applyFont="1" applyAlignment="1"/>
    <xf numFmtId="0" fontId="4" fillId="0" borderId="19" xfId="0" applyFont="1" applyBorder="1" applyAlignment="1"/>
    <xf numFmtId="0" fontId="0" fillId="0" borderId="37" xfId="0" applyBorder="1"/>
    <xf numFmtId="0" fontId="0" fillId="0" borderId="36" xfId="0" applyBorder="1"/>
    <xf numFmtId="0" fontId="0" fillId="0" borderId="0" xfId="0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9" xfId="0" applyFont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4" fillId="3" borderId="14" xfId="0" applyFont="1" applyFill="1" applyBorder="1" applyAlignment="1"/>
    <xf numFmtId="0" fontId="3" fillId="2" borderId="10" xfId="0" applyFont="1" applyFill="1" applyBorder="1" applyAlignment="1">
      <alignment horizont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14" fontId="0" fillId="0" borderId="1" xfId="0" applyNumberFormat="1" applyBorder="1" applyAlignment="1">
      <alignment horizontal="center"/>
    </xf>
    <xf numFmtId="0" fontId="4" fillId="0" borderId="14" xfId="0" applyFont="1" applyBorder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6" fillId="0" borderId="1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5" borderId="33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  <xf numFmtId="0" fontId="8" fillId="3" borderId="3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9" xfId="1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3" borderId="9" xfId="1" applyFont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8" fillId="3" borderId="31" xfId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44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2" fontId="0" fillId="0" borderId="5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4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44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4" fillId="3" borderId="28" xfId="0" applyFont="1" applyFill="1" applyBorder="1" applyAlignment="1"/>
    <xf numFmtId="0" fontId="4" fillId="3" borderId="36" xfId="0" applyFont="1" applyFill="1" applyBorder="1" applyAlignment="1"/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Ensaio 6'!A1"/><Relationship Id="rId3" Type="http://schemas.openxmlformats.org/officeDocument/2006/relationships/hyperlink" Target="#'Ensaio 7'!A1"/><Relationship Id="rId7" Type="http://schemas.openxmlformats.org/officeDocument/2006/relationships/hyperlink" Target="#'Ensaio 3'!A1"/><Relationship Id="rId12" Type="http://schemas.openxmlformats.org/officeDocument/2006/relationships/hyperlink" Target="#'Ensaio 12'!A1"/><Relationship Id="rId2" Type="http://schemas.openxmlformats.org/officeDocument/2006/relationships/hyperlink" Target="#'Ensaio 4'!A1"/><Relationship Id="rId1" Type="http://schemas.openxmlformats.org/officeDocument/2006/relationships/hyperlink" Target="#'Ensaio 1'!A1"/><Relationship Id="rId6" Type="http://schemas.openxmlformats.org/officeDocument/2006/relationships/hyperlink" Target="#'Ensaio 8'!A1"/><Relationship Id="rId11" Type="http://schemas.openxmlformats.org/officeDocument/2006/relationships/hyperlink" Target="#'Ensaio 11'!A1"/><Relationship Id="rId5" Type="http://schemas.openxmlformats.org/officeDocument/2006/relationships/hyperlink" Target="#'Ensaio 5'!A1"/><Relationship Id="rId10" Type="http://schemas.openxmlformats.org/officeDocument/2006/relationships/hyperlink" Target="#'Ensaio 10'!A1"/><Relationship Id="rId4" Type="http://schemas.openxmlformats.org/officeDocument/2006/relationships/hyperlink" Target="#'Ensaio 2'!A1"/><Relationship Id="rId9" Type="http://schemas.openxmlformats.org/officeDocument/2006/relationships/hyperlink" Target="#'Ensaio 9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Ensaio 5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Ensaio 6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Ensaio 6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Ensaio 7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Ensaio 7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'Ensaio 8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Ensaio 5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Ensaio 8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'Ensaio 9 - Resultados 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Ensaio 9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Ensaio 1 - Resultados 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Ensaio 10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'Ensaio 10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'Ensaio 11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#'Ensaio 11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Ensaio 12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'Ensaio 12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'Ensaio 12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'Ensaio 12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hyperlink" Target="#'Ensaio 12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hyperlink" Target="#'Ensaio 12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Ensaio 1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Ensaio 2 - Resultados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Ensaio 2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Ensaio 3 - Resultados 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Ensaio 3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Ensaio 4 - Resultados '!A1"/><Relationship Id="rId2" Type="http://schemas.openxmlformats.org/officeDocument/2006/relationships/image" Target="../media/image1.png"/><Relationship Id="rId1" Type="http://schemas.openxmlformats.org/officeDocument/2006/relationships/hyperlink" Target="#Home!A1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Ensaio 4'!A1"/><Relationship Id="rId2" Type="http://schemas.openxmlformats.org/officeDocument/2006/relationships/image" Target="../media/image3.png"/><Relationship Id="rId1" Type="http://schemas.openxmlformats.org/officeDocument/2006/relationships/hyperlink" Target="#Home!A1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104775</xdr:rowOff>
    </xdr:from>
    <xdr:to>
      <xdr:col>16384</xdr:col>
      <xdr:colOff>0</xdr:colOff>
      <xdr:row>40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57225"/>
          <a:ext cx="19240500" cy="6708775"/>
        </a:xfrm>
        <a:prstGeom prst="rect">
          <a:avLst/>
        </a:prstGeom>
        <a:solidFill>
          <a:srgbClr val="CCFFFF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257175</xdr:colOff>
      <xdr:row>4</xdr:row>
      <xdr:rowOff>123826</xdr:rowOff>
    </xdr:from>
    <xdr:to>
      <xdr:col>4</xdr:col>
      <xdr:colOff>277178</xdr:colOff>
      <xdr:row>9</xdr:row>
      <xdr:rowOff>73026</xdr:rowOff>
    </xdr:to>
    <xdr:sp macro="" textlink="">
      <xdr:nvSpPr>
        <xdr:cNvPr id="17" name="Bise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57175" y="860426"/>
          <a:ext cx="2585403" cy="86995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</a:t>
          </a:r>
          <a:r>
            <a:rPr lang="pt-BR" sz="1800" baseline="0">
              <a:solidFill>
                <a:schemeClr val="bg1"/>
              </a:solidFill>
            </a:rPr>
            <a:t> 1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16383</xdr:col>
      <xdr:colOff>609600</xdr:colOff>
      <xdr:row>3</xdr:row>
      <xdr:rowOff>171450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9208750" cy="723900"/>
        </a:xfrm>
        <a:prstGeom prst="rect">
          <a:avLst/>
        </a:prstGeom>
        <a:solidFill>
          <a:srgbClr val="009999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400" b="1" baseline="0"/>
            <a:t>                                </a:t>
          </a:r>
          <a:r>
            <a:rPr lang="pt-BR" sz="2400" b="1"/>
            <a:t>Ensaios de Aglomeração em Leito</a:t>
          </a:r>
          <a:r>
            <a:rPr lang="pt-BR" sz="2400" b="1" baseline="0"/>
            <a:t> Fluidizado - 2020</a:t>
          </a:r>
          <a:endParaRPr lang="pt-BR" sz="2400" b="1"/>
        </a:p>
      </xdr:txBody>
    </xdr:sp>
    <xdr:clientData/>
  </xdr:twoCellAnchor>
  <xdr:twoCellAnchor>
    <xdr:from>
      <xdr:col>0</xdr:col>
      <xdr:colOff>257175</xdr:colOff>
      <xdr:row>10</xdr:row>
      <xdr:rowOff>44451</xdr:rowOff>
    </xdr:from>
    <xdr:to>
      <xdr:col>4</xdr:col>
      <xdr:colOff>277178</xdr:colOff>
      <xdr:row>14</xdr:row>
      <xdr:rowOff>171451</xdr:rowOff>
    </xdr:to>
    <xdr:sp macro="" textlink="">
      <xdr:nvSpPr>
        <xdr:cNvPr id="28" name="Bisel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57175" y="188595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4</a:t>
          </a:r>
        </a:p>
      </xdr:txBody>
    </xdr:sp>
    <xdr:clientData/>
  </xdr:twoCellAnchor>
  <xdr:twoCellAnchor>
    <xdr:from>
      <xdr:col>0</xdr:col>
      <xdr:colOff>285750</xdr:colOff>
      <xdr:row>16</xdr:row>
      <xdr:rowOff>6351</xdr:rowOff>
    </xdr:from>
    <xdr:to>
      <xdr:col>4</xdr:col>
      <xdr:colOff>305753</xdr:colOff>
      <xdr:row>20</xdr:row>
      <xdr:rowOff>133351</xdr:rowOff>
    </xdr:to>
    <xdr:sp macro="" textlink="">
      <xdr:nvSpPr>
        <xdr:cNvPr id="29" name="Bisel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85750" y="295275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7</a:t>
          </a:r>
        </a:p>
      </xdr:txBody>
    </xdr:sp>
    <xdr:clientData/>
  </xdr:twoCellAnchor>
  <xdr:twoCellAnchor>
    <xdr:from>
      <xdr:col>6</xdr:col>
      <xdr:colOff>304800</xdr:colOff>
      <xdr:row>4</xdr:row>
      <xdr:rowOff>133351</xdr:rowOff>
    </xdr:from>
    <xdr:to>
      <xdr:col>10</xdr:col>
      <xdr:colOff>324803</xdr:colOff>
      <xdr:row>9</xdr:row>
      <xdr:rowOff>82551</xdr:rowOff>
    </xdr:to>
    <xdr:sp macro="" textlink="">
      <xdr:nvSpPr>
        <xdr:cNvPr id="30" name="Bisel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52900" y="869951"/>
          <a:ext cx="2585403" cy="86995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2</a:t>
          </a:r>
        </a:p>
      </xdr:txBody>
    </xdr:sp>
    <xdr:clientData/>
  </xdr:twoCellAnchor>
  <xdr:twoCellAnchor>
    <xdr:from>
      <xdr:col>6</xdr:col>
      <xdr:colOff>304800</xdr:colOff>
      <xdr:row>10</xdr:row>
      <xdr:rowOff>53976</xdr:rowOff>
    </xdr:from>
    <xdr:to>
      <xdr:col>10</xdr:col>
      <xdr:colOff>324803</xdr:colOff>
      <xdr:row>14</xdr:row>
      <xdr:rowOff>180976</xdr:rowOff>
    </xdr:to>
    <xdr:sp macro="" textlink="">
      <xdr:nvSpPr>
        <xdr:cNvPr id="31" name="Bisel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152900" y="1895476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5</a:t>
          </a:r>
        </a:p>
      </xdr:txBody>
    </xdr:sp>
    <xdr:clientData/>
  </xdr:twoCellAnchor>
  <xdr:twoCellAnchor>
    <xdr:from>
      <xdr:col>6</xdr:col>
      <xdr:colOff>333375</xdr:colOff>
      <xdr:row>16</xdr:row>
      <xdr:rowOff>15876</xdr:rowOff>
    </xdr:from>
    <xdr:to>
      <xdr:col>10</xdr:col>
      <xdr:colOff>353378</xdr:colOff>
      <xdr:row>20</xdr:row>
      <xdr:rowOff>142876</xdr:rowOff>
    </xdr:to>
    <xdr:sp macro="" textlink="">
      <xdr:nvSpPr>
        <xdr:cNvPr id="32" name="Bisel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181475" y="2962276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8</a:t>
          </a:r>
        </a:p>
      </xdr:txBody>
    </xdr:sp>
    <xdr:clientData/>
  </xdr:twoCellAnchor>
  <xdr:twoCellAnchor>
    <xdr:from>
      <xdr:col>12</xdr:col>
      <xdr:colOff>342900</xdr:colOff>
      <xdr:row>4</xdr:row>
      <xdr:rowOff>142876</xdr:rowOff>
    </xdr:from>
    <xdr:to>
      <xdr:col>16370</xdr:col>
      <xdr:colOff>362903</xdr:colOff>
      <xdr:row>9</xdr:row>
      <xdr:rowOff>92076</xdr:rowOff>
    </xdr:to>
    <xdr:sp macro="" textlink="">
      <xdr:nvSpPr>
        <xdr:cNvPr id="33" name="Bisel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039100" y="879476"/>
          <a:ext cx="2585403" cy="86995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3</a:t>
          </a:r>
        </a:p>
      </xdr:txBody>
    </xdr:sp>
    <xdr:clientData/>
  </xdr:twoCellAnchor>
  <xdr:twoCellAnchor>
    <xdr:from>
      <xdr:col>12</xdr:col>
      <xdr:colOff>342900</xdr:colOff>
      <xdr:row>10</xdr:row>
      <xdr:rowOff>63501</xdr:rowOff>
    </xdr:from>
    <xdr:to>
      <xdr:col>16370</xdr:col>
      <xdr:colOff>362903</xdr:colOff>
      <xdr:row>15</xdr:row>
      <xdr:rowOff>6351</xdr:rowOff>
    </xdr:to>
    <xdr:sp macro="" textlink="">
      <xdr:nvSpPr>
        <xdr:cNvPr id="34" name="Bisel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039100" y="190500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6</a:t>
          </a:r>
        </a:p>
      </xdr:txBody>
    </xdr:sp>
    <xdr:clientData/>
  </xdr:twoCellAnchor>
  <xdr:twoCellAnchor>
    <xdr:from>
      <xdr:col>12</xdr:col>
      <xdr:colOff>371475</xdr:colOff>
      <xdr:row>16</xdr:row>
      <xdr:rowOff>25401</xdr:rowOff>
    </xdr:from>
    <xdr:to>
      <xdr:col>16370</xdr:col>
      <xdr:colOff>391478</xdr:colOff>
      <xdr:row>20</xdr:row>
      <xdr:rowOff>152401</xdr:rowOff>
    </xdr:to>
    <xdr:sp macro="" textlink="">
      <xdr:nvSpPr>
        <xdr:cNvPr id="35" name="Bisel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067675" y="297180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9</a:t>
          </a:r>
        </a:p>
      </xdr:txBody>
    </xdr:sp>
    <xdr:clientData/>
  </xdr:twoCellAnchor>
  <xdr:twoCellAnchor>
    <xdr:from>
      <xdr:col>0</xdr:col>
      <xdr:colOff>285750</xdr:colOff>
      <xdr:row>22</xdr:row>
      <xdr:rowOff>63501</xdr:rowOff>
    </xdr:from>
    <xdr:to>
      <xdr:col>4</xdr:col>
      <xdr:colOff>305753</xdr:colOff>
      <xdr:row>27</xdr:row>
      <xdr:rowOff>6351</xdr:rowOff>
    </xdr:to>
    <xdr:sp macro="" textlink="">
      <xdr:nvSpPr>
        <xdr:cNvPr id="36" name="Bisel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85750" y="411480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10</a:t>
          </a:r>
        </a:p>
      </xdr:txBody>
    </xdr:sp>
    <xdr:clientData/>
  </xdr:twoCellAnchor>
  <xdr:twoCellAnchor>
    <xdr:from>
      <xdr:col>6</xdr:col>
      <xdr:colOff>333375</xdr:colOff>
      <xdr:row>22</xdr:row>
      <xdr:rowOff>73026</xdr:rowOff>
    </xdr:from>
    <xdr:to>
      <xdr:col>10</xdr:col>
      <xdr:colOff>353378</xdr:colOff>
      <xdr:row>27</xdr:row>
      <xdr:rowOff>15876</xdr:rowOff>
    </xdr:to>
    <xdr:sp macro="" textlink="">
      <xdr:nvSpPr>
        <xdr:cNvPr id="37" name="Bisel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181475" y="4124326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11</a:t>
          </a:r>
        </a:p>
      </xdr:txBody>
    </xdr:sp>
    <xdr:clientData/>
  </xdr:twoCellAnchor>
  <xdr:twoCellAnchor>
    <xdr:from>
      <xdr:col>12</xdr:col>
      <xdr:colOff>371475</xdr:colOff>
      <xdr:row>22</xdr:row>
      <xdr:rowOff>82551</xdr:rowOff>
    </xdr:from>
    <xdr:to>
      <xdr:col>16370</xdr:col>
      <xdr:colOff>391478</xdr:colOff>
      <xdr:row>27</xdr:row>
      <xdr:rowOff>25401</xdr:rowOff>
    </xdr:to>
    <xdr:sp macro="" textlink="">
      <xdr:nvSpPr>
        <xdr:cNvPr id="38" name="Bisel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8067675" y="4133851"/>
          <a:ext cx="2585403" cy="863600"/>
        </a:xfrm>
        <a:prstGeom prst="bevel">
          <a:avLst/>
        </a:prstGeom>
        <a:solidFill>
          <a:srgbClr val="009999"/>
        </a:solidFill>
        <a:ln>
          <a:solidFill>
            <a:srgbClr val="CC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Ensaio 12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222250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123920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222250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9557" y="174978"/>
          <a:ext cx="621948" cy="695678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12303125" y="171450"/>
          <a:ext cx="134576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3528</xdr:colOff>
      <xdr:row>26</xdr:row>
      <xdr:rowOff>11642</xdr:rowOff>
    </xdr:from>
    <xdr:to>
      <xdr:col>4</xdr:col>
      <xdr:colOff>603992</xdr:colOff>
      <xdr:row>29</xdr:row>
      <xdr:rowOff>173567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7078" y="4831292"/>
          <a:ext cx="600464" cy="733425"/>
        </a:xfrm>
        <a:prstGeom prst="rect">
          <a:avLst/>
        </a:prstGeom>
      </xdr:spPr>
    </xdr:pic>
    <xdr:clientData/>
  </xdr:twoCellAnchor>
  <xdr:twoCellAnchor>
    <xdr:from>
      <xdr:col>4</xdr:col>
      <xdr:colOff>662870</xdr:colOff>
      <xdr:row>26</xdr:row>
      <xdr:rowOff>72320</xdr:rowOff>
    </xdr:from>
    <xdr:to>
      <xdr:col>4</xdr:col>
      <xdr:colOff>1307484</xdr:colOff>
      <xdr:row>30</xdr:row>
      <xdr:rowOff>6097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00000000-0008-0000-0C00-000002000000}"/>
            </a:ext>
          </a:extLst>
        </xdr:cNvPr>
        <xdr:cNvGrpSpPr/>
      </xdr:nvGrpSpPr>
      <xdr:grpSpPr>
        <a:xfrm>
          <a:off x="6476648" y="4757209"/>
          <a:ext cx="644614" cy="667555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222250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12303125" y="171450"/>
          <a:ext cx="153626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25</xdr:row>
      <xdr:rowOff>180975</xdr:rowOff>
    </xdr:from>
    <xdr:to>
      <xdr:col>4</xdr:col>
      <xdr:colOff>685800</xdr:colOff>
      <xdr:row>30</xdr:row>
      <xdr:rowOff>28575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0" y="4829175"/>
          <a:ext cx="600075" cy="800100"/>
        </a:xfrm>
        <a:prstGeom prst="rect">
          <a:avLst/>
        </a:prstGeom>
      </xdr:spPr>
    </xdr:pic>
    <xdr:clientData/>
  </xdr:twoCellAnchor>
  <xdr:twoCellAnchor>
    <xdr:from>
      <xdr:col>4</xdr:col>
      <xdr:colOff>872067</xdr:colOff>
      <xdr:row>26</xdr:row>
      <xdr:rowOff>63500</xdr:rowOff>
    </xdr:from>
    <xdr:to>
      <xdr:col>4</xdr:col>
      <xdr:colOff>1516681</xdr:colOff>
      <xdr:row>29</xdr:row>
      <xdr:rowOff>184956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3000000}"/>
            </a:ext>
            <a:ext uri="{147F2762-F138-4A5C-976F-8EAC2B608ADB}">
              <a16:predDERef xmlns:a16="http://schemas.microsoft.com/office/drawing/2014/main" pred="{00000000-0008-0000-0E00-000002000000}"/>
            </a:ext>
          </a:extLst>
        </xdr:cNvPr>
        <xdr:cNvGrpSpPr/>
      </xdr:nvGrpSpPr>
      <xdr:grpSpPr>
        <a:xfrm>
          <a:off x="6671734" y="4748389"/>
          <a:ext cx="644614" cy="671789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222250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123031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101599</xdr:colOff>
      <xdr:row>26</xdr:row>
      <xdr:rowOff>4234</xdr:rowOff>
    </xdr:from>
    <xdr:to>
      <xdr:col>4</xdr:col>
      <xdr:colOff>702063</xdr:colOff>
      <xdr:row>29</xdr:row>
      <xdr:rowOff>171450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5149" y="4823884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772584</xdr:colOff>
      <xdr:row>26</xdr:row>
      <xdr:rowOff>39158</xdr:rowOff>
    </xdr:from>
    <xdr:to>
      <xdr:col>4</xdr:col>
      <xdr:colOff>1417198</xdr:colOff>
      <xdr:row>29</xdr:row>
      <xdr:rowOff>160614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3000000}"/>
            </a:ext>
            <a:ext uri="{147F2762-F138-4A5C-976F-8EAC2B608ADB}">
              <a16:predDERef xmlns:a16="http://schemas.microsoft.com/office/drawing/2014/main" pred="{00000000-0008-0000-0A00-000002000000}"/>
            </a:ext>
          </a:extLst>
        </xdr:cNvPr>
        <xdr:cNvGrpSpPr/>
      </xdr:nvGrpSpPr>
      <xdr:grpSpPr>
        <a:xfrm>
          <a:off x="6586362" y="4724047"/>
          <a:ext cx="644614" cy="671789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1040342</xdr:colOff>
      <xdr:row>25</xdr:row>
      <xdr:rowOff>179917</xdr:rowOff>
    </xdr:from>
    <xdr:to>
      <xdr:col>4</xdr:col>
      <xdr:colOff>545431</xdr:colOff>
      <xdr:row>29</xdr:row>
      <xdr:rowOff>156633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8517" y="4809067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624417</xdr:colOff>
      <xdr:row>26</xdr:row>
      <xdr:rowOff>14817</xdr:rowOff>
    </xdr:from>
    <xdr:to>
      <xdr:col>4</xdr:col>
      <xdr:colOff>1269031</xdr:colOff>
      <xdr:row>29</xdr:row>
      <xdr:rowOff>136272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3000000}"/>
            </a:ext>
            <a:ext uri="{147F2762-F138-4A5C-976F-8EAC2B608ADB}">
              <a16:predDERef xmlns:a16="http://schemas.microsoft.com/office/drawing/2014/main" pred="{00000000-0008-0000-1000-000002000000}"/>
            </a:ext>
          </a:extLst>
        </xdr:cNvPr>
        <xdr:cNvGrpSpPr/>
      </xdr:nvGrpSpPr>
      <xdr:grpSpPr>
        <a:xfrm>
          <a:off x="6438195" y="4699706"/>
          <a:ext cx="644614" cy="671788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55034</xdr:colOff>
      <xdr:row>26</xdr:row>
      <xdr:rowOff>31750</xdr:rowOff>
    </xdr:from>
    <xdr:to>
      <xdr:col>4</xdr:col>
      <xdr:colOff>610342</xdr:colOff>
      <xdr:row>30</xdr:row>
      <xdr:rowOff>3176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8584" y="4851400"/>
          <a:ext cx="555308" cy="733426"/>
        </a:xfrm>
        <a:prstGeom prst="rect">
          <a:avLst/>
        </a:prstGeom>
      </xdr:spPr>
    </xdr:pic>
    <xdr:clientData/>
  </xdr:twoCellAnchor>
  <xdr:twoCellAnchor>
    <xdr:from>
      <xdr:col>4</xdr:col>
      <xdr:colOff>650170</xdr:colOff>
      <xdr:row>26</xdr:row>
      <xdr:rowOff>50799</xdr:rowOff>
    </xdr:from>
    <xdr:to>
      <xdr:col>4</xdr:col>
      <xdr:colOff>1294784</xdr:colOff>
      <xdr:row>29</xdr:row>
      <xdr:rowOff>168022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200-000003000000}"/>
            </a:ext>
            <a:ext uri="{147F2762-F138-4A5C-976F-8EAC2B608ADB}">
              <a16:predDERef xmlns:a16="http://schemas.microsoft.com/office/drawing/2014/main" pred="{00000000-0008-0000-1200-000002000000}"/>
            </a:ext>
          </a:extLst>
        </xdr:cNvPr>
        <xdr:cNvGrpSpPr/>
      </xdr:nvGrpSpPr>
      <xdr:grpSpPr>
        <a:xfrm>
          <a:off x="6463948" y="4735688"/>
          <a:ext cx="644614" cy="667556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69850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461875" y="171450"/>
          <a:ext cx="1136215" cy="677310"/>
          <a:chOff x="11534775" y="171450"/>
          <a:chExt cx="828240" cy="70271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37042</xdr:colOff>
      <xdr:row>25</xdr:row>
      <xdr:rowOff>151341</xdr:rowOff>
    </xdr:from>
    <xdr:to>
      <xdr:col>4</xdr:col>
      <xdr:colOff>620925</xdr:colOff>
      <xdr:row>29</xdr:row>
      <xdr:rowOff>128059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0592" y="4780491"/>
          <a:ext cx="583883" cy="738718"/>
        </a:xfrm>
        <a:prstGeom prst="rect">
          <a:avLst/>
        </a:prstGeom>
      </xdr:spPr>
    </xdr:pic>
    <xdr:clientData/>
  </xdr:twoCellAnchor>
  <xdr:twoCellAnchor>
    <xdr:from>
      <xdr:col>4</xdr:col>
      <xdr:colOff>667104</xdr:colOff>
      <xdr:row>25</xdr:row>
      <xdr:rowOff>188382</xdr:rowOff>
    </xdr:from>
    <xdr:to>
      <xdr:col>4</xdr:col>
      <xdr:colOff>1311718</xdr:colOff>
      <xdr:row>29</xdr:row>
      <xdr:rowOff>119339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3000000}"/>
            </a:ext>
            <a:ext uri="{147F2762-F138-4A5C-976F-8EAC2B608ADB}">
              <a16:predDERef xmlns:a16="http://schemas.microsoft.com/office/drawing/2014/main" pred="{00000000-0008-0000-1400-000002000000}"/>
            </a:ext>
          </a:extLst>
        </xdr:cNvPr>
        <xdr:cNvGrpSpPr/>
      </xdr:nvGrpSpPr>
      <xdr:grpSpPr>
        <a:xfrm>
          <a:off x="6480882" y="4683476"/>
          <a:ext cx="644614" cy="671085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1044221</xdr:colOff>
      <xdr:row>25</xdr:row>
      <xdr:rowOff>167924</xdr:rowOff>
    </xdr:from>
    <xdr:to>
      <xdr:col>4</xdr:col>
      <xdr:colOff>549310</xdr:colOff>
      <xdr:row>29</xdr:row>
      <xdr:rowOff>144640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396" y="4797074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661105</xdr:colOff>
      <xdr:row>26</xdr:row>
      <xdr:rowOff>20463</xdr:rowOff>
    </xdr:from>
    <xdr:to>
      <xdr:col>4</xdr:col>
      <xdr:colOff>1305719</xdr:colOff>
      <xdr:row>29</xdr:row>
      <xdr:rowOff>134862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600-000003000000}"/>
            </a:ext>
            <a:ext uri="{147F2762-F138-4A5C-976F-8EAC2B608ADB}">
              <a16:predDERef xmlns:a16="http://schemas.microsoft.com/office/drawing/2014/main" pred="{00000000-0008-0000-1600-000002000000}"/>
            </a:ext>
          </a:extLst>
        </xdr:cNvPr>
        <xdr:cNvGrpSpPr/>
      </xdr:nvGrpSpPr>
      <xdr:grpSpPr>
        <a:xfrm>
          <a:off x="6474883" y="4705352"/>
          <a:ext cx="644614" cy="664732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1044575</xdr:colOff>
      <xdr:row>25</xdr:row>
      <xdr:rowOff>97367</xdr:rowOff>
    </xdr:from>
    <xdr:to>
      <xdr:col>4</xdr:col>
      <xdr:colOff>549664</xdr:colOff>
      <xdr:row>29</xdr:row>
      <xdr:rowOff>74083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4726517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628650</xdr:colOff>
      <xdr:row>25</xdr:row>
      <xdr:rowOff>178859</xdr:rowOff>
    </xdr:from>
    <xdr:to>
      <xdr:col>4</xdr:col>
      <xdr:colOff>1273264</xdr:colOff>
      <xdr:row>29</xdr:row>
      <xdr:rowOff>109814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800-000003000000}"/>
            </a:ext>
            <a:ext uri="{147F2762-F138-4A5C-976F-8EAC2B608ADB}">
              <a16:predDERef xmlns:a16="http://schemas.microsoft.com/office/drawing/2014/main" pred="{00000000-0008-0000-1800-000002000000}"/>
            </a:ext>
          </a:extLst>
        </xdr:cNvPr>
        <xdr:cNvGrpSpPr/>
      </xdr:nvGrpSpPr>
      <xdr:grpSpPr>
        <a:xfrm>
          <a:off x="6442428" y="4680303"/>
          <a:ext cx="644614" cy="664733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507691-32B5-4D7F-814A-FF0768503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499" y="171450"/>
          <a:ext cx="593726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B4F9F6-6EA4-4E48-8CA0-89EA5D4EFE83}"/>
            </a:ext>
            <a:ext uri="{147F2762-F138-4A5C-976F-8EAC2B608ADB}">
              <a16:predDERef xmlns:a16="http://schemas.microsoft.com/office/drawing/2014/main" pred="{74507691-32B5-4D7F-814A-FF0768503A59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F89692C-726D-47F8-9B69-1726289D8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A6F9C8B3-E46C-4B14-8505-559F36841DC5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1044575</xdr:colOff>
      <xdr:row>25</xdr:row>
      <xdr:rowOff>97367</xdr:rowOff>
    </xdr:from>
    <xdr:to>
      <xdr:col>4</xdr:col>
      <xdr:colOff>549664</xdr:colOff>
      <xdr:row>29</xdr:row>
      <xdr:rowOff>74083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801E18-F179-4FCF-B5A7-E8B9B5D3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4716992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628650</xdr:colOff>
      <xdr:row>25</xdr:row>
      <xdr:rowOff>178859</xdr:rowOff>
    </xdr:from>
    <xdr:to>
      <xdr:col>4</xdr:col>
      <xdr:colOff>1273264</xdr:colOff>
      <xdr:row>29</xdr:row>
      <xdr:rowOff>109814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36411F-92B0-4339-AA8F-87C319492E1E}"/>
            </a:ext>
            <a:ext uri="{147F2762-F138-4A5C-976F-8EAC2B608ADB}">
              <a16:predDERef xmlns:a16="http://schemas.microsoft.com/office/drawing/2014/main" pred="{CD801E18-F179-4FCF-B5A7-E8B9B5D3B7CE}"/>
            </a:ext>
          </a:extLst>
        </xdr:cNvPr>
        <xdr:cNvGrpSpPr/>
      </xdr:nvGrpSpPr>
      <xdr:grpSpPr>
        <a:xfrm>
          <a:off x="6442428" y="4680303"/>
          <a:ext cx="644614" cy="664733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02A4A47-E825-4150-BE57-149DF246D4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1516B1B-ACBE-4FF0-842F-8DB03A0437D4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488950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D83F44-442D-425C-903C-E1BFA6875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499" y="171450"/>
          <a:ext cx="593726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1E3590-DD4E-4120-B996-1A45BFDF3ABC}"/>
            </a:ext>
            <a:ext uri="{147F2762-F138-4A5C-976F-8EAC2B608ADB}">
              <a16:predDERef xmlns:a16="http://schemas.microsoft.com/office/drawing/2014/main" pred="{31D83F44-442D-425C-903C-E1BFA6875DD0}"/>
            </a:ext>
          </a:extLst>
        </xdr:cNvPr>
        <xdr:cNvGrpSpPr/>
      </xdr:nvGrpSpPr>
      <xdr:grpSpPr>
        <a:xfrm>
          <a:off x="12023725" y="171450"/>
          <a:ext cx="8568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5C46028-4476-4F60-8FF4-624844092F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7BE83714-D5B5-4E7B-95A3-013F3F1F61B7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1044575</xdr:colOff>
      <xdr:row>25</xdr:row>
      <xdr:rowOff>97367</xdr:rowOff>
    </xdr:from>
    <xdr:to>
      <xdr:col>4</xdr:col>
      <xdr:colOff>549664</xdr:colOff>
      <xdr:row>29</xdr:row>
      <xdr:rowOff>74083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113D49-F066-4762-B0A9-2E7CE9FC9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4716992"/>
          <a:ext cx="600464" cy="738716"/>
        </a:xfrm>
        <a:prstGeom prst="rect">
          <a:avLst/>
        </a:prstGeom>
      </xdr:spPr>
    </xdr:pic>
    <xdr:clientData/>
  </xdr:twoCellAnchor>
  <xdr:twoCellAnchor>
    <xdr:from>
      <xdr:col>4</xdr:col>
      <xdr:colOff>628650</xdr:colOff>
      <xdr:row>25</xdr:row>
      <xdr:rowOff>178859</xdr:rowOff>
    </xdr:from>
    <xdr:to>
      <xdr:col>4</xdr:col>
      <xdr:colOff>1273264</xdr:colOff>
      <xdr:row>29</xdr:row>
      <xdr:rowOff>109814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6C5E51-9812-49D4-B449-E8862E6607D6}"/>
            </a:ext>
            <a:ext uri="{147F2762-F138-4A5C-976F-8EAC2B608ADB}">
              <a16:predDERef xmlns:a16="http://schemas.microsoft.com/office/drawing/2014/main" pred="{C8113D49-F066-4762-B0A9-2E7CE9FC9C72}"/>
            </a:ext>
          </a:extLst>
        </xdr:cNvPr>
        <xdr:cNvGrpSpPr/>
      </xdr:nvGrpSpPr>
      <xdr:grpSpPr>
        <a:xfrm>
          <a:off x="6442428" y="4680303"/>
          <a:ext cx="644614" cy="664733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149271B-86DC-4D5C-8C4A-E38547F709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93D6F83-A53B-4F2A-A1CC-F889D7B51843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69849</xdr:colOff>
      <xdr:row>25</xdr:row>
      <xdr:rowOff>143227</xdr:rowOff>
    </xdr:from>
    <xdr:to>
      <xdr:col>4</xdr:col>
      <xdr:colOff>670313</xdr:colOff>
      <xdr:row>29</xdr:row>
      <xdr:rowOff>158044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3399" y="4772377"/>
          <a:ext cx="600464" cy="776817"/>
        </a:xfrm>
        <a:prstGeom prst="rect">
          <a:avLst/>
        </a:prstGeom>
      </xdr:spPr>
    </xdr:pic>
    <xdr:clientData/>
  </xdr:twoCellAnchor>
  <xdr:twoCellAnchor>
    <xdr:from>
      <xdr:col>4</xdr:col>
      <xdr:colOff>785284</xdr:colOff>
      <xdr:row>25</xdr:row>
      <xdr:rowOff>188735</xdr:rowOff>
    </xdr:from>
    <xdr:to>
      <xdr:col>4</xdr:col>
      <xdr:colOff>1429898</xdr:colOff>
      <xdr:row>29</xdr:row>
      <xdr:rowOff>119692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pSpPr/>
      </xdr:nvGrpSpPr>
      <xdr:grpSpPr>
        <a:xfrm>
          <a:off x="6599062" y="4683829"/>
          <a:ext cx="644614" cy="671085"/>
          <a:chOff x="16658167" y="254000"/>
          <a:chExt cx="600164" cy="69295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290830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2690475" y="171450"/>
          <a:ext cx="118701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1080558</xdr:colOff>
      <xdr:row>25</xdr:row>
      <xdr:rowOff>161925</xdr:rowOff>
    </xdr:from>
    <xdr:to>
      <xdr:col>4</xdr:col>
      <xdr:colOff>585647</xdr:colOff>
      <xdr:row>29</xdr:row>
      <xdr:rowOff>176741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8733" y="4791075"/>
          <a:ext cx="600464" cy="776816"/>
        </a:xfrm>
        <a:prstGeom prst="rect">
          <a:avLst/>
        </a:prstGeom>
      </xdr:spPr>
    </xdr:pic>
    <xdr:clientData/>
  </xdr:twoCellAnchor>
  <xdr:twoCellAnchor>
    <xdr:from>
      <xdr:col>4</xdr:col>
      <xdr:colOff>753534</xdr:colOff>
      <xdr:row>25</xdr:row>
      <xdr:rowOff>160243</xdr:rowOff>
    </xdr:from>
    <xdr:to>
      <xdr:col>4</xdr:col>
      <xdr:colOff>1343115</xdr:colOff>
      <xdr:row>30</xdr:row>
      <xdr:rowOff>7843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400-000002000000}"/>
            </a:ext>
          </a:extLst>
        </xdr:cNvPr>
        <xdr:cNvGrpSpPr/>
      </xdr:nvGrpSpPr>
      <xdr:grpSpPr>
        <a:xfrm>
          <a:off x="6565652" y="4747184"/>
          <a:ext cx="589581" cy="781424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193675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12334875" y="171450"/>
          <a:ext cx="106636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140758</xdr:colOff>
      <xdr:row>25</xdr:row>
      <xdr:rowOff>152400</xdr:rowOff>
    </xdr:from>
    <xdr:to>
      <xdr:col>4</xdr:col>
      <xdr:colOff>741222</xdr:colOff>
      <xdr:row>29</xdr:row>
      <xdr:rowOff>167216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4783" y="4829175"/>
          <a:ext cx="600464" cy="776816"/>
        </a:xfrm>
        <a:prstGeom prst="rect">
          <a:avLst/>
        </a:prstGeom>
      </xdr:spPr>
    </xdr:pic>
    <xdr:clientData/>
  </xdr:twoCellAnchor>
  <xdr:twoCellAnchor>
    <xdr:from>
      <xdr:col>4</xdr:col>
      <xdr:colOff>814917</xdr:colOff>
      <xdr:row>25</xdr:row>
      <xdr:rowOff>161925</xdr:rowOff>
    </xdr:from>
    <xdr:to>
      <xdr:col>4</xdr:col>
      <xdr:colOff>1459531</xdr:colOff>
      <xdr:row>30</xdr:row>
      <xdr:rowOff>5292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2000000}"/>
            </a:ext>
          </a:extLst>
        </xdr:cNvPr>
        <xdr:cNvGrpSpPr/>
      </xdr:nvGrpSpPr>
      <xdr:grpSpPr>
        <a:xfrm>
          <a:off x="6614584" y="4663369"/>
          <a:ext cx="644614" cy="760590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466724</xdr:colOff>
      <xdr:row>1</xdr:row>
      <xdr:rowOff>76200</xdr:rowOff>
    </xdr:from>
    <xdr:to>
      <xdr:col>10</xdr:col>
      <xdr:colOff>212725</xdr:colOff>
      <xdr:row>5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49" y="171450"/>
          <a:ext cx="603251" cy="723900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1</xdr:row>
      <xdr:rowOff>76200</xdr:rowOff>
    </xdr:from>
    <xdr:to>
      <xdr:col>11</xdr:col>
      <xdr:colOff>732990</xdr:colOff>
      <xdr:row>5</xdr:row>
      <xdr:rowOff>16910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12315825" y="171450"/>
          <a:ext cx="1129865" cy="677310"/>
          <a:chOff x="11534775" y="171450"/>
          <a:chExt cx="828240" cy="70271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7651" y="171450"/>
            <a:ext cx="523874" cy="4565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1534775" y="609600"/>
            <a:ext cx="828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/>
              <a:t>Resultados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89606</xdr:colOff>
      <xdr:row>25</xdr:row>
      <xdr:rowOff>156986</xdr:rowOff>
    </xdr:from>
    <xdr:to>
      <xdr:col>4</xdr:col>
      <xdr:colOff>690070</xdr:colOff>
      <xdr:row>29</xdr:row>
      <xdr:rowOff>171802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3156" y="4786136"/>
          <a:ext cx="600464" cy="776816"/>
        </a:xfrm>
        <a:prstGeom prst="rect">
          <a:avLst/>
        </a:prstGeom>
      </xdr:spPr>
    </xdr:pic>
    <xdr:clientData/>
  </xdr:twoCellAnchor>
  <xdr:twoCellAnchor>
    <xdr:from>
      <xdr:col>4</xdr:col>
      <xdr:colOff>866775</xdr:colOff>
      <xdr:row>25</xdr:row>
      <xdr:rowOff>180975</xdr:rowOff>
    </xdr:from>
    <xdr:to>
      <xdr:col>4</xdr:col>
      <xdr:colOff>1504950</xdr:colOff>
      <xdr:row>29</xdr:row>
      <xdr:rowOff>171450</xdr:rowOff>
    </xdr:to>
    <xdr:grpSp>
      <xdr:nvGrpSpPr>
        <xdr:cNvPr id="3" name="Agrupar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3000000}"/>
            </a:ext>
            <a:ext uri="{147F2762-F138-4A5C-976F-8EAC2B608ADB}">
              <a16:predDERef xmlns:a16="http://schemas.microsoft.com/office/drawing/2014/main" pred="{00000000-0008-0000-0800-000002000000}"/>
            </a:ext>
          </a:extLst>
        </xdr:cNvPr>
        <xdr:cNvGrpSpPr/>
      </xdr:nvGrpSpPr>
      <xdr:grpSpPr>
        <a:xfrm>
          <a:off x="6680553" y="4682419"/>
          <a:ext cx="638175" cy="724253"/>
          <a:chOff x="16658167" y="254000"/>
          <a:chExt cx="600164" cy="69295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716761" y="254000"/>
            <a:ext cx="495906" cy="433918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/>
        </xdr:nvSpPr>
        <xdr:spPr>
          <a:xfrm>
            <a:off x="16658167" y="666750"/>
            <a:ext cx="60016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/>
              <a:t>Ensaio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showGridLines="0" tabSelected="1" workbookViewId="0"/>
  </sheetViews>
  <sheetFormatPr defaultColWidth="9.1796875" defaultRowHeight="15" customHeight="1" zeroHeight="1" x14ac:dyDescent="0.35"/>
  <cols>
    <col min="1" max="15" width="9.1796875" style="43" customWidth="1"/>
    <col min="16" max="16369" width="0" style="43" hidden="1" customWidth="1"/>
    <col min="16370" max="16383" width="9.1796875" style="43" customWidth="1"/>
    <col min="16384" max="16384" width="9.1796875" style="43"/>
  </cols>
  <sheetData>
    <row r="1" ht="14.5" x14ac:dyDescent="0.35"/>
    <row r="2" ht="14.5" x14ac:dyDescent="0.35"/>
    <row r="3" ht="14.5" x14ac:dyDescent="0.35"/>
    <row r="4" ht="14.5" x14ac:dyDescent="0.35"/>
    <row r="5" ht="14.5" x14ac:dyDescent="0.35"/>
    <row r="6" ht="14.5" x14ac:dyDescent="0.35"/>
    <row r="7" ht="14.5" x14ac:dyDescent="0.35"/>
    <row r="8" ht="14.5" x14ac:dyDescent="0.35"/>
    <row r="9" ht="14.5" x14ac:dyDescent="0.35"/>
    <row r="10" ht="14.5" x14ac:dyDescent="0.35"/>
    <row r="11" ht="14.5" x14ac:dyDescent="0.35"/>
    <row r="12" ht="14.5" x14ac:dyDescent="0.35"/>
    <row r="13" ht="14.5" x14ac:dyDescent="0.35"/>
    <row r="14" ht="14.5" x14ac:dyDescent="0.35"/>
    <row r="15" ht="14.5" x14ac:dyDescent="0.35"/>
    <row r="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90"/>
  <sheetViews>
    <sheetView showGridLines="0" topLeftCell="B17" workbookViewId="0">
      <selection activeCell="K30" sqref="K30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9.81640625" customWidth="1"/>
    <col min="10" max="10" width="12.54296875" bestFit="1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124</v>
      </c>
      <c r="D3" s="145"/>
      <c r="E3" s="145"/>
      <c r="F3" s="146"/>
      <c r="G3" s="1" t="s">
        <v>3</v>
      </c>
      <c r="H3" s="142">
        <v>44084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405.05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9.48</v>
      </c>
      <c r="E7" s="13">
        <v>9.41</v>
      </c>
      <c r="F7" s="66">
        <v>9.34</v>
      </c>
      <c r="G7" s="7" t="s">
        <v>9</v>
      </c>
      <c r="H7" s="6">
        <f>AVERAGE(D7:F7)</f>
        <v>9.41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/>
      <c r="I8" s="30"/>
    </row>
    <row r="9" spans="1:11" ht="14.5" x14ac:dyDescent="0.35">
      <c r="B9" s="31" t="s">
        <v>12</v>
      </c>
      <c r="C9" s="6">
        <v>60.9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199.1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205.44</v>
      </c>
      <c r="E13" s="152" t="s">
        <v>19</v>
      </c>
      <c r="F13" s="72"/>
      <c r="G13" s="155" t="s">
        <v>20</v>
      </c>
      <c r="H13" s="155"/>
      <c r="I13" s="156">
        <v>15</v>
      </c>
    </row>
    <row r="14" spans="1:11" ht="14.5" customHeight="1" x14ac:dyDescent="0.35">
      <c r="B14" s="31" t="s">
        <v>21</v>
      </c>
      <c r="C14" s="150"/>
      <c r="D14" s="62">
        <v>3.18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201.24</v>
      </c>
      <c r="E15" s="154"/>
      <c r="F15" s="7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125</v>
      </c>
      <c r="E17" s="147" t="s">
        <v>27</v>
      </c>
      <c r="F17" s="56">
        <v>26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0.42699999999999999</v>
      </c>
      <c r="E18" s="148"/>
      <c r="F18" s="54">
        <v>0.48</v>
      </c>
      <c r="G18" s="11"/>
      <c r="H18" s="11"/>
      <c r="I18" s="34"/>
    </row>
    <row r="19" spans="1:11" thickBot="1" x14ac:dyDescent="0.4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</row>
    <row r="23" spans="1:11" ht="14.5" customHeight="1" x14ac:dyDescent="0.35">
      <c r="B23" s="36" t="s">
        <v>33</v>
      </c>
      <c r="I23" s="79"/>
      <c r="J23" s="116" t="s">
        <v>34</v>
      </c>
      <c r="K23" s="117" t="s">
        <v>35</v>
      </c>
    </row>
    <row r="24" spans="1:11" ht="15" customHeight="1" x14ac:dyDescent="0.35">
      <c r="A24" s="45"/>
      <c r="B24" s="162" t="s">
        <v>126</v>
      </c>
      <c r="C24" s="163"/>
      <c r="D24" s="163"/>
      <c r="E24" s="163"/>
      <c r="F24" s="163"/>
      <c r="G24" s="163"/>
      <c r="H24" s="163"/>
      <c r="I24" s="163"/>
      <c r="J24" s="110">
        <v>10</v>
      </c>
      <c r="K24" s="111">
        <v>7.7899999999999997E-2</v>
      </c>
    </row>
    <row r="25" spans="1:11" ht="14.5" customHeight="1" x14ac:dyDescent="0.35">
      <c r="B25" s="162" t="s">
        <v>127</v>
      </c>
      <c r="C25" s="163"/>
      <c r="D25" s="163"/>
      <c r="E25" s="163"/>
      <c r="F25" s="163"/>
      <c r="G25" s="163"/>
      <c r="H25" s="163"/>
      <c r="I25" s="163"/>
      <c r="J25" s="112">
        <v>20</v>
      </c>
      <c r="K25" s="113">
        <v>0.1061</v>
      </c>
    </row>
    <row r="26" spans="1:11" ht="15" customHeight="1" x14ac:dyDescent="0.35">
      <c r="B26" s="162" t="s">
        <v>128</v>
      </c>
      <c r="C26" s="163"/>
      <c r="D26" s="163"/>
      <c r="E26" s="163"/>
      <c r="F26" s="163"/>
      <c r="G26" s="163"/>
      <c r="H26" s="163"/>
      <c r="I26" s="163"/>
      <c r="J26" s="112">
        <v>30</v>
      </c>
      <c r="K26" s="113">
        <v>0.13170000000000001</v>
      </c>
    </row>
    <row r="27" spans="1:11" ht="15" customHeight="1" x14ac:dyDescent="0.35">
      <c r="B27" s="167" t="s">
        <v>129</v>
      </c>
      <c r="C27" s="168"/>
      <c r="D27" s="168"/>
      <c r="E27" s="168"/>
      <c r="F27" s="168"/>
      <c r="G27" s="168"/>
      <c r="H27" s="168"/>
      <c r="I27" s="168"/>
      <c r="J27" s="112">
        <v>40</v>
      </c>
      <c r="K27" s="113">
        <v>0.13039999999999999</v>
      </c>
    </row>
    <row r="28" spans="1:11" ht="14.5" customHeight="1" x14ac:dyDescent="0.35">
      <c r="B28" s="130" t="s">
        <v>130</v>
      </c>
      <c r="C28" s="164"/>
      <c r="D28" s="164"/>
      <c r="E28" s="164"/>
      <c r="F28" s="164"/>
      <c r="G28" s="164"/>
      <c r="H28" s="164"/>
      <c r="I28" s="164"/>
      <c r="J28" s="112">
        <v>50</v>
      </c>
      <c r="K28" s="113">
        <v>0.13900000000000001</v>
      </c>
    </row>
    <row r="29" spans="1:11" ht="14.5" customHeight="1" x14ac:dyDescent="0.35">
      <c r="B29" s="165" t="s">
        <v>131</v>
      </c>
      <c r="C29" s="166"/>
      <c r="D29" s="166"/>
      <c r="E29" s="166"/>
      <c r="F29" s="166"/>
      <c r="G29" s="166"/>
      <c r="H29" s="166"/>
      <c r="I29" s="166"/>
      <c r="J29" s="112">
        <v>60</v>
      </c>
      <c r="K29" s="113">
        <v>0.13020000000000001</v>
      </c>
    </row>
    <row r="30" spans="1:11" s="45" customFormat="1" ht="36.75" customHeight="1" x14ac:dyDescent="0.35">
      <c r="B30" s="165" t="s">
        <v>132</v>
      </c>
      <c r="C30" s="166"/>
      <c r="D30" s="166"/>
      <c r="E30" s="166"/>
      <c r="F30" s="166"/>
      <c r="G30" s="166"/>
      <c r="H30" s="166"/>
      <c r="I30" s="190"/>
      <c r="J30"/>
      <c r="K30"/>
    </row>
    <row r="31" spans="1:11" ht="15.75" customHeight="1" x14ac:dyDescent="0.35">
      <c r="B31" s="106" t="s">
        <v>133</v>
      </c>
      <c r="C31" s="107"/>
      <c r="D31" s="107"/>
      <c r="E31" s="107"/>
      <c r="F31" s="107"/>
      <c r="G31" s="107"/>
      <c r="H31" s="107"/>
      <c r="I31" s="108"/>
    </row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20">
    <mergeCell ref="B29:I29"/>
    <mergeCell ref="B30:I30"/>
    <mergeCell ref="B24:I24"/>
    <mergeCell ref="B25:I25"/>
    <mergeCell ref="B26:I26"/>
    <mergeCell ref="B27:I27"/>
    <mergeCell ref="B28:I28"/>
    <mergeCell ref="B2:I2"/>
    <mergeCell ref="C3:F3"/>
    <mergeCell ref="H3:I3"/>
    <mergeCell ref="B4:I4"/>
    <mergeCell ref="B21:I21"/>
    <mergeCell ref="C13:C15"/>
    <mergeCell ref="B22:I22"/>
    <mergeCell ref="E13:E15"/>
    <mergeCell ref="B16:I16"/>
    <mergeCell ref="C17:C18"/>
    <mergeCell ref="E17:E18"/>
    <mergeCell ref="G13:H15"/>
    <mergeCell ref="I13:I15"/>
  </mergeCells>
  <pageMargins left="0.511811024" right="0.511811024" top="0.78740157499999996" bottom="0.78740157499999996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85"/>
  <sheetViews>
    <sheetView showGridLines="0" topLeftCell="C1" zoomScaleNormal="100" workbookViewId="0">
      <selection activeCell="B21" sqref="B21:O30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2.54296875" bestFit="1" customWidth="1"/>
    <col min="11" max="11" width="16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206"/>
      <c r="D2" s="206"/>
      <c r="E2" s="206"/>
      <c r="F2" s="206"/>
      <c r="G2" s="206"/>
      <c r="H2" s="206"/>
      <c r="I2" s="207"/>
    </row>
    <row r="3" spans="1:11" ht="14.5" x14ac:dyDescent="0.35">
      <c r="B3" s="29" t="s">
        <v>1</v>
      </c>
      <c r="C3" s="144" t="s">
        <v>134</v>
      </c>
      <c r="D3" s="208"/>
      <c r="E3" s="208"/>
      <c r="F3" s="209"/>
      <c r="G3" s="1" t="s">
        <v>3</v>
      </c>
      <c r="H3" s="142">
        <v>44070</v>
      </c>
      <c r="I3" s="210"/>
    </row>
    <row r="4" spans="1:11" ht="14.5" x14ac:dyDescent="0.35">
      <c r="B4" s="136" t="s">
        <v>4</v>
      </c>
      <c r="C4" s="211"/>
      <c r="D4" s="211"/>
      <c r="E4" s="211"/>
      <c r="F4" s="211"/>
      <c r="G4" s="211"/>
      <c r="H4" s="211"/>
      <c r="I4" s="212"/>
    </row>
    <row r="5" spans="1:11" ht="14.5" x14ac:dyDescent="0.35">
      <c r="B5" s="29" t="s">
        <v>5</v>
      </c>
      <c r="C5" s="6">
        <v>405.11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5.82</v>
      </c>
      <c r="E7" s="13">
        <v>5.72</v>
      </c>
      <c r="F7" s="66">
        <v>5.76</v>
      </c>
      <c r="G7" s="7" t="s">
        <v>9</v>
      </c>
      <c r="H7" s="6">
        <f>AVERAGE(D7:F7)</f>
        <v>5.7666666666666657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/>
      <c r="I8" s="30"/>
    </row>
    <row r="9" spans="1:11" ht="14.5" x14ac:dyDescent="0.35">
      <c r="B9" s="31" t="s">
        <v>12</v>
      </c>
      <c r="C9" s="6">
        <v>89.1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195.89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141.63999999999999</v>
      </c>
      <c r="E13" s="152" t="s">
        <v>19</v>
      </c>
      <c r="F13" s="62"/>
      <c r="G13" s="155" t="s">
        <v>20</v>
      </c>
      <c r="H13" s="155"/>
      <c r="I13" s="156">
        <v>15</v>
      </c>
    </row>
    <row r="14" spans="1:11" ht="14.5" customHeight="1" x14ac:dyDescent="0.35">
      <c r="B14" s="31" t="s">
        <v>21</v>
      </c>
      <c r="C14" s="150"/>
      <c r="D14" s="62">
        <v>4.24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256</v>
      </c>
      <c r="E15" s="154"/>
      <c r="F15" s="62"/>
      <c r="G15" s="155"/>
      <c r="H15" s="155"/>
      <c r="I15" s="158"/>
    </row>
    <row r="16" spans="1:11" ht="14.5" x14ac:dyDescent="0.35">
      <c r="B16" s="213" t="s">
        <v>23</v>
      </c>
      <c r="C16" s="214"/>
      <c r="D16" s="214"/>
      <c r="E16" s="214"/>
      <c r="F16" s="214"/>
      <c r="G16" s="214"/>
      <c r="H16" s="214"/>
      <c r="I16" s="215"/>
    </row>
    <row r="17" spans="1:11" ht="14.5" x14ac:dyDescent="0.35">
      <c r="B17" s="29" t="s">
        <v>24</v>
      </c>
      <c r="C17" s="147" t="s">
        <v>25</v>
      </c>
      <c r="D17" s="56" t="s">
        <v>135</v>
      </c>
      <c r="E17" s="147" t="s">
        <v>27</v>
      </c>
      <c r="F17" s="56" t="s">
        <v>136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0.53400000000000003</v>
      </c>
      <c r="E18" s="148"/>
      <c r="F18" s="54">
        <v>0.57599999999999996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29" x14ac:dyDescent="0.35">
      <c r="B20" s="194" t="s">
        <v>30</v>
      </c>
      <c r="C20" s="195"/>
      <c r="D20" s="195"/>
      <c r="E20" s="195"/>
      <c r="F20" s="195"/>
      <c r="G20" s="195"/>
      <c r="H20" s="195"/>
      <c r="I20" s="196"/>
      <c r="J20" s="116" t="s">
        <v>34</v>
      </c>
      <c r="K20" s="117" t="s">
        <v>35</v>
      </c>
    </row>
    <row r="21" spans="1:11" ht="14.5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  <c r="J21" s="110">
        <v>10</v>
      </c>
      <c r="K21" s="111">
        <v>8.8499999999999995E-2</v>
      </c>
    </row>
    <row r="22" spans="1:11" ht="14.5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  <c r="J22" s="112">
        <v>20</v>
      </c>
      <c r="K22" s="113">
        <v>0.10639999999999999</v>
      </c>
    </row>
    <row r="23" spans="1:11" ht="14.5" x14ac:dyDescent="0.35">
      <c r="B23" s="36" t="s">
        <v>33</v>
      </c>
      <c r="I23" s="97"/>
      <c r="J23" s="112">
        <v>30</v>
      </c>
      <c r="K23" s="113">
        <v>9.8900000000000002E-2</v>
      </c>
    </row>
    <row r="24" spans="1:11" ht="14.5" x14ac:dyDescent="0.35">
      <c r="B24" s="162" t="s">
        <v>137</v>
      </c>
      <c r="C24" s="204"/>
      <c r="D24" s="204"/>
      <c r="E24" s="204"/>
      <c r="F24" s="204"/>
      <c r="G24" s="204"/>
      <c r="H24" s="204"/>
      <c r="I24" s="204"/>
      <c r="J24" s="112">
        <v>40</v>
      </c>
      <c r="K24" s="113">
        <v>7.6499999999999999E-2</v>
      </c>
    </row>
    <row r="25" spans="1:11" ht="14.5" customHeight="1" x14ac:dyDescent="0.35">
      <c r="A25" s="45"/>
      <c r="B25" s="162" t="s">
        <v>138</v>
      </c>
      <c r="C25" s="204"/>
      <c r="D25" s="204"/>
      <c r="E25" s="204"/>
      <c r="F25" s="204"/>
      <c r="G25" s="204"/>
      <c r="H25" s="204"/>
      <c r="I25" s="204"/>
      <c r="J25" s="114">
        <v>50</v>
      </c>
      <c r="K25" s="115">
        <v>4.2700000000000002E-2</v>
      </c>
    </row>
    <row r="26" spans="1:11" ht="14.5" x14ac:dyDescent="0.35">
      <c r="B26" s="162" t="s">
        <v>139</v>
      </c>
      <c r="C26" s="204"/>
      <c r="D26" s="204"/>
      <c r="E26" s="204"/>
      <c r="F26" s="204"/>
      <c r="G26" s="204"/>
      <c r="H26" s="204"/>
      <c r="I26" s="204"/>
      <c r="J26" s="112">
        <v>60</v>
      </c>
      <c r="K26" s="113">
        <v>6.2600000000000003E-2</v>
      </c>
    </row>
    <row r="27" spans="1:11" ht="15" customHeight="1" x14ac:dyDescent="0.35">
      <c r="B27" s="167" t="s">
        <v>140</v>
      </c>
      <c r="C27" s="168"/>
      <c r="D27" s="168"/>
      <c r="E27" s="168"/>
      <c r="F27" s="168"/>
      <c r="G27" s="168"/>
      <c r="H27" s="168"/>
      <c r="I27" s="205"/>
    </row>
    <row r="28" spans="1:11" ht="14.5" customHeight="1" x14ac:dyDescent="0.35">
      <c r="B28" s="130" t="s">
        <v>141</v>
      </c>
      <c r="C28" s="164"/>
      <c r="D28" s="164"/>
      <c r="E28" s="164"/>
      <c r="F28" s="164"/>
      <c r="G28" s="164"/>
      <c r="H28" s="164"/>
      <c r="I28" s="203"/>
    </row>
    <row r="29" spans="1:11" ht="14.5" customHeight="1" x14ac:dyDescent="0.35">
      <c r="B29" s="165" t="s">
        <v>142</v>
      </c>
      <c r="C29" s="166"/>
      <c r="D29" s="166"/>
      <c r="E29" s="166"/>
      <c r="F29" s="166"/>
      <c r="G29" s="166"/>
      <c r="H29" s="166"/>
      <c r="I29" s="190"/>
    </row>
    <row r="30" spans="1:11" ht="15" customHeight="1" x14ac:dyDescent="0.35">
      <c r="B30" s="165" t="s">
        <v>143</v>
      </c>
      <c r="C30" s="166"/>
      <c r="D30" s="166"/>
      <c r="E30" s="166"/>
      <c r="F30" s="166"/>
      <c r="G30" s="166"/>
      <c r="H30" s="166"/>
      <c r="I30" s="190"/>
    </row>
    <row r="31" spans="1:11" ht="15.75" customHeight="1" x14ac:dyDescent="0.35">
      <c r="B31" s="47" t="s">
        <v>144</v>
      </c>
      <c r="C31" s="48"/>
      <c r="D31" s="48"/>
      <c r="E31" s="48"/>
      <c r="F31" s="48"/>
      <c r="G31" s="48"/>
      <c r="H31" s="48"/>
      <c r="I31" s="49"/>
    </row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mergeCells count="21">
    <mergeCell ref="B16:I16"/>
    <mergeCell ref="C17:C18"/>
    <mergeCell ref="E17:E18"/>
    <mergeCell ref="B22:I22"/>
    <mergeCell ref="G13:H15"/>
    <mergeCell ref="I13:I15"/>
    <mergeCell ref="B2:I2"/>
    <mergeCell ref="C3:F3"/>
    <mergeCell ref="H3:I3"/>
    <mergeCell ref="B4:I4"/>
    <mergeCell ref="C13:C15"/>
    <mergeCell ref="E13:E15"/>
    <mergeCell ref="B27:I27"/>
    <mergeCell ref="B28:I28"/>
    <mergeCell ref="B20:I20"/>
    <mergeCell ref="B29:I29"/>
    <mergeCell ref="B30:I30"/>
    <mergeCell ref="B26:I26"/>
    <mergeCell ref="B21:I21"/>
    <mergeCell ref="B25:I25"/>
    <mergeCell ref="B24:I24"/>
  </mergeCells>
  <pageMargins left="0.511811024" right="0.511811024" top="0.78740157499999996" bottom="0.78740157499999996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4"/>
  <sheetViews>
    <sheetView showGridLines="0" zoomScale="90" zoomScaleNormal="90" workbookViewId="0">
      <selection activeCell="G10" sqref="G1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6'!C5</f>
        <v>405.11</v>
      </c>
      <c r="D6" s="18"/>
      <c r="F6" s="19" t="s">
        <v>52</v>
      </c>
      <c r="G6" s="22">
        <f>'Ensaio 6'!C12</f>
        <v>195.89</v>
      </c>
      <c r="H6" s="16"/>
    </row>
    <row r="7" spans="1:8" x14ac:dyDescent="0.35">
      <c r="B7" s="17" t="s">
        <v>53</v>
      </c>
      <c r="C7" s="22">
        <f>'Ensaio 6'!G6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6'!H7</f>
        <v>5.7666666666666657</v>
      </c>
      <c r="D8" s="28">
        <f>C8/100</f>
        <v>5.7666666666666658E-2</v>
      </c>
      <c r="F8" s="19" t="s">
        <v>56</v>
      </c>
      <c r="G8" s="22">
        <f>G6*G7</f>
        <v>199.90574499999997</v>
      </c>
      <c r="H8" s="16"/>
    </row>
    <row r="9" spans="1:8" x14ac:dyDescent="0.35">
      <c r="B9" s="19" t="s">
        <v>57</v>
      </c>
      <c r="C9" s="22">
        <f>'Ensaio 6'!H8</f>
        <v>0</v>
      </c>
      <c r="D9" s="28">
        <f>C9/100</f>
        <v>0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6'!H7</f>
        <v>5.7666666666666657</v>
      </c>
      <c r="C14" s="60">
        <f>100-B14</f>
        <v>94.233333333333334</v>
      </c>
      <c r="D14" s="70">
        <f>C14/100</f>
        <v>0.94233333333333336</v>
      </c>
      <c r="E14" s="23"/>
      <c r="G14" s="24"/>
      <c r="H14" s="23"/>
    </row>
    <row r="15" spans="1:8" x14ac:dyDescent="0.35">
      <c r="A15" s="122" t="s">
        <v>65</v>
      </c>
      <c r="B15" s="68">
        <f>'Ensaio 6'!H8</f>
        <v>0</v>
      </c>
      <c r="C15" s="60">
        <f>100-B15</f>
        <v>100</v>
      </c>
      <c r="D15" s="70">
        <f>C15/100</f>
        <v>1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605.01574499999992</v>
      </c>
      <c r="E18" s="173" t="s">
        <v>70</v>
      </c>
      <c r="F18" s="174"/>
      <c r="H18" s="63" t="s">
        <v>71</v>
      </c>
      <c r="I18" s="64">
        <f>I19+I20</f>
        <v>204.77052347849997</v>
      </c>
    </row>
    <row r="19" spans="2:9" x14ac:dyDescent="0.35">
      <c r="B19" s="19" t="s">
        <v>72</v>
      </c>
      <c r="C19" s="60">
        <f>'Ensaio 6'!C5</f>
        <v>405.11</v>
      </c>
      <c r="E19" s="63" t="s">
        <v>73</v>
      </c>
      <c r="F19" s="64">
        <f>F20+F21</f>
        <v>400.24522152149996</v>
      </c>
      <c r="H19" s="19" t="s">
        <v>74</v>
      </c>
      <c r="I19" s="60">
        <f>C19*D7</f>
        <v>24.995287000000001</v>
      </c>
    </row>
    <row r="20" spans="2:9" x14ac:dyDescent="0.35">
      <c r="B20" s="19" t="s">
        <v>75</v>
      </c>
      <c r="C20" s="60">
        <f>G8</f>
        <v>199.90574499999997</v>
      </c>
      <c r="E20" s="19" t="s">
        <v>76</v>
      </c>
      <c r="F20" s="60">
        <f>C6*D10</f>
        <v>380.11471299999999</v>
      </c>
      <c r="H20" s="19" t="s">
        <v>77</v>
      </c>
      <c r="I20" s="60">
        <f>C20*H9</f>
        <v>179.77523647849998</v>
      </c>
    </row>
    <row r="21" spans="2:9" x14ac:dyDescent="0.35">
      <c r="B21" s="17" t="s">
        <v>78</v>
      </c>
      <c r="C21" s="60">
        <f>'Ensaio 6'!D14</f>
        <v>4.24</v>
      </c>
      <c r="E21" s="19" t="s">
        <v>79</v>
      </c>
      <c r="F21" s="60">
        <f>C20*H10</f>
        <v>20.130508521499983</v>
      </c>
      <c r="H21" s="19" t="s">
        <v>80</v>
      </c>
      <c r="I21" s="60">
        <f>(C22*B14)/100</f>
        <v>8.1679066666666635</v>
      </c>
    </row>
    <row r="22" spans="2:9" x14ac:dyDescent="0.35">
      <c r="B22" s="19" t="s">
        <v>81</v>
      </c>
      <c r="C22" s="44">
        <f>'Ensaio 6'!D13</f>
        <v>141.63999999999999</v>
      </c>
      <c r="E22" s="19" t="s">
        <v>82</v>
      </c>
      <c r="F22" s="60">
        <f>C22*D14</f>
        <v>133.47209333333333</v>
      </c>
      <c r="H22" s="25"/>
      <c r="I22" s="61"/>
    </row>
    <row r="23" spans="2:9" x14ac:dyDescent="0.35">
      <c r="B23" s="17" t="s">
        <v>83</v>
      </c>
      <c r="C23" s="81">
        <f>'Ensaio 6'!D15</f>
        <v>256</v>
      </c>
    </row>
    <row r="24" spans="2:9" x14ac:dyDescent="0.35">
      <c r="B24" s="80" t="s">
        <v>84</v>
      </c>
      <c r="C24" s="82">
        <f>I18-I21</f>
        <v>196.60261681183331</v>
      </c>
      <c r="D24" s="76"/>
      <c r="E24" s="84" t="s">
        <v>85</v>
      </c>
      <c r="F24" s="83">
        <f>'Ensaio 6'!I13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23.410960982511291</v>
      </c>
      <c r="E28"/>
      <c r="F28"/>
      <c r="H28" s="23"/>
    </row>
    <row r="29" spans="2:9" x14ac:dyDescent="0.35">
      <c r="B29" s="103" t="s">
        <v>88</v>
      </c>
      <c r="C29" s="105">
        <f>(F22/F19)*100</f>
        <v>33.347579472891624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35.113635112917436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126.63999999999999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6'!F14</f>
        <v>0</v>
      </c>
      <c r="D35"/>
      <c r="E35" s="90" t="s">
        <v>73</v>
      </c>
      <c r="F35" s="71">
        <f>((100-C8)/100)*C34</f>
        <v>119.33709333333333</v>
      </c>
      <c r="G35" s="76"/>
      <c r="H35" s="78"/>
      <c r="I35" s="74"/>
    </row>
    <row r="36" spans="1:15" x14ac:dyDescent="0.35">
      <c r="B36" s="19" t="s">
        <v>81</v>
      </c>
      <c r="C36" s="44">
        <f>'Ensaio 6'!F13</f>
        <v>0</v>
      </c>
      <c r="D36"/>
      <c r="E36" s="91" t="s">
        <v>82</v>
      </c>
      <c r="F36" s="6">
        <f>((100-C9)/100)*C36</f>
        <v>0</v>
      </c>
      <c r="G36" s="76"/>
      <c r="H36" s="78"/>
      <c r="I36" s="74"/>
    </row>
    <row r="37" spans="1:15" x14ac:dyDescent="0.35">
      <c r="B37" s="17" t="s">
        <v>83</v>
      </c>
      <c r="C37" s="27">
        <f>'Ensaio 6'!F15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>
        <f>(F36/F35)*100</f>
        <v>0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89"/>
  <sheetViews>
    <sheetView showGridLines="0" topLeftCell="B1" workbookViewId="0">
      <selection activeCell="B21" sqref="B21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2.54296875" bestFit="1" customWidth="1"/>
    <col min="11" max="11" width="19.2695312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145</v>
      </c>
      <c r="D3" s="145"/>
      <c r="E3" s="145"/>
      <c r="F3" s="146"/>
      <c r="G3" s="1" t="s">
        <v>3</v>
      </c>
      <c r="H3" s="142">
        <v>44071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405.05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6.31</v>
      </c>
      <c r="E7" s="13">
        <v>6.35</v>
      </c>
      <c r="F7" s="66">
        <v>6.22</v>
      </c>
      <c r="G7" s="7" t="s">
        <v>9</v>
      </c>
      <c r="H7" s="6">
        <f>AVERAGE(D7:F7)</f>
        <v>6.293333333333333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  <c r="K8" s="4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92">
        <v>2.2949999999999999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200.45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80.540000000000006</v>
      </c>
      <c r="E13" s="152" t="s">
        <v>19</v>
      </c>
      <c r="F13" s="62"/>
      <c r="G13" s="155" t="s">
        <v>20</v>
      </c>
      <c r="H13" s="155"/>
      <c r="I13" s="156">
        <v>25.21</v>
      </c>
    </row>
    <row r="14" spans="1:11" ht="14.5" customHeight="1" x14ac:dyDescent="0.35">
      <c r="B14" s="31" t="s">
        <v>21</v>
      </c>
      <c r="C14" s="150"/>
      <c r="D14" s="62">
        <v>66.989999999999995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72">
        <v>252.5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216"/>
      <c r="H16" s="216"/>
      <c r="I16" s="217"/>
    </row>
    <row r="17" spans="1:11" ht="14.5" x14ac:dyDescent="0.35">
      <c r="B17" s="29" t="s">
        <v>24</v>
      </c>
      <c r="C17" s="147" t="s">
        <v>25</v>
      </c>
      <c r="D17" s="56" t="s">
        <v>26</v>
      </c>
      <c r="E17" s="147" t="s">
        <v>27</v>
      </c>
      <c r="F17" s="56" t="s">
        <v>146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0.55700000000000005</v>
      </c>
      <c r="E18" s="148"/>
      <c r="F18" s="54">
        <v>0.5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23.25" customHeight="1" x14ac:dyDescent="0.35">
      <c r="B20" s="94" t="s">
        <v>30</v>
      </c>
      <c r="C20" s="95"/>
      <c r="D20" s="95"/>
      <c r="E20" s="95"/>
      <c r="F20" s="95"/>
      <c r="G20" s="95"/>
      <c r="H20" s="95"/>
      <c r="I20" s="96"/>
      <c r="J20" s="116" t="s">
        <v>34</v>
      </c>
      <c r="K20" s="117" t="s">
        <v>35</v>
      </c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  <c r="J21" s="110">
        <v>10</v>
      </c>
      <c r="K21" s="111">
        <v>8.5999999999999993E-2</v>
      </c>
    </row>
    <row r="22" spans="1:11" ht="14.5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  <c r="J22" s="112">
        <v>20</v>
      </c>
      <c r="K22" s="113">
        <v>8.0600000000000005E-2</v>
      </c>
    </row>
    <row r="23" spans="1:11" ht="14.5" x14ac:dyDescent="0.35">
      <c r="B23" s="36" t="s">
        <v>33</v>
      </c>
      <c r="I23" s="97"/>
      <c r="J23" s="112">
        <v>30</v>
      </c>
      <c r="K23" s="113">
        <v>0.1081</v>
      </c>
    </row>
    <row r="24" spans="1:11" ht="14.5" x14ac:dyDescent="0.35">
      <c r="A24" s="45"/>
      <c r="B24" s="162" t="s">
        <v>147</v>
      </c>
      <c r="C24" s="204"/>
      <c r="D24" s="204"/>
      <c r="E24" s="204"/>
      <c r="F24" s="204"/>
      <c r="G24" s="204"/>
      <c r="H24" s="204"/>
      <c r="I24" s="204"/>
      <c r="J24" s="112">
        <v>40</v>
      </c>
      <c r="K24" s="113">
        <v>0.111</v>
      </c>
    </row>
    <row r="25" spans="1:11" ht="14.5" customHeight="1" x14ac:dyDescent="0.35">
      <c r="B25" s="162" t="s">
        <v>148</v>
      </c>
      <c r="C25" s="204"/>
      <c r="D25" s="204"/>
      <c r="E25" s="204"/>
      <c r="F25" s="204"/>
      <c r="G25" s="204"/>
      <c r="H25" s="204"/>
      <c r="I25" s="204"/>
      <c r="J25" s="112">
        <v>50</v>
      </c>
      <c r="K25" s="113">
        <v>7.8399999999999997E-2</v>
      </c>
    </row>
    <row r="26" spans="1:11" ht="14.5" customHeight="1" x14ac:dyDescent="0.35">
      <c r="B26" s="162" t="s">
        <v>149</v>
      </c>
      <c r="C26" s="204"/>
      <c r="D26" s="204"/>
      <c r="E26" s="204"/>
      <c r="F26" s="204"/>
      <c r="G26" s="204"/>
      <c r="H26" s="204"/>
      <c r="I26" s="204"/>
      <c r="J26" s="110">
        <v>60</v>
      </c>
      <c r="K26" s="113">
        <v>7.8799999999999995E-2</v>
      </c>
    </row>
    <row r="27" spans="1:11" ht="15" customHeight="1" x14ac:dyDescent="0.35">
      <c r="B27" s="167" t="s">
        <v>150</v>
      </c>
      <c r="C27" s="219"/>
      <c r="D27" s="219"/>
      <c r="E27" s="219"/>
      <c r="F27" s="219"/>
      <c r="G27" s="219"/>
      <c r="H27" s="219"/>
      <c r="I27" s="219"/>
      <c r="J27" s="112">
        <v>70</v>
      </c>
      <c r="K27" s="113">
        <v>6.3500000000000001E-2</v>
      </c>
    </row>
    <row r="28" spans="1:11" ht="15" customHeight="1" x14ac:dyDescent="0.35">
      <c r="B28" s="130" t="s">
        <v>141</v>
      </c>
      <c r="C28" s="131"/>
      <c r="D28" s="131"/>
      <c r="E28" s="131"/>
      <c r="F28" s="131"/>
      <c r="G28" s="131"/>
      <c r="H28" s="131"/>
      <c r="I28" s="131"/>
      <c r="J28" s="112">
        <v>80</v>
      </c>
      <c r="K28" s="113">
        <v>7.5999999999999998E-2</v>
      </c>
    </row>
    <row r="29" spans="1:11" ht="14.5" customHeight="1" x14ac:dyDescent="0.35">
      <c r="B29" s="165" t="s">
        <v>151</v>
      </c>
      <c r="C29" s="218"/>
      <c r="D29" s="218"/>
      <c r="E29" s="218"/>
      <c r="F29" s="218"/>
      <c r="G29" s="218"/>
      <c r="H29" s="218"/>
      <c r="I29" s="218"/>
    </row>
    <row r="30" spans="1:11" ht="15" customHeight="1" x14ac:dyDescent="0.35">
      <c r="B30" s="165" t="s">
        <v>152</v>
      </c>
      <c r="C30" s="218"/>
      <c r="D30" s="218"/>
      <c r="E30" s="218"/>
      <c r="F30" s="218"/>
      <c r="G30" s="218"/>
      <c r="H30" s="218"/>
      <c r="I30" s="218"/>
    </row>
    <row r="31" spans="1:11" ht="15" customHeight="1" x14ac:dyDescent="0.35">
      <c r="B31" s="159" t="s">
        <v>153</v>
      </c>
      <c r="C31" s="189"/>
      <c r="D31" s="189"/>
      <c r="E31" s="189"/>
      <c r="F31" s="189"/>
      <c r="G31" s="189"/>
      <c r="H31" s="189"/>
      <c r="I31" s="161"/>
    </row>
    <row r="32" spans="1:11" ht="14.5" customHeight="1" x14ac:dyDescent="0.35">
      <c r="B32" s="98" t="s">
        <v>154</v>
      </c>
      <c r="I32" s="97"/>
    </row>
    <row r="33" spans="2:9" ht="15.75" customHeight="1" x14ac:dyDescent="0.35">
      <c r="B33" s="99" t="s">
        <v>155</v>
      </c>
      <c r="C33" s="100"/>
      <c r="D33" s="100"/>
      <c r="E33" s="100"/>
      <c r="F33" s="100"/>
      <c r="G33" s="100"/>
      <c r="H33" s="100"/>
      <c r="I33" s="101"/>
    </row>
    <row r="34" spans="2:9" ht="15.75" customHeight="1" x14ac:dyDescent="0.35"/>
    <row r="35" spans="2:9" ht="15.75" customHeight="1" x14ac:dyDescent="0.35"/>
    <row r="36" spans="2:9" ht="15.75" customHeight="1" x14ac:dyDescent="0.35"/>
    <row r="37" spans="2:9" ht="15.75" customHeight="1" x14ac:dyDescent="0.35"/>
    <row r="38" spans="2:9" ht="15.75" customHeight="1" x14ac:dyDescent="0.35"/>
    <row r="39" spans="2:9" ht="15.75" customHeight="1" x14ac:dyDescent="0.35"/>
    <row r="40" spans="2:9" ht="15.75" customHeight="1" x14ac:dyDescent="0.35"/>
    <row r="41" spans="2:9" ht="15.75" customHeight="1" x14ac:dyDescent="0.35"/>
    <row r="42" spans="2:9" ht="15.75" customHeight="1" x14ac:dyDescent="0.35"/>
    <row r="43" spans="2:9" ht="15.75" customHeight="1" x14ac:dyDescent="0.35"/>
    <row r="44" spans="2:9" ht="15.75" customHeight="1" x14ac:dyDescent="0.35"/>
    <row r="45" spans="2:9" ht="15.75" customHeight="1" x14ac:dyDescent="0.35"/>
    <row r="46" spans="2:9" ht="15.75" customHeight="1" x14ac:dyDescent="0.35"/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</sheetData>
  <mergeCells count="21">
    <mergeCell ref="B24:I24"/>
    <mergeCell ref="B26:I26"/>
    <mergeCell ref="B27:I27"/>
    <mergeCell ref="B28:I28"/>
    <mergeCell ref="B29:I29"/>
    <mergeCell ref="B31:I31"/>
    <mergeCell ref="B2:I2"/>
    <mergeCell ref="C3:F3"/>
    <mergeCell ref="H3:I3"/>
    <mergeCell ref="B4:I4"/>
    <mergeCell ref="B16:I16"/>
    <mergeCell ref="C13:C15"/>
    <mergeCell ref="E13:E15"/>
    <mergeCell ref="G13:H15"/>
    <mergeCell ref="I13:I15"/>
    <mergeCell ref="B22:I22"/>
    <mergeCell ref="B21:I21"/>
    <mergeCell ref="B25:I25"/>
    <mergeCell ref="B30:I30"/>
    <mergeCell ref="C17:C18"/>
    <mergeCell ref="E17:E18"/>
  </mergeCells>
  <pageMargins left="0.511811024" right="0.511811024" top="0.78740157499999996" bottom="0.78740157499999996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5"/>
  <sheetViews>
    <sheetView showGridLines="0" topLeftCell="A28" zoomScale="90" zoomScaleNormal="90" workbookViewId="0">
      <selection activeCell="G10" sqref="G10"/>
    </sheetView>
  </sheetViews>
  <sheetFormatPr defaultColWidth="9.1796875" defaultRowHeight="14.5" x14ac:dyDescent="0.35"/>
  <cols>
    <col min="1" max="1" width="10.269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3.179687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x14ac:dyDescent="0.35">
      <c r="B2" s="181" t="s">
        <v>45</v>
      </c>
      <c r="C2" s="182"/>
      <c r="D2" s="182"/>
      <c r="E2" s="182"/>
      <c r="F2" s="183"/>
    </row>
    <row r="3" spans="1:8" x14ac:dyDescent="0.35">
      <c r="B3" s="15" t="s">
        <v>46</v>
      </c>
      <c r="C3" s="16" t="s">
        <v>47</v>
      </c>
      <c r="D3" s="184" t="s">
        <v>48</v>
      </c>
      <c r="E3" s="185"/>
      <c r="F3" s="186"/>
    </row>
    <row r="5" spans="1:8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x14ac:dyDescent="0.35">
      <c r="B6" s="17" t="s">
        <v>51</v>
      </c>
      <c r="C6" s="22">
        <f>'Ensaio 7'!C5</f>
        <v>405.05</v>
      </c>
      <c r="D6" s="18"/>
      <c r="F6" s="19" t="s">
        <v>52</v>
      </c>
      <c r="G6" s="22">
        <f>'Ensaio 7'!C12</f>
        <v>200.45</v>
      </c>
      <c r="H6" s="16"/>
    </row>
    <row r="7" spans="1:8" x14ac:dyDescent="0.35">
      <c r="B7" s="17" t="s">
        <v>53</v>
      </c>
      <c r="C7" s="22">
        <f>'Ensaio 7'!G6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7'!H7</f>
        <v>6.293333333333333</v>
      </c>
      <c r="D8" s="28">
        <f>C8/100</f>
        <v>6.2933333333333327E-2</v>
      </c>
      <c r="F8" s="19" t="s">
        <v>56</v>
      </c>
      <c r="G8" s="22">
        <f>G6*G7</f>
        <v>204.55922499999997</v>
      </c>
      <c r="H8" s="16"/>
    </row>
    <row r="9" spans="1:8" x14ac:dyDescent="0.35">
      <c r="B9" s="19" t="s">
        <v>57</v>
      </c>
      <c r="C9" s="22" t="e">
        <f>'Ensaio 7'!H8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7'!H7</f>
        <v>6.293333333333333</v>
      </c>
      <c r="C14" s="60">
        <f>100-B14</f>
        <v>93.706666666666663</v>
      </c>
      <c r="D14" s="70">
        <f>C14/100</f>
        <v>0.9370666666666666</v>
      </c>
      <c r="E14" s="23"/>
      <c r="G14" s="24"/>
      <c r="H14" s="23"/>
    </row>
    <row r="15" spans="1:8" x14ac:dyDescent="0.35">
      <c r="A15" s="122" t="s">
        <v>65</v>
      </c>
      <c r="B15" s="68" t="e">
        <f>'Ensaio 7'!H8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609.60922499999992</v>
      </c>
      <c r="E18" s="173" t="s">
        <v>70</v>
      </c>
      <c r="F18" s="174"/>
      <c r="H18" s="63" t="s">
        <v>71</v>
      </c>
      <c r="I18" s="64">
        <f>I19+I20</f>
        <v>208.95169604249998</v>
      </c>
    </row>
    <row r="19" spans="2:9" x14ac:dyDescent="0.35">
      <c r="B19" s="19" t="s">
        <v>72</v>
      </c>
      <c r="C19" s="60">
        <f>'Ensaio 7'!C5</f>
        <v>405.05</v>
      </c>
      <c r="E19" s="63" t="s">
        <v>73</v>
      </c>
      <c r="F19" s="64">
        <f>F20+F21</f>
        <v>400.65752895750001</v>
      </c>
      <c r="H19" s="19" t="s">
        <v>74</v>
      </c>
      <c r="I19" s="60">
        <f>C19*D7</f>
        <v>24.991585000000001</v>
      </c>
    </row>
    <row r="20" spans="2:9" x14ac:dyDescent="0.35">
      <c r="B20" s="19" t="s">
        <v>75</v>
      </c>
      <c r="C20" s="60">
        <f>G8</f>
        <v>204.55922499999997</v>
      </c>
      <c r="E20" s="19" t="s">
        <v>76</v>
      </c>
      <c r="F20" s="60">
        <f>C6*D10</f>
        <v>380.05841500000002</v>
      </c>
      <c r="H20" s="19" t="s">
        <v>77</v>
      </c>
      <c r="I20" s="60">
        <f>C20*H9</f>
        <v>183.96011104249999</v>
      </c>
    </row>
    <row r="21" spans="2:9" x14ac:dyDescent="0.35">
      <c r="B21" s="17" t="s">
        <v>78</v>
      </c>
      <c r="C21" s="60">
        <f>'Ensaio 7'!D14</f>
        <v>66.989999999999995</v>
      </c>
      <c r="E21" s="19" t="s">
        <v>79</v>
      </c>
      <c r="F21" s="60">
        <f>C20*H10</f>
        <v>20.599113957499981</v>
      </c>
      <c r="H21" s="19" t="s">
        <v>80</v>
      </c>
      <c r="I21" s="60">
        <f>(C22*B14)/100</f>
        <v>5.0686506666666666</v>
      </c>
    </row>
    <row r="22" spans="2:9" x14ac:dyDescent="0.35">
      <c r="B22" s="19" t="s">
        <v>81</v>
      </c>
      <c r="C22" s="44">
        <f>'Ensaio 7'!D13</f>
        <v>80.540000000000006</v>
      </c>
      <c r="E22" s="19" t="s">
        <v>82</v>
      </c>
      <c r="F22" s="60">
        <f>C22*D14</f>
        <v>75.471349333333336</v>
      </c>
      <c r="H22" s="25"/>
      <c r="I22" s="61"/>
    </row>
    <row r="23" spans="2:9" x14ac:dyDescent="0.35">
      <c r="B23" s="17" t="s">
        <v>83</v>
      </c>
      <c r="C23" s="81">
        <f>'Ensaio 7'!D15</f>
        <v>252.5</v>
      </c>
    </row>
    <row r="24" spans="2:9" x14ac:dyDescent="0.35">
      <c r="B24" s="80" t="s">
        <v>84</v>
      </c>
      <c r="C24" s="82">
        <f>I18-I21</f>
        <v>203.88304537583332</v>
      </c>
      <c r="D24" s="76"/>
      <c r="E24" s="84" t="s">
        <v>85</v>
      </c>
      <c r="F24" s="83">
        <f>'Ensaio 7'!I13</f>
        <v>25.21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13.21174232558571</v>
      </c>
      <c r="E28"/>
      <c r="F28"/>
      <c r="H28" s="23"/>
    </row>
    <row r="29" spans="2:9" x14ac:dyDescent="0.35">
      <c r="B29" s="103" t="s">
        <v>88</v>
      </c>
      <c r="C29" s="105">
        <f>(F22/F19)*100</f>
        <v>18.836872859898012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19.857828784907532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2:12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2:12" x14ac:dyDescent="0.35">
      <c r="B34" s="19" t="s">
        <v>69</v>
      </c>
      <c r="C34" s="60">
        <f>C22-F24</f>
        <v>55.330000000000005</v>
      </c>
      <c r="D34"/>
      <c r="E34" s="169" t="s">
        <v>91</v>
      </c>
      <c r="F34" s="170"/>
      <c r="G34" s="76"/>
      <c r="H34" s="78"/>
      <c r="I34" s="74"/>
    </row>
    <row r="35" spans="2:12" x14ac:dyDescent="0.35">
      <c r="B35" s="17" t="s">
        <v>78</v>
      </c>
      <c r="C35" s="60">
        <f>'Ensaio 7'!F14</f>
        <v>0</v>
      </c>
      <c r="D35"/>
      <c r="E35" s="90" t="s">
        <v>73</v>
      </c>
      <c r="F35" s="71">
        <f>((100-C8)/100)*C34</f>
        <v>51.847898666666666</v>
      </c>
      <c r="G35" s="76"/>
      <c r="H35" s="78"/>
      <c r="I35" s="74"/>
    </row>
    <row r="36" spans="2:12" x14ac:dyDescent="0.35">
      <c r="B36" s="19" t="s">
        <v>81</v>
      </c>
      <c r="C36" s="44">
        <f>'Ensaio 7'!F13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2:12" x14ac:dyDescent="0.35">
      <c r="B37" s="17" t="s">
        <v>83</v>
      </c>
      <c r="C37" s="27">
        <f>'Ensaio 7'!F15</f>
        <v>0</v>
      </c>
      <c r="D37"/>
      <c r="E37"/>
      <c r="F37"/>
      <c r="G37" s="76"/>
      <c r="H37" s="78"/>
      <c r="I37" s="74"/>
    </row>
    <row r="38" spans="2:12" x14ac:dyDescent="0.35">
      <c r="B38"/>
      <c r="C38"/>
      <c r="D38"/>
      <c r="E38"/>
      <c r="F38"/>
      <c r="G38" s="76"/>
      <c r="H38" s="77"/>
      <c r="I38" s="76"/>
    </row>
    <row r="39" spans="2:12" x14ac:dyDescent="0.35">
      <c r="B39"/>
      <c r="C39"/>
      <c r="D39"/>
      <c r="E39" s="79"/>
      <c r="F39" s="23"/>
    </row>
    <row r="40" spans="2:12" x14ac:dyDescent="0.35">
      <c r="B40" s="171" t="s">
        <v>92</v>
      </c>
      <c r="C40" s="171"/>
      <c r="D40"/>
      <c r="E40"/>
      <c r="F40"/>
      <c r="G40"/>
    </row>
    <row r="41" spans="2:12" x14ac:dyDescent="0.35">
      <c r="B41" s="19" t="s">
        <v>87</v>
      </c>
      <c r="C41" s="22" t="e">
        <f>(F36/F35)*100</f>
        <v>#DIV/0!</v>
      </c>
      <c r="D41"/>
      <c r="E41"/>
      <c r="F41"/>
      <c r="G41"/>
    </row>
    <row r="42" spans="2:12" customFormat="1" x14ac:dyDescent="0.35">
      <c r="H42" s="14"/>
      <c r="I42" s="14"/>
      <c r="J42" s="14"/>
      <c r="K42" s="14"/>
      <c r="L42" s="14"/>
    </row>
    <row r="43" spans="2:12" customFormat="1" x14ac:dyDescent="0.35"/>
    <row r="44" spans="2:12" customFormat="1" x14ac:dyDescent="0.35"/>
    <row r="45" spans="2:12" customFormat="1" x14ac:dyDescent="0.35"/>
    <row r="46" spans="2:12" customFormat="1" x14ac:dyDescent="0.35"/>
    <row r="47" spans="2:12" customFormat="1" x14ac:dyDescent="0.35"/>
    <row r="48" spans="2:12" customFormat="1" x14ac:dyDescent="0.35"/>
    <row r="49" spans="2:6" customFormat="1" x14ac:dyDescent="0.35"/>
    <row r="50" spans="2:6" customFormat="1" x14ac:dyDescent="0.35"/>
    <row r="51" spans="2:6" customFormat="1" x14ac:dyDescent="0.35"/>
    <row r="52" spans="2:6" customFormat="1" x14ac:dyDescent="0.35"/>
    <row r="53" spans="2:6" customFormat="1" x14ac:dyDescent="0.35"/>
    <row r="54" spans="2:6" customFormat="1" x14ac:dyDescent="0.35"/>
    <row r="55" spans="2:6" customFormat="1" x14ac:dyDescent="0.35"/>
    <row r="56" spans="2:6" customFormat="1" x14ac:dyDescent="0.35"/>
    <row r="57" spans="2:6" customFormat="1" x14ac:dyDescent="0.35"/>
    <row r="58" spans="2:6" customFormat="1" x14ac:dyDescent="0.35"/>
    <row r="59" spans="2:6" customFormat="1" x14ac:dyDescent="0.35">
      <c r="B59" s="14"/>
      <c r="C59" s="14"/>
    </row>
    <row r="60" spans="2:6" customFormat="1" x14ac:dyDescent="0.35">
      <c r="B60" s="14"/>
      <c r="C60" s="14"/>
    </row>
    <row r="61" spans="2:6" customFormat="1" x14ac:dyDescent="0.35">
      <c r="B61" s="14"/>
      <c r="C61" s="14"/>
    </row>
    <row r="62" spans="2:6" customFormat="1" x14ac:dyDescent="0.35">
      <c r="B62" s="14"/>
      <c r="C62" s="14"/>
    </row>
    <row r="63" spans="2:6" customFormat="1" x14ac:dyDescent="0.35">
      <c r="B63" s="14"/>
      <c r="C63" s="14"/>
      <c r="E63" s="14"/>
      <c r="F63" s="14"/>
    </row>
    <row r="64" spans="2:6" customFormat="1" x14ac:dyDescent="0.35">
      <c r="B64" s="14"/>
      <c r="C64" s="14"/>
      <c r="D64" s="14"/>
      <c r="E64" s="14"/>
      <c r="F64" s="14"/>
    </row>
    <row r="65" spans="8:14" x14ac:dyDescent="0.35">
      <c r="H65"/>
      <c r="I65"/>
      <c r="J65"/>
      <c r="K65"/>
      <c r="L65"/>
      <c r="M65"/>
      <c r="N65"/>
    </row>
  </sheetData>
  <mergeCells count="16">
    <mergeCell ref="B40:C40"/>
    <mergeCell ref="E17:F17"/>
    <mergeCell ref="B27:C27"/>
    <mergeCell ref="B17:C17"/>
    <mergeCell ref="E18:F18"/>
    <mergeCell ref="E33:F33"/>
    <mergeCell ref="E34:F34"/>
    <mergeCell ref="H32:I32"/>
    <mergeCell ref="H33:I33"/>
    <mergeCell ref="H17:I17"/>
    <mergeCell ref="B2:F2"/>
    <mergeCell ref="D3:F3"/>
    <mergeCell ref="B5:D5"/>
    <mergeCell ref="F5:H5"/>
    <mergeCell ref="B12:D12"/>
    <mergeCell ref="B33:C3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86"/>
  <sheetViews>
    <sheetView showGridLines="0" workbookViewId="0">
      <selection activeCell="F23" sqref="B21:I23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2.54296875" bestFit="1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156</v>
      </c>
      <c r="D3" s="145"/>
      <c r="E3" s="145"/>
      <c r="F3" s="146"/>
      <c r="G3" s="1" t="s">
        <v>3</v>
      </c>
      <c r="H3" s="142">
        <v>43696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405.02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6.77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14.9</v>
      </c>
      <c r="E7" s="13">
        <v>14.83</v>
      </c>
      <c r="F7" s="66">
        <v>14.5</v>
      </c>
      <c r="G7" s="7" t="s">
        <v>9</v>
      </c>
      <c r="H7" s="6">
        <f>AVERAGE(D7:F7)</f>
        <v>14.743333333333334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92">
        <v>3.7050000000000001</v>
      </c>
      <c r="D10" s="3"/>
      <c r="F10" s="3"/>
      <c r="G10" s="3"/>
      <c r="H10" s="3"/>
      <c r="I10" s="30"/>
      <c r="K10" s="93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199.27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280.43</v>
      </c>
      <c r="E13" s="152" t="s">
        <v>19</v>
      </c>
      <c r="F13" s="62"/>
      <c r="G13" s="155" t="s">
        <v>20</v>
      </c>
      <c r="H13" s="155"/>
      <c r="I13" s="156">
        <v>15</v>
      </c>
    </row>
    <row r="14" spans="1:11" ht="14.5" customHeight="1" x14ac:dyDescent="0.35">
      <c r="B14" s="31" t="s">
        <v>21</v>
      </c>
      <c r="C14" s="150"/>
      <c r="D14" s="62">
        <v>7.28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162.75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157</v>
      </c>
      <c r="E17" s="147" t="s">
        <v>27</v>
      </c>
      <c r="F17" s="56" t="s">
        <v>158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0.70499999999999996</v>
      </c>
      <c r="E18" s="148"/>
      <c r="F18" s="54">
        <v>0.755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109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</row>
    <row r="23" spans="1:11" ht="15.75" customHeight="1" x14ac:dyDescent="0.35">
      <c r="B23" s="36" t="s">
        <v>33</v>
      </c>
      <c r="J23" s="116" t="s">
        <v>34</v>
      </c>
      <c r="K23" s="117" t="s">
        <v>35</v>
      </c>
    </row>
    <row r="24" spans="1:11" ht="15.75" customHeight="1" x14ac:dyDescent="0.35">
      <c r="A24" s="45"/>
      <c r="B24" s="162" t="s">
        <v>159</v>
      </c>
      <c r="C24" s="204"/>
      <c r="D24" s="204"/>
      <c r="E24" s="204"/>
      <c r="F24" s="204"/>
      <c r="G24" s="204"/>
      <c r="H24" s="204"/>
      <c r="I24" s="204"/>
      <c r="J24" s="110">
        <v>10</v>
      </c>
      <c r="K24" s="111">
        <v>0.1113</v>
      </c>
    </row>
    <row r="25" spans="1:11" ht="27.75" customHeight="1" x14ac:dyDescent="0.35">
      <c r="B25" s="162" t="s">
        <v>160</v>
      </c>
      <c r="C25" s="204"/>
      <c r="D25" s="204"/>
      <c r="E25" s="204"/>
      <c r="F25" s="204"/>
      <c r="G25" s="204"/>
      <c r="H25" s="204"/>
      <c r="I25" s="204"/>
      <c r="J25" s="112">
        <v>20</v>
      </c>
      <c r="K25" s="113">
        <v>0.14749999999999999</v>
      </c>
    </row>
    <row r="26" spans="1:11" ht="15.75" customHeight="1" x14ac:dyDescent="0.35">
      <c r="B26" s="162" t="s">
        <v>161</v>
      </c>
      <c r="C26" s="204"/>
      <c r="D26" s="204"/>
      <c r="E26" s="204"/>
      <c r="F26" s="204"/>
      <c r="G26" s="204"/>
      <c r="H26" s="204"/>
      <c r="I26" s="204"/>
      <c r="J26" s="112">
        <v>30</v>
      </c>
      <c r="K26" s="113">
        <v>0.1782</v>
      </c>
    </row>
    <row r="27" spans="1:11" ht="15.75" customHeight="1" x14ac:dyDescent="0.35">
      <c r="B27" s="167" t="s">
        <v>162</v>
      </c>
      <c r="C27" s="219"/>
      <c r="D27" s="219"/>
      <c r="E27" s="219"/>
      <c r="F27" s="219"/>
      <c r="G27" s="219"/>
      <c r="H27" s="219"/>
      <c r="I27" s="219"/>
      <c r="J27" s="112">
        <v>40</v>
      </c>
      <c r="K27" s="113">
        <v>0.23830000000000001</v>
      </c>
    </row>
    <row r="28" spans="1:11" ht="15.75" customHeight="1" x14ac:dyDescent="0.35">
      <c r="B28" s="130" t="s">
        <v>163</v>
      </c>
      <c r="C28" s="131"/>
      <c r="D28" s="131"/>
      <c r="E28" s="131"/>
      <c r="F28" s="131"/>
      <c r="G28" s="131"/>
      <c r="H28" s="131"/>
      <c r="I28" s="131"/>
      <c r="J28" s="112">
        <v>50</v>
      </c>
      <c r="K28" s="113">
        <v>0.2271</v>
      </c>
    </row>
    <row r="29" spans="1:11" ht="15.75" customHeight="1" x14ac:dyDescent="0.35">
      <c r="B29" s="165" t="s">
        <v>164</v>
      </c>
      <c r="C29" s="218"/>
      <c r="D29" s="218"/>
      <c r="E29" s="218"/>
      <c r="F29" s="218"/>
      <c r="G29" s="218"/>
      <c r="H29" s="218"/>
      <c r="I29" s="190"/>
    </row>
    <row r="30" spans="1:11" ht="15.75" customHeight="1" x14ac:dyDescent="0.35">
      <c r="B30" s="191" t="s">
        <v>165</v>
      </c>
      <c r="C30" s="192"/>
      <c r="D30" s="192"/>
      <c r="E30" s="192"/>
      <c r="F30" s="192"/>
      <c r="G30" s="192"/>
      <c r="H30" s="192"/>
      <c r="I30" s="193"/>
    </row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</sheetData>
  <mergeCells count="20">
    <mergeCell ref="B24:I24"/>
    <mergeCell ref="B2:I2"/>
    <mergeCell ref="C3:F3"/>
    <mergeCell ref="H3:I3"/>
    <mergeCell ref="B4:I4"/>
    <mergeCell ref="C13:C15"/>
    <mergeCell ref="E13:E15"/>
    <mergeCell ref="G13:H15"/>
    <mergeCell ref="I13:I15"/>
    <mergeCell ref="B21:I21"/>
    <mergeCell ref="B16:I16"/>
    <mergeCell ref="C17:C18"/>
    <mergeCell ref="E17:E18"/>
    <mergeCell ref="B22:I22"/>
    <mergeCell ref="B30:I30"/>
    <mergeCell ref="B25:I25"/>
    <mergeCell ref="B26:I26"/>
    <mergeCell ref="B27:I27"/>
    <mergeCell ref="B28:I28"/>
    <mergeCell ref="B29:I29"/>
  </mergeCells>
  <pageMargins left="0.511811024" right="0.511811024" top="0.78740157499999996" bottom="0.78740157499999996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4"/>
  <sheetViews>
    <sheetView showGridLines="0" topLeftCell="B2" zoomScale="90" zoomScaleNormal="90" workbookViewId="0">
      <selection activeCell="G10" sqref="G1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5'!C5</f>
        <v>405.05</v>
      </c>
      <c r="D6" s="18"/>
      <c r="F6" s="19" t="s">
        <v>52</v>
      </c>
      <c r="G6" s="22">
        <f>'Ensaio 5'!C12</f>
        <v>199.1</v>
      </c>
      <c r="H6" s="16"/>
    </row>
    <row r="7" spans="1:8" x14ac:dyDescent="0.35">
      <c r="B7" s="17" t="s">
        <v>53</v>
      </c>
      <c r="C7" s="22">
        <f>'Ensaio 5'!G6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5'!H7</f>
        <v>9.41</v>
      </c>
      <c r="D8" s="28">
        <f>C8/100</f>
        <v>9.4100000000000003E-2</v>
      </c>
      <c r="F8" s="19" t="s">
        <v>56</v>
      </c>
      <c r="G8" s="22">
        <f>G6*G7</f>
        <v>203.18154999999999</v>
      </c>
      <c r="H8" s="16"/>
    </row>
    <row r="9" spans="1:8" x14ac:dyDescent="0.35">
      <c r="B9" s="19" t="s">
        <v>57</v>
      </c>
      <c r="C9" s="22">
        <f>'Ensaio 5'!H8</f>
        <v>0</v>
      </c>
      <c r="D9" s="28">
        <f>C9/100</f>
        <v>0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5'!H7</f>
        <v>9.41</v>
      </c>
      <c r="C14" s="60">
        <f>100-B14</f>
        <v>90.59</v>
      </c>
      <c r="D14" s="70">
        <f>C14/100</f>
        <v>0.90590000000000004</v>
      </c>
      <c r="E14" s="23"/>
      <c r="G14" s="24"/>
      <c r="H14" s="23"/>
    </row>
    <row r="15" spans="1:8" x14ac:dyDescent="0.35">
      <c r="A15" s="122" t="s">
        <v>65</v>
      </c>
      <c r="B15" s="68">
        <f>'Ensaio 5'!H8</f>
        <v>0</v>
      </c>
      <c r="C15" s="60">
        <f>100-B15</f>
        <v>100</v>
      </c>
      <c r="D15" s="70">
        <f>C15/100</f>
        <v>1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608.23154999999997</v>
      </c>
      <c r="E18" s="173" t="s">
        <v>70</v>
      </c>
      <c r="F18" s="174"/>
      <c r="H18" s="63" t="s">
        <v>71</v>
      </c>
      <c r="I18" s="64">
        <f>I19+I20</f>
        <v>207.71275291500001</v>
      </c>
    </row>
    <row r="19" spans="2:9" x14ac:dyDescent="0.35">
      <c r="B19" s="19" t="s">
        <v>72</v>
      </c>
      <c r="C19" s="60">
        <f>'Ensaio 5'!C5</f>
        <v>405.05</v>
      </c>
      <c r="E19" s="63" t="s">
        <v>73</v>
      </c>
      <c r="F19" s="64">
        <f>F20+F21</f>
        <v>400.51879708500002</v>
      </c>
      <c r="H19" s="19" t="s">
        <v>74</v>
      </c>
      <c r="I19" s="60">
        <f>C19*D7</f>
        <v>24.991585000000001</v>
      </c>
    </row>
    <row r="20" spans="2:9" x14ac:dyDescent="0.35">
      <c r="B20" s="19" t="s">
        <v>75</v>
      </c>
      <c r="C20" s="60">
        <f>G8</f>
        <v>203.18154999999999</v>
      </c>
      <c r="E20" s="19" t="s">
        <v>76</v>
      </c>
      <c r="F20" s="60">
        <f>C6*D10</f>
        <v>380.05841500000002</v>
      </c>
      <c r="H20" s="19" t="s">
        <v>77</v>
      </c>
      <c r="I20" s="60">
        <f>C20*H9</f>
        <v>182.721167915</v>
      </c>
    </row>
    <row r="21" spans="2:9" x14ac:dyDescent="0.35">
      <c r="B21" s="17" t="s">
        <v>78</v>
      </c>
      <c r="C21" s="60">
        <f>'Ensaio 5'!D14</f>
        <v>3.18</v>
      </c>
      <c r="E21" s="19" t="s">
        <v>79</v>
      </c>
      <c r="F21" s="60">
        <f>C20*H10</f>
        <v>20.460382084999985</v>
      </c>
      <c r="H21" s="19" t="s">
        <v>80</v>
      </c>
      <c r="I21" s="60">
        <f>(C22*B14)/100</f>
        <v>19.331903999999998</v>
      </c>
    </row>
    <row r="22" spans="2:9" x14ac:dyDescent="0.35">
      <c r="B22" s="19" t="s">
        <v>81</v>
      </c>
      <c r="C22" s="44">
        <f>'Ensaio 5'!D13</f>
        <v>205.44</v>
      </c>
      <c r="E22" s="19" t="s">
        <v>82</v>
      </c>
      <c r="F22" s="60">
        <f>C22*D14</f>
        <v>186.10809600000002</v>
      </c>
      <c r="H22" s="25"/>
      <c r="I22" s="61"/>
    </row>
    <row r="23" spans="2:9" x14ac:dyDescent="0.35">
      <c r="B23" s="17" t="s">
        <v>83</v>
      </c>
      <c r="C23" s="81">
        <f>'Ensaio 5'!D15</f>
        <v>201.24</v>
      </c>
    </row>
    <row r="24" spans="2:9" x14ac:dyDescent="0.35">
      <c r="B24" s="80" t="s">
        <v>84</v>
      </c>
      <c r="C24" s="82">
        <f>I18-I21</f>
        <v>188.380848915</v>
      </c>
      <c r="D24" s="76"/>
      <c r="E24" s="84" t="s">
        <v>85</v>
      </c>
      <c r="F24" s="83">
        <f>'Ensaio 5'!I13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33.776610239965358</v>
      </c>
      <c r="E28"/>
      <c r="F28"/>
      <c r="H28" s="23"/>
    </row>
    <row r="29" spans="2:9" x14ac:dyDescent="0.35">
      <c r="B29" s="103" t="s">
        <v>88</v>
      </c>
      <c r="C29" s="105">
        <f>(F22/F19)*100</f>
        <v>46.466756954856045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48.968287151331722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190.44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5'!F14</f>
        <v>0</v>
      </c>
      <c r="D35"/>
      <c r="E35" s="90" t="s">
        <v>73</v>
      </c>
      <c r="F35" s="71">
        <f>((100-C8)/100)*C34</f>
        <v>172.51959600000001</v>
      </c>
      <c r="G35" s="76"/>
      <c r="H35" s="78"/>
      <c r="I35" s="74"/>
    </row>
    <row r="36" spans="1:15" x14ac:dyDescent="0.35">
      <c r="B36" s="19" t="s">
        <v>81</v>
      </c>
      <c r="C36" s="44">
        <f>'Ensaio 5'!F13</f>
        <v>0</v>
      </c>
      <c r="D36"/>
      <c r="E36" s="91" t="s">
        <v>82</v>
      </c>
      <c r="F36" s="6">
        <f>((100-C9)/100)*C36</f>
        <v>0</v>
      </c>
      <c r="G36" s="76"/>
      <c r="H36" s="78"/>
      <c r="I36" s="74"/>
    </row>
    <row r="37" spans="1:15" x14ac:dyDescent="0.35">
      <c r="B37" s="17" t="s">
        <v>83</v>
      </c>
      <c r="C37" s="27">
        <f>'Ensaio 5'!F15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>
        <f>(F36/F35)*100</f>
        <v>0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4"/>
  <sheetViews>
    <sheetView showGridLines="0" topLeftCell="B1" zoomScale="90" zoomScaleNormal="90" workbookViewId="0">
      <selection activeCell="G10" sqref="G1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8'!C5</f>
        <v>405.02</v>
      </c>
      <c r="D6" s="18"/>
      <c r="F6" s="19" t="s">
        <v>52</v>
      </c>
      <c r="G6" s="22">
        <f>'Ensaio 8'!C12</f>
        <v>199.27</v>
      </c>
      <c r="H6" s="16"/>
    </row>
    <row r="7" spans="1:8" x14ac:dyDescent="0.35">
      <c r="B7" s="17" t="s">
        <v>53</v>
      </c>
      <c r="C7" s="22">
        <f>'Ensaio 8'!G6</f>
        <v>6.77</v>
      </c>
      <c r="D7" s="28">
        <f>C7/100</f>
        <v>6.7699999999999996E-2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8'!H7</f>
        <v>14.743333333333334</v>
      </c>
      <c r="D8" s="28">
        <f>C8/100</f>
        <v>0.14743333333333333</v>
      </c>
      <c r="F8" s="19" t="s">
        <v>56</v>
      </c>
      <c r="G8" s="22">
        <f>G6*G7</f>
        <v>203.35503500000002</v>
      </c>
      <c r="H8" s="16"/>
    </row>
    <row r="9" spans="1:8" x14ac:dyDescent="0.35">
      <c r="B9" s="19" t="s">
        <v>57</v>
      </c>
      <c r="C9" s="22" t="e">
        <f>'Ensaio 8'!H8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93.23</v>
      </c>
      <c r="D10" s="28">
        <f>C10/100</f>
        <v>0.93230000000000002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8'!H7</f>
        <v>14.743333333333334</v>
      </c>
      <c r="C14" s="60">
        <f>100-B14</f>
        <v>85.256666666666661</v>
      </c>
      <c r="D14" s="70">
        <f>C14/100</f>
        <v>0.85256666666666658</v>
      </c>
      <c r="E14" s="23"/>
      <c r="G14" s="24"/>
      <c r="H14" s="23"/>
    </row>
    <row r="15" spans="1:8" x14ac:dyDescent="0.35">
      <c r="A15" s="122" t="s">
        <v>65</v>
      </c>
      <c r="B15" s="68" t="e">
        <f>'Ensaio 8'!H8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608.37503500000003</v>
      </c>
      <c r="E18" s="173" t="s">
        <v>70</v>
      </c>
      <c r="F18" s="174"/>
      <c r="H18" s="63" t="s">
        <v>71</v>
      </c>
      <c r="I18" s="64">
        <f>I19+I20</f>
        <v>210.29703697550002</v>
      </c>
    </row>
    <row r="19" spans="2:9" x14ac:dyDescent="0.35">
      <c r="B19" s="19" t="s">
        <v>72</v>
      </c>
      <c r="C19" s="60">
        <f>'Ensaio 8'!C5</f>
        <v>405.02</v>
      </c>
      <c r="E19" s="63" t="s">
        <v>73</v>
      </c>
      <c r="F19" s="64">
        <f>F20+F21</f>
        <v>398.0779980245</v>
      </c>
      <c r="H19" s="19" t="s">
        <v>74</v>
      </c>
      <c r="I19" s="60">
        <f>C19*D7</f>
        <v>27.419853999999997</v>
      </c>
    </row>
    <row r="20" spans="2:9" x14ac:dyDescent="0.35">
      <c r="B20" s="19" t="s">
        <v>75</v>
      </c>
      <c r="C20" s="60">
        <f>G8</f>
        <v>203.35503500000002</v>
      </c>
      <c r="E20" s="19" t="s">
        <v>76</v>
      </c>
      <c r="F20" s="60">
        <f>C6*D10</f>
        <v>377.600146</v>
      </c>
      <c r="H20" s="19" t="s">
        <v>77</v>
      </c>
      <c r="I20" s="60">
        <f>C20*H9</f>
        <v>182.87718297550003</v>
      </c>
    </row>
    <row r="21" spans="2:9" x14ac:dyDescent="0.35">
      <c r="B21" s="17" t="s">
        <v>78</v>
      </c>
      <c r="C21" s="60">
        <f>'Ensaio 8'!D14</f>
        <v>7.28</v>
      </c>
      <c r="E21" s="19" t="s">
        <v>79</v>
      </c>
      <c r="F21" s="60">
        <f>C20*H10</f>
        <v>20.477852024499988</v>
      </c>
      <c r="H21" s="19" t="s">
        <v>80</v>
      </c>
      <c r="I21" s="60">
        <f>(C22*B14)/100</f>
        <v>41.344729666666673</v>
      </c>
    </row>
    <row r="22" spans="2:9" x14ac:dyDescent="0.35">
      <c r="B22" s="19" t="s">
        <v>81</v>
      </c>
      <c r="C22" s="44">
        <f>'Ensaio 8'!D13</f>
        <v>280.43</v>
      </c>
      <c r="E22" s="19" t="s">
        <v>82</v>
      </c>
      <c r="F22" s="60">
        <f>C22*D14</f>
        <v>239.08527033333331</v>
      </c>
      <c r="H22" s="25"/>
      <c r="I22" s="61"/>
    </row>
    <row r="23" spans="2:9" x14ac:dyDescent="0.35">
      <c r="B23" s="17" t="s">
        <v>83</v>
      </c>
      <c r="C23" s="81">
        <f>'Ensaio 8'!D15</f>
        <v>162.75</v>
      </c>
    </row>
    <row r="24" spans="2:9" x14ac:dyDescent="0.35">
      <c r="B24" s="80" t="s">
        <v>84</v>
      </c>
      <c r="C24" s="82">
        <f>I18-I21</f>
        <v>168.95230730883335</v>
      </c>
      <c r="D24" s="76"/>
      <c r="E24" s="84" t="s">
        <v>85</v>
      </c>
      <c r="F24" s="83">
        <f>'Ensaio 8'!I13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46.094922353281639</v>
      </c>
      <c r="E28"/>
      <c r="F28"/>
      <c r="H28" s="23"/>
    </row>
    <row r="29" spans="2:9" x14ac:dyDescent="0.35">
      <c r="B29" s="103" t="s">
        <v>88</v>
      </c>
      <c r="C29" s="105">
        <f>(F22/F19)*100</f>
        <v>60.059905726972282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63.317049229460132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265.43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8'!F14</f>
        <v>0</v>
      </c>
      <c r="D35"/>
      <c r="E35" s="90" t="s">
        <v>73</v>
      </c>
      <c r="F35" s="71">
        <f>((100-C8)/100)*C34</f>
        <v>226.29677033333331</v>
      </c>
      <c r="G35" s="76"/>
      <c r="H35" s="78"/>
      <c r="I35" s="74"/>
    </row>
    <row r="36" spans="1:15" x14ac:dyDescent="0.35">
      <c r="B36" s="19" t="s">
        <v>81</v>
      </c>
      <c r="C36" s="44">
        <f>'Ensaio 8'!F13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8'!F15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988"/>
  <sheetViews>
    <sheetView showGridLines="0" workbookViewId="0"/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166</v>
      </c>
      <c r="D3" s="145"/>
      <c r="E3" s="145"/>
      <c r="F3" s="146"/>
      <c r="G3" s="1" t="s">
        <v>3</v>
      </c>
      <c r="H3" s="142">
        <v>44089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405.1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8.5299999999999994</v>
      </c>
      <c r="E7" s="13">
        <v>8.52</v>
      </c>
      <c r="F7" s="66">
        <v>8.58</v>
      </c>
      <c r="G7" s="7" t="s">
        <v>9</v>
      </c>
      <c r="H7" s="6">
        <f>AVERAGE(D7:F7)</f>
        <v>8.5433333333333312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200.2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206.66</v>
      </c>
      <c r="E13" s="152" t="s">
        <v>19</v>
      </c>
      <c r="F13" s="62"/>
      <c r="G13" s="155" t="s">
        <v>20</v>
      </c>
      <c r="H13" s="155"/>
      <c r="I13" s="156">
        <v>15</v>
      </c>
    </row>
    <row r="14" spans="1:11" ht="14.5" customHeight="1" x14ac:dyDescent="0.35">
      <c r="B14" s="31" t="s">
        <v>21</v>
      </c>
      <c r="C14" s="150"/>
      <c r="D14" s="72">
        <v>0.12</v>
      </c>
      <c r="E14" s="153"/>
      <c r="F14" s="7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214.43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116</v>
      </c>
      <c r="E17" s="147" t="s">
        <v>27</v>
      </c>
      <c r="F17" s="56" t="s">
        <v>167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0.60099999999999998</v>
      </c>
      <c r="E18" s="148"/>
      <c r="F18" s="54">
        <v>0.63300000000000001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14.5" customHeight="1" x14ac:dyDescent="0.35">
      <c r="B20" s="194" t="s">
        <v>30</v>
      </c>
      <c r="C20" s="195"/>
      <c r="D20" s="195"/>
      <c r="E20" s="195"/>
      <c r="F20" s="195"/>
      <c r="G20" s="195"/>
      <c r="H20" s="195"/>
      <c r="I20" s="196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  <c r="J21" s="110">
        <v>10</v>
      </c>
      <c r="K21" s="111">
        <v>9.5799999999999996E-2</v>
      </c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  <c r="J22" s="112">
        <v>20</v>
      </c>
      <c r="K22" s="113">
        <v>0.1172</v>
      </c>
    </row>
    <row r="23" spans="1:11" ht="15.75" customHeight="1" x14ac:dyDescent="0.35">
      <c r="B23" s="36" t="s">
        <v>33</v>
      </c>
      <c r="I23" s="97"/>
      <c r="J23" s="112">
        <v>30</v>
      </c>
      <c r="K23" s="113">
        <v>0.12670000000000001</v>
      </c>
    </row>
    <row r="24" spans="1:11" ht="15.75" customHeight="1" x14ac:dyDescent="0.35">
      <c r="A24" s="45"/>
      <c r="B24" s="162" t="s">
        <v>168</v>
      </c>
      <c r="C24" s="204"/>
      <c r="D24" s="204"/>
      <c r="E24" s="204"/>
      <c r="F24" s="204"/>
      <c r="G24" s="204"/>
      <c r="H24" s="204"/>
      <c r="I24" s="204"/>
      <c r="J24" s="112">
        <v>40</v>
      </c>
      <c r="K24" s="113">
        <v>0.11700000000000001</v>
      </c>
    </row>
    <row r="25" spans="1:11" ht="15.75" customHeight="1" x14ac:dyDescent="0.35">
      <c r="B25" s="162" t="s">
        <v>169</v>
      </c>
      <c r="C25" s="204"/>
      <c r="D25" s="204"/>
      <c r="E25" s="204"/>
      <c r="F25" s="204"/>
      <c r="G25" s="204"/>
      <c r="H25" s="204"/>
      <c r="I25" s="204"/>
      <c r="J25" s="114">
        <v>50</v>
      </c>
      <c r="K25" s="115">
        <v>0.11550000000000001</v>
      </c>
    </row>
    <row r="26" spans="1:11" ht="15.75" customHeight="1" x14ac:dyDescent="0.35">
      <c r="B26" s="162" t="s">
        <v>170</v>
      </c>
      <c r="C26" s="204"/>
      <c r="D26" s="204"/>
      <c r="E26" s="204"/>
      <c r="F26" s="204"/>
      <c r="G26" s="204"/>
      <c r="H26" s="204"/>
      <c r="I26" s="204"/>
      <c r="J26" s="112">
        <v>60</v>
      </c>
      <c r="K26" s="113">
        <v>0.1075</v>
      </c>
    </row>
    <row r="27" spans="1:11" ht="15.75" customHeight="1" x14ac:dyDescent="0.35">
      <c r="B27" s="167" t="s">
        <v>171</v>
      </c>
      <c r="C27" s="168"/>
      <c r="D27" s="168"/>
      <c r="E27" s="168"/>
      <c r="F27" s="168"/>
      <c r="G27" s="168"/>
      <c r="H27" s="168"/>
      <c r="I27" s="205"/>
    </row>
    <row r="28" spans="1:11" ht="15.75" customHeight="1" x14ac:dyDescent="0.35">
      <c r="B28" s="130" t="s">
        <v>172</v>
      </c>
      <c r="C28" s="164"/>
      <c r="D28" s="164"/>
      <c r="E28" s="164"/>
      <c r="F28" s="164"/>
      <c r="G28" s="164"/>
      <c r="H28" s="164"/>
      <c r="I28" s="203"/>
    </row>
    <row r="29" spans="1:11" ht="15.75" customHeight="1" x14ac:dyDescent="0.35">
      <c r="B29" s="165" t="s">
        <v>173</v>
      </c>
      <c r="C29" s="166"/>
      <c r="D29" s="166"/>
      <c r="E29" s="166"/>
      <c r="F29" s="166"/>
      <c r="G29" s="166"/>
      <c r="H29" s="166"/>
      <c r="I29" s="190"/>
    </row>
    <row r="30" spans="1:11" ht="15.75" customHeight="1" x14ac:dyDescent="0.35">
      <c r="B30" s="165" t="s">
        <v>174</v>
      </c>
      <c r="C30" s="166"/>
      <c r="D30" s="166"/>
      <c r="E30" s="166"/>
      <c r="F30" s="166"/>
      <c r="G30" s="166"/>
      <c r="H30" s="166"/>
      <c r="I30" s="190"/>
    </row>
    <row r="31" spans="1:11" ht="15.75" customHeight="1" x14ac:dyDescent="0.35">
      <c r="B31" s="104" t="s">
        <v>133</v>
      </c>
      <c r="C31" s="79"/>
      <c r="D31" s="79"/>
      <c r="E31" s="79"/>
      <c r="F31" s="79"/>
      <c r="G31" s="79"/>
      <c r="H31" s="79"/>
      <c r="I31" s="35"/>
    </row>
    <row r="32" spans="1:11" ht="15.75" customHeight="1" x14ac:dyDescent="0.35">
      <c r="B32" s="220"/>
      <c r="C32" s="220"/>
      <c r="D32" s="220"/>
      <c r="E32" s="220"/>
      <c r="F32" s="220"/>
      <c r="G32" s="220"/>
      <c r="H32" s="220"/>
      <c r="I32" s="220"/>
    </row>
    <row r="33" spans="2:9" ht="15.75" customHeight="1" x14ac:dyDescent="0.35">
      <c r="B33" s="79"/>
      <c r="C33" s="79"/>
      <c r="D33" s="79"/>
      <c r="E33" s="79"/>
      <c r="F33" s="79"/>
      <c r="G33" s="79"/>
      <c r="H33" s="79"/>
      <c r="I33" s="79"/>
    </row>
    <row r="34" spans="2:9" ht="15.75" customHeight="1" x14ac:dyDescent="0.35">
      <c r="B34" s="79"/>
      <c r="C34" s="79"/>
      <c r="D34" s="79"/>
      <c r="E34" s="79"/>
      <c r="F34" s="79"/>
      <c r="G34" s="79"/>
      <c r="H34" s="79"/>
      <c r="I34" s="79"/>
    </row>
    <row r="35" spans="2:9" ht="15.75" customHeight="1" x14ac:dyDescent="0.35"/>
    <row r="36" spans="2:9" ht="15.75" customHeight="1" x14ac:dyDescent="0.35"/>
    <row r="37" spans="2:9" ht="15.75" customHeight="1" x14ac:dyDescent="0.35"/>
    <row r="38" spans="2:9" ht="15.75" customHeight="1" x14ac:dyDescent="0.35"/>
    <row r="39" spans="2:9" ht="15.75" customHeight="1" x14ac:dyDescent="0.35"/>
    <row r="40" spans="2:9" ht="15.75" customHeight="1" x14ac:dyDescent="0.35"/>
    <row r="41" spans="2:9" ht="15.75" customHeight="1" x14ac:dyDescent="0.35"/>
    <row r="42" spans="2:9" ht="15.75" customHeight="1" x14ac:dyDescent="0.35"/>
    <row r="43" spans="2:9" ht="15.75" customHeight="1" x14ac:dyDescent="0.35"/>
    <row r="44" spans="2:9" ht="15.75" customHeight="1" x14ac:dyDescent="0.35"/>
    <row r="45" spans="2:9" ht="15.75" customHeight="1" x14ac:dyDescent="0.35"/>
    <row r="46" spans="2:9" ht="15.75" customHeight="1" x14ac:dyDescent="0.35"/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mergeCells count="22">
    <mergeCell ref="B2:I2"/>
    <mergeCell ref="C3:F3"/>
    <mergeCell ref="H3:I3"/>
    <mergeCell ref="B4:I4"/>
    <mergeCell ref="C13:C15"/>
    <mergeCell ref="E13:E15"/>
    <mergeCell ref="G13:H15"/>
    <mergeCell ref="I13:I15"/>
    <mergeCell ref="B21:I21"/>
    <mergeCell ref="B16:I16"/>
    <mergeCell ref="C17:C18"/>
    <mergeCell ref="E17:E18"/>
    <mergeCell ref="B22:I22"/>
    <mergeCell ref="B20:I20"/>
    <mergeCell ref="B24:I24"/>
    <mergeCell ref="B28:I28"/>
    <mergeCell ref="B29:I29"/>
    <mergeCell ref="B32:I32"/>
    <mergeCell ref="B30:I30"/>
    <mergeCell ref="B25:I25"/>
    <mergeCell ref="B26:I26"/>
    <mergeCell ref="B27:I27"/>
  </mergeCells>
  <pageMargins left="0.511811024" right="0.511811024" top="0.78740157499999996" bottom="0.78740157499999996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4"/>
  <sheetViews>
    <sheetView showGridLines="0" topLeftCell="A13" zoomScale="90" zoomScaleNormal="90" workbookViewId="0">
      <selection activeCell="F29" sqref="F29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9'!C5</f>
        <v>405.1</v>
      </c>
      <c r="D6" s="18"/>
      <c r="F6" s="19" t="s">
        <v>52</v>
      </c>
      <c r="G6" s="22">
        <f>'Ensaio 9'!C12</f>
        <v>200.2</v>
      </c>
      <c r="H6" s="16"/>
    </row>
    <row r="7" spans="1:8" x14ac:dyDescent="0.35">
      <c r="B7" s="17" t="s">
        <v>53</v>
      </c>
      <c r="C7" s="22">
        <f>'Ensaio 9'!G6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9'!H7</f>
        <v>8.5433333333333312</v>
      </c>
      <c r="D8" s="28">
        <f>C8/100</f>
        <v>8.5433333333333306E-2</v>
      </c>
      <c r="F8" s="19" t="s">
        <v>56</v>
      </c>
      <c r="G8" s="22">
        <f>G6*G7</f>
        <v>204.30409999999998</v>
      </c>
      <c r="H8" s="16"/>
    </row>
    <row r="9" spans="1:8" x14ac:dyDescent="0.35">
      <c r="B9" s="19" t="s">
        <v>57</v>
      </c>
      <c r="C9" s="22" t="e">
        <f>'Ensaio 9'!H8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9'!H7</f>
        <v>8.5433333333333312</v>
      </c>
      <c r="C14" s="60">
        <f>100-B14</f>
        <v>91.456666666666663</v>
      </c>
      <c r="D14" s="70">
        <f>C14/100</f>
        <v>0.91456666666666664</v>
      </c>
      <c r="E14" s="23"/>
      <c r="G14" s="24"/>
      <c r="H14" s="23"/>
    </row>
    <row r="15" spans="1:8" x14ac:dyDescent="0.35">
      <c r="A15" s="122" t="s">
        <v>65</v>
      </c>
      <c r="B15" s="68" t="e">
        <f>'Ensaio 9'!H8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609.40409999999997</v>
      </c>
      <c r="E18" s="173" t="s">
        <v>70</v>
      </c>
      <c r="F18" s="174"/>
      <c r="H18" s="63" t="s">
        <v>71</v>
      </c>
      <c r="I18" s="64">
        <f>I19+I20</f>
        <v>208.72534712999999</v>
      </c>
    </row>
    <row r="19" spans="2:9" x14ac:dyDescent="0.35">
      <c r="B19" s="19" t="s">
        <v>72</v>
      </c>
      <c r="C19" s="60">
        <f>'Ensaio 9'!C5</f>
        <v>405.1</v>
      </c>
      <c r="E19" s="63" t="s">
        <v>73</v>
      </c>
      <c r="F19" s="64">
        <f>F20+F21</f>
        <v>400.67875287000004</v>
      </c>
      <c r="H19" s="19" t="s">
        <v>74</v>
      </c>
      <c r="I19" s="60">
        <f>C19*D7</f>
        <v>24.994669999999999</v>
      </c>
    </row>
    <row r="20" spans="2:9" x14ac:dyDescent="0.35">
      <c r="B20" s="19" t="s">
        <v>75</v>
      </c>
      <c r="C20" s="60">
        <f>G8</f>
        <v>204.30409999999998</v>
      </c>
      <c r="E20" s="19" t="s">
        <v>76</v>
      </c>
      <c r="F20" s="60">
        <f>C6*D10</f>
        <v>380.10533000000004</v>
      </c>
      <c r="H20" s="19" t="s">
        <v>77</v>
      </c>
      <c r="I20" s="60">
        <f>C20*H9</f>
        <v>183.73067713</v>
      </c>
    </row>
    <row r="21" spans="2:9" x14ac:dyDescent="0.35">
      <c r="B21" s="17" t="s">
        <v>78</v>
      </c>
      <c r="C21" s="60">
        <f>'Ensaio 9'!D14</f>
        <v>0.12</v>
      </c>
      <c r="E21" s="19" t="s">
        <v>79</v>
      </c>
      <c r="F21" s="60">
        <f>C20*H10</f>
        <v>20.573422869999984</v>
      </c>
      <c r="H21" s="19" t="s">
        <v>80</v>
      </c>
      <c r="I21" s="60">
        <f>(C22*B14)/100</f>
        <v>17.655652666666661</v>
      </c>
    </row>
    <row r="22" spans="2:9" x14ac:dyDescent="0.35">
      <c r="B22" s="19" t="s">
        <v>81</v>
      </c>
      <c r="C22" s="44">
        <f>'Ensaio 9'!D13</f>
        <v>206.66</v>
      </c>
      <c r="E22" s="19" t="s">
        <v>82</v>
      </c>
      <c r="F22" s="60">
        <f>C22*D14</f>
        <v>189.00434733333333</v>
      </c>
      <c r="H22" s="25"/>
      <c r="I22" s="61"/>
    </row>
    <row r="23" spans="2:9" x14ac:dyDescent="0.35">
      <c r="B23" s="17" t="s">
        <v>83</v>
      </c>
      <c r="C23" s="81">
        <f>'Ensaio 9'!D15</f>
        <v>214.43</v>
      </c>
    </row>
    <row r="24" spans="2:9" x14ac:dyDescent="0.35">
      <c r="B24" s="80" t="s">
        <v>84</v>
      </c>
      <c r="C24" s="82">
        <f>I18-I21</f>
        <v>191.06969446333332</v>
      </c>
      <c r="D24" s="76"/>
      <c r="E24" s="84" t="s">
        <v>85</v>
      </c>
      <c r="F24" s="83">
        <f>'Ensaio 9'!I13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33.911816477769023</v>
      </c>
      <c r="E28"/>
      <c r="F28"/>
      <c r="H28" s="23"/>
    </row>
    <row r="29" spans="2:9" x14ac:dyDescent="0.35">
      <c r="B29" s="103" t="s">
        <v>88</v>
      </c>
      <c r="C29" s="105">
        <f>(F22/F19)*100</f>
        <v>47.17104313106806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49.724203376293964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191.66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9'!F14</f>
        <v>0</v>
      </c>
      <c r="D35"/>
      <c r="E35" s="90" t="s">
        <v>73</v>
      </c>
      <c r="F35" s="71">
        <f>((100-C8)/100)*C34</f>
        <v>175.28584733333332</v>
      </c>
      <c r="G35" s="76"/>
      <c r="H35" s="78"/>
      <c r="I35" s="74"/>
    </row>
    <row r="36" spans="1:15" x14ac:dyDescent="0.35">
      <c r="B36" s="19" t="s">
        <v>81</v>
      </c>
      <c r="C36" s="44">
        <f>'Ensaio 9'!F13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9'!F15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1"/>
  <sheetViews>
    <sheetView showGridLines="0" workbookViewId="0">
      <selection activeCell="J12" sqref="J12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4.81640625" bestFit="1" customWidth="1"/>
    <col min="11" max="11" width="13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2</v>
      </c>
      <c r="D3" s="145"/>
      <c r="E3" s="145"/>
      <c r="F3" s="146"/>
      <c r="G3" s="1" t="s">
        <v>3</v>
      </c>
      <c r="H3" s="142">
        <v>44056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405.05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8">
        <v>6.17</v>
      </c>
      <c r="D6" s="13"/>
      <c r="E6" s="66"/>
      <c r="F6" s="5"/>
      <c r="G6" s="6"/>
      <c r="H6" s="3"/>
      <c r="I6" s="30"/>
      <c r="K6" s="4"/>
    </row>
    <row r="7" spans="1:11" ht="14.5" x14ac:dyDescent="0.35">
      <c r="B7" s="29" t="s">
        <v>7</v>
      </c>
      <c r="C7" s="85" t="s">
        <v>8</v>
      </c>
      <c r="D7" s="50">
        <v>7.66</v>
      </c>
      <c r="E7" s="13">
        <v>7.6</v>
      </c>
      <c r="F7" s="66">
        <v>7.56</v>
      </c>
      <c r="G7" s="7" t="s">
        <v>9</v>
      </c>
      <c r="H7" s="6">
        <f>AVERAGE(D7:F7)</f>
        <v>7.6066666666666665</v>
      </c>
      <c r="I7" s="30"/>
      <c r="K7" s="4"/>
    </row>
    <row r="8" spans="1:11" ht="14.5" x14ac:dyDescent="0.35">
      <c r="B8" s="29" t="s">
        <v>7</v>
      </c>
      <c r="C8" s="65" t="s">
        <v>10</v>
      </c>
      <c r="D8" s="102"/>
      <c r="E8" s="13"/>
      <c r="F8" s="67"/>
      <c r="G8" s="7" t="s">
        <v>9</v>
      </c>
      <c r="H8" s="6" t="e">
        <f>AVERAGE(D8:F8)</f>
        <v>#DIV/0!</v>
      </c>
      <c r="I8" s="30"/>
      <c r="J8" t="s">
        <v>11</v>
      </c>
      <c r="K8">
        <f>C12*1.0205</f>
        <v>198.33417499999999</v>
      </c>
    </row>
    <row r="9" spans="1:11" ht="14.5" x14ac:dyDescent="0.35">
      <c r="B9" s="31" t="s">
        <v>12</v>
      </c>
      <c r="C9" s="6">
        <v>65</v>
      </c>
      <c r="D9" s="3"/>
      <c r="E9" s="3"/>
      <c r="F9" s="3"/>
      <c r="G9" s="3"/>
      <c r="H9" s="3"/>
      <c r="I9" s="30"/>
      <c r="J9" t="s">
        <v>13</v>
      </c>
      <c r="K9">
        <f>(100-90.6)*K8/100</f>
        <v>18.64341245000001</v>
      </c>
    </row>
    <row r="10" spans="1:11" ht="14.5" x14ac:dyDescent="0.35">
      <c r="B10" s="29" t="s">
        <v>14</v>
      </c>
      <c r="C10" s="6">
        <v>2.5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194.35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190.73</v>
      </c>
      <c r="E13" s="152" t="s">
        <v>19</v>
      </c>
      <c r="F13" s="62"/>
      <c r="G13" s="155" t="s">
        <v>20</v>
      </c>
      <c r="H13" s="155"/>
      <c r="I13" s="156">
        <v>0</v>
      </c>
    </row>
    <row r="14" spans="1:11" ht="14.5" customHeight="1" x14ac:dyDescent="0.35">
      <c r="B14" s="31" t="s">
        <v>21</v>
      </c>
      <c r="C14" s="150"/>
      <c r="D14" s="62">
        <v>2.29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220.95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2:11" ht="14.5" x14ac:dyDescent="0.35">
      <c r="B17" s="29" t="s">
        <v>24</v>
      </c>
      <c r="C17" s="147" t="s">
        <v>25</v>
      </c>
      <c r="D17" s="56" t="s">
        <v>26</v>
      </c>
      <c r="E17" s="147" t="s">
        <v>27</v>
      </c>
      <c r="F17" s="56" t="s">
        <v>28</v>
      </c>
      <c r="G17" s="10"/>
      <c r="H17" s="10"/>
      <c r="I17" s="33"/>
    </row>
    <row r="18" spans="2:11" thickBot="1" x14ac:dyDescent="0.4">
      <c r="B18" s="38" t="s">
        <v>29</v>
      </c>
      <c r="C18" s="148"/>
      <c r="D18" s="55">
        <v>0.57999999999999996</v>
      </c>
      <c r="E18" s="148"/>
      <c r="F18" s="54">
        <v>0.499</v>
      </c>
      <c r="G18" s="11"/>
      <c r="H18" s="11"/>
      <c r="I18" s="34"/>
    </row>
    <row r="19" spans="2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2:11" ht="14.5" customHeight="1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2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2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</row>
    <row r="23" spans="2:11" ht="33" customHeight="1" x14ac:dyDescent="0.35">
      <c r="B23" s="36" t="s">
        <v>33</v>
      </c>
      <c r="I23" s="79"/>
      <c r="J23" s="116" t="s">
        <v>34</v>
      </c>
      <c r="K23" s="117" t="s">
        <v>35</v>
      </c>
    </row>
    <row r="24" spans="2:11" s="45" customFormat="1" ht="15" customHeight="1" x14ac:dyDescent="0.35">
      <c r="B24" s="162" t="s">
        <v>36</v>
      </c>
      <c r="C24" s="163"/>
      <c r="D24" s="163"/>
      <c r="E24" s="163"/>
      <c r="F24" s="163"/>
      <c r="G24" s="163"/>
      <c r="H24" s="163"/>
      <c r="I24" s="163"/>
      <c r="J24" s="110">
        <v>10</v>
      </c>
      <c r="K24" s="111">
        <v>9.06E-2</v>
      </c>
    </row>
    <row r="25" spans="2:11" ht="15" customHeigh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12">
        <v>20</v>
      </c>
      <c r="K25" s="113">
        <v>0.1191</v>
      </c>
    </row>
    <row r="26" spans="2:11" ht="14.5" customHeight="1" x14ac:dyDescent="0.35">
      <c r="B26" s="162" t="s">
        <v>38</v>
      </c>
      <c r="C26" s="163"/>
      <c r="D26" s="163"/>
      <c r="E26" s="163"/>
      <c r="F26" s="163"/>
      <c r="G26" s="163"/>
      <c r="H26" s="163"/>
      <c r="I26" s="163"/>
      <c r="J26" s="112">
        <v>30</v>
      </c>
      <c r="K26" s="113">
        <v>0.12740000000000001</v>
      </c>
    </row>
    <row r="27" spans="2:11" ht="15.75" customHeight="1" x14ac:dyDescent="0.35">
      <c r="B27" s="167" t="s">
        <v>39</v>
      </c>
      <c r="C27" s="168"/>
      <c r="D27" s="168"/>
      <c r="E27" s="168"/>
      <c r="F27" s="168"/>
      <c r="G27" s="168"/>
      <c r="H27" s="168"/>
      <c r="I27" s="168"/>
      <c r="J27" s="112">
        <v>40</v>
      </c>
      <c r="K27" s="113">
        <v>0.12330000000000001</v>
      </c>
    </row>
    <row r="28" spans="2:11" ht="15" customHeight="1" x14ac:dyDescent="0.35">
      <c r="B28" s="130" t="s">
        <v>40</v>
      </c>
      <c r="C28" s="164"/>
      <c r="D28" s="164"/>
      <c r="E28" s="164"/>
      <c r="F28" s="164"/>
      <c r="G28" s="164"/>
      <c r="H28" s="164"/>
      <c r="I28" s="164"/>
      <c r="J28" s="112">
        <v>50</v>
      </c>
      <c r="K28" s="113">
        <v>0.09</v>
      </c>
    </row>
    <row r="29" spans="2:11" ht="15.75" customHeight="1" x14ac:dyDescent="0.35">
      <c r="B29" s="165" t="s">
        <v>41</v>
      </c>
      <c r="C29" s="166"/>
      <c r="D29" s="166"/>
      <c r="E29" s="166"/>
      <c r="F29" s="166"/>
      <c r="G29" s="166"/>
      <c r="H29" s="166"/>
      <c r="I29" s="166"/>
      <c r="J29" s="112">
        <v>60</v>
      </c>
      <c r="K29" s="113">
        <v>0.1061</v>
      </c>
    </row>
    <row r="30" spans="2:11" ht="19.5" customHeight="1" x14ac:dyDescent="0.35">
      <c r="B30" s="165" t="s">
        <v>42</v>
      </c>
      <c r="C30" s="166"/>
      <c r="D30" s="166"/>
      <c r="E30" s="166"/>
      <c r="F30" s="166"/>
      <c r="G30" s="166"/>
      <c r="H30" s="166"/>
      <c r="I30" s="166"/>
      <c r="J30" s="112">
        <v>70</v>
      </c>
      <c r="K30" s="113">
        <v>9.5699999999999993E-2</v>
      </c>
    </row>
    <row r="31" spans="2:11" ht="15.75" customHeight="1" x14ac:dyDescent="0.35">
      <c r="B31" s="159" t="s">
        <v>43</v>
      </c>
      <c r="C31" s="160"/>
      <c r="D31" s="160"/>
      <c r="E31" s="160"/>
      <c r="F31" s="160"/>
      <c r="G31" s="160"/>
      <c r="H31" s="160"/>
      <c r="I31" s="161"/>
    </row>
    <row r="32" spans="2:11" ht="15.75" customHeight="1" x14ac:dyDescent="0.35">
      <c r="B32" s="106" t="s">
        <v>44</v>
      </c>
      <c r="C32" s="107"/>
      <c r="D32" s="107"/>
      <c r="E32" s="107"/>
      <c r="F32" s="107"/>
      <c r="G32" s="107"/>
      <c r="H32" s="107"/>
      <c r="I32" s="108"/>
    </row>
    <row r="33" spans="2:9" ht="15.75" customHeight="1" x14ac:dyDescent="0.35">
      <c r="B33" s="129"/>
      <c r="C33" s="129"/>
      <c r="D33" s="129"/>
      <c r="E33" s="129"/>
      <c r="F33" s="129"/>
      <c r="G33" s="129"/>
      <c r="H33" s="129"/>
      <c r="I33" s="129"/>
    </row>
    <row r="34" spans="2:9" ht="15.75" customHeight="1" x14ac:dyDescent="0.35">
      <c r="B34" s="120"/>
      <c r="C34" s="120"/>
      <c r="D34" s="120"/>
      <c r="E34" s="120"/>
      <c r="F34" s="120"/>
      <c r="G34" s="120"/>
      <c r="H34" s="120"/>
      <c r="I34" s="120"/>
    </row>
    <row r="35" spans="2:9" ht="15.75" customHeight="1" x14ac:dyDescent="0.35">
      <c r="B35" s="79"/>
      <c r="C35" s="79"/>
      <c r="D35" s="79"/>
      <c r="E35" s="79"/>
      <c r="F35" s="79"/>
      <c r="G35" s="79"/>
      <c r="H35" s="79"/>
      <c r="I35" s="79"/>
    </row>
    <row r="36" spans="2:9" ht="15.75" customHeight="1" x14ac:dyDescent="0.35"/>
    <row r="37" spans="2:9" ht="15.75" customHeight="1" x14ac:dyDescent="0.35"/>
    <row r="38" spans="2:9" ht="15.75" customHeight="1" x14ac:dyDescent="0.35"/>
    <row r="39" spans="2:9" ht="15.75" customHeight="1" x14ac:dyDescent="0.35"/>
    <row r="40" spans="2:9" ht="15.75" customHeight="1" x14ac:dyDescent="0.35"/>
    <row r="41" spans="2:9" ht="15.75" customHeight="1" x14ac:dyDescent="0.35"/>
    <row r="42" spans="2:9" ht="15.75" customHeight="1" x14ac:dyDescent="0.35"/>
    <row r="43" spans="2:9" ht="15.75" customHeight="1" x14ac:dyDescent="0.35"/>
    <row r="44" spans="2:9" ht="15.75" customHeight="1" x14ac:dyDescent="0.35"/>
    <row r="45" spans="2:9" ht="15.75" customHeight="1" x14ac:dyDescent="0.35"/>
    <row r="46" spans="2:9" ht="15.75" customHeight="1" x14ac:dyDescent="0.35"/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</sheetData>
  <mergeCells count="22">
    <mergeCell ref="B25:I25"/>
    <mergeCell ref="B28:I28"/>
    <mergeCell ref="B29:I29"/>
    <mergeCell ref="B30:I30"/>
    <mergeCell ref="B26:I26"/>
    <mergeCell ref="B27:I27"/>
    <mergeCell ref="B33:I33"/>
    <mergeCell ref="B21:I21"/>
    <mergeCell ref="B22:I22"/>
    <mergeCell ref="B16:I16"/>
    <mergeCell ref="B2:I2"/>
    <mergeCell ref="B4:I4"/>
    <mergeCell ref="H3:I3"/>
    <mergeCell ref="C3:F3"/>
    <mergeCell ref="C17:C18"/>
    <mergeCell ref="E17:E18"/>
    <mergeCell ref="C13:C15"/>
    <mergeCell ref="E13:E15"/>
    <mergeCell ref="G13:H15"/>
    <mergeCell ref="I13:I15"/>
    <mergeCell ref="B31:I31"/>
    <mergeCell ref="B24:I24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85"/>
  <sheetViews>
    <sheetView showGridLines="0" topLeftCell="C1" workbookViewId="0"/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175</v>
      </c>
      <c r="D3" s="145"/>
      <c r="E3" s="145"/>
      <c r="F3" s="146"/>
      <c r="G3" s="1" t="s">
        <v>3</v>
      </c>
      <c r="H3" s="142">
        <v>44092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405.03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7.61</v>
      </c>
      <c r="E7" s="13">
        <v>7.49</v>
      </c>
      <c r="F7" s="66">
        <v>7.58</v>
      </c>
      <c r="G7" s="7" t="s">
        <v>9</v>
      </c>
      <c r="H7" s="6">
        <f>AVERAGE(D7:F7)</f>
        <v>7.56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195.24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178.38</v>
      </c>
      <c r="E13" s="152" t="s">
        <v>19</v>
      </c>
      <c r="F13" s="62"/>
      <c r="G13" s="155" t="s">
        <v>20</v>
      </c>
      <c r="H13" s="155"/>
      <c r="I13" s="197">
        <v>25.1</v>
      </c>
    </row>
    <row r="14" spans="1:11" ht="14.5" customHeight="1" x14ac:dyDescent="0.35">
      <c r="B14" s="31" t="s">
        <v>21</v>
      </c>
      <c r="C14" s="150"/>
      <c r="D14" s="62">
        <v>4.99</v>
      </c>
      <c r="E14" s="153"/>
      <c r="F14" s="62"/>
      <c r="G14" s="155"/>
      <c r="H14" s="155"/>
      <c r="I14" s="198"/>
    </row>
    <row r="15" spans="1:11" ht="14.5" customHeight="1" x14ac:dyDescent="0.35">
      <c r="B15" s="31" t="s">
        <v>22</v>
      </c>
      <c r="C15" s="151"/>
      <c r="D15" s="62">
        <v>220.98</v>
      </c>
      <c r="E15" s="154"/>
      <c r="F15" s="62"/>
      <c r="G15" s="155"/>
      <c r="H15" s="155"/>
      <c r="I15" s="199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105</v>
      </c>
      <c r="E17" s="147" t="s">
        <v>27</v>
      </c>
      <c r="F17" s="56" t="s">
        <v>26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0.65500000000000003</v>
      </c>
      <c r="E18" s="148"/>
      <c r="F18" s="54">
        <v>0.61099999999999999</v>
      </c>
      <c r="G18" s="11"/>
      <c r="H18" s="11"/>
      <c r="I18" s="34"/>
    </row>
    <row r="19" spans="1:11" thickBot="1" x14ac:dyDescent="0.4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  <c r="J21" s="110">
        <v>10</v>
      </c>
      <c r="K21" s="111">
        <v>9.0300000000000005E-2</v>
      </c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  <c r="J22" s="112">
        <v>20</v>
      </c>
      <c r="K22" s="113">
        <v>0.12479999999999999</v>
      </c>
    </row>
    <row r="23" spans="1:11" ht="15.75" customHeight="1" x14ac:dyDescent="0.35">
      <c r="B23" s="36" t="s">
        <v>33</v>
      </c>
      <c r="I23" s="97"/>
      <c r="J23" s="112">
        <v>30</v>
      </c>
      <c r="K23" s="113">
        <v>0.11990000000000001</v>
      </c>
    </row>
    <row r="24" spans="1:11" ht="15.75" customHeight="1" x14ac:dyDescent="0.35">
      <c r="A24" s="45"/>
      <c r="B24" s="162" t="s">
        <v>176</v>
      </c>
      <c r="C24" s="204"/>
      <c r="D24" s="204"/>
      <c r="E24" s="204"/>
      <c r="F24" s="204"/>
      <c r="G24" s="204"/>
      <c r="H24" s="204"/>
      <c r="I24" s="204"/>
      <c r="J24" s="112">
        <v>40</v>
      </c>
      <c r="K24" s="113">
        <v>0.11360000000000001</v>
      </c>
    </row>
    <row r="25" spans="1:11" ht="15.75" customHeight="1" x14ac:dyDescent="0.35">
      <c r="B25" s="162" t="s">
        <v>177</v>
      </c>
      <c r="C25" s="204"/>
      <c r="D25" s="204"/>
      <c r="E25" s="204"/>
      <c r="F25" s="204"/>
      <c r="G25" s="204"/>
      <c r="H25" s="204"/>
      <c r="I25" s="204"/>
      <c r="J25" s="114">
        <v>50</v>
      </c>
      <c r="K25" s="115">
        <v>0.10249999999999999</v>
      </c>
    </row>
    <row r="26" spans="1:11" ht="15.75" customHeight="1" x14ac:dyDescent="0.35">
      <c r="B26" s="162" t="s">
        <v>178</v>
      </c>
      <c r="C26" s="204"/>
      <c r="D26" s="204"/>
      <c r="E26" s="204"/>
      <c r="F26" s="204"/>
      <c r="G26" s="204"/>
      <c r="H26" s="204"/>
      <c r="I26" s="204"/>
      <c r="J26" s="112">
        <v>60</v>
      </c>
      <c r="K26" s="113">
        <v>9.7699999999999995E-2</v>
      </c>
    </row>
    <row r="27" spans="1:11" ht="15.75" customHeight="1" x14ac:dyDescent="0.35">
      <c r="B27" s="167" t="s">
        <v>179</v>
      </c>
      <c r="C27" s="168"/>
      <c r="D27" s="168"/>
      <c r="E27" s="168"/>
      <c r="F27" s="168"/>
      <c r="G27" s="168"/>
      <c r="H27" s="168"/>
      <c r="I27" s="205"/>
    </row>
    <row r="28" spans="1:11" ht="15.75" customHeight="1" x14ac:dyDescent="0.35">
      <c r="B28" s="130" t="s">
        <v>180</v>
      </c>
      <c r="C28" s="164"/>
      <c r="D28" s="164"/>
      <c r="E28" s="164"/>
      <c r="F28" s="164"/>
      <c r="G28" s="164"/>
      <c r="H28" s="164"/>
      <c r="I28" s="203"/>
    </row>
    <row r="29" spans="1:11" ht="15.75" customHeight="1" x14ac:dyDescent="0.35">
      <c r="B29" s="165" t="s">
        <v>181</v>
      </c>
      <c r="C29" s="166"/>
      <c r="D29" s="166"/>
      <c r="E29" s="166"/>
      <c r="F29" s="166"/>
      <c r="G29" s="166"/>
      <c r="H29" s="166"/>
      <c r="I29" s="190"/>
    </row>
    <row r="30" spans="1:11" ht="15.75" customHeight="1" x14ac:dyDescent="0.35">
      <c r="B30" s="165" t="s">
        <v>182</v>
      </c>
      <c r="C30" s="166"/>
      <c r="D30" s="166"/>
      <c r="E30" s="166"/>
      <c r="F30" s="166"/>
      <c r="G30" s="166"/>
      <c r="H30" s="166"/>
      <c r="I30" s="190"/>
    </row>
    <row r="31" spans="1:11" ht="15.75" customHeight="1" x14ac:dyDescent="0.35">
      <c r="B31" s="104" t="s">
        <v>133</v>
      </c>
      <c r="C31" s="79"/>
      <c r="D31" s="79"/>
      <c r="E31" s="79"/>
      <c r="F31" s="79"/>
      <c r="G31" s="79"/>
      <c r="H31" s="79"/>
      <c r="I31" s="35"/>
    </row>
    <row r="32" spans="1:11" ht="15.75" customHeight="1" x14ac:dyDescent="0.35">
      <c r="B32" s="47" t="s">
        <v>183</v>
      </c>
      <c r="C32" s="48"/>
      <c r="D32" s="48"/>
      <c r="E32" s="48"/>
      <c r="F32" s="48"/>
      <c r="G32" s="48"/>
      <c r="H32" s="48"/>
      <c r="I32" s="49"/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mergeCells count="20">
    <mergeCell ref="B2:I2"/>
    <mergeCell ref="C3:F3"/>
    <mergeCell ref="H3:I3"/>
    <mergeCell ref="B4:I4"/>
    <mergeCell ref="C13:C15"/>
    <mergeCell ref="E13:E15"/>
    <mergeCell ref="G13:H15"/>
    <mergeCell ref="I13:I15"/>
    <mergeCell ref="B30:I30"/>
    <mergeCell ref="B28:I28"/>
    <mergeCell ref="B21:I21"/>
    <mergeCell ref="B16:I16"/>
    <mergeCell ref="C17:C18"/>
    <mergeCell ref="E17:E18"/>
    <mergeCell ref="B22:I22"/>
    <mergeCell ref="B24:I24"/>
    <mergeCell ref="B25:I25"/>
    <mergeCell ref="B26:I26"/>
    <mergeCell ref="B27:I27"/>
    <mergeCell ref="B29:I29"/>
  </mergeCells>
  <pageMargins left="0.511811024" right="0.511811024" top="0.78740157499999996" bottom="0.78740157499999996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4"/>
  <sheetViews>
    <sheetView showGridLines="0" topLeftCell="A13" zoomScale="90" zoomScaleNormal="90" workbookViewId="0"/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10'!C5</f>
        <v>405.03</v>
      </c>
      <c r="D6" s="18"/>
      <c r="F6" s="19" t="s">
        <v>52</v>
      </c>
      <c r="G6" s="22">
        <f>'Ensaio 10'!C12</f>
        <v>195.24</v>
      </c>
      <c r="H6" s="16"/>
    </row>
    <row r="7" spans="1:8" x14ac:dyDescent="0.35">
      <c r="B7" s="17" t="s">
        <v>53</v>
      </c>
      <c r="C7" s="22">
        <f>'Ensaio 10'!G6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10'!H7</f>
        <v>7.56</v>
      </c>
      <c r="D8" s="28">
        <f>C8/100</f>
        <v>7.5600000000000001E-2</v>
      </c>
      <c r="F8" s="19" t="s">
        <v>56</v>
      </c>
      <c r="G8" s="22">
        <f>G6*G7</f>
        <v>199.24242000000001</v>
      </c>
      <c r="H8" s="16"/>
    </row>
    <row r="9" spans="1:8" x14ac:dyDescent="0.35">
      <c r="B9" s="19" t="s">
        <v>57</v>
      </c>
      <c r="C9" s="22" t="e">
        <f>'Ensaio 10'!H8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10'!H7</f>
        <v>7.56</v>
      </c>
      <c r="C14" s="60">
        <f>100-B14</f>
        <v>92.44</v>
      </c>
      <c r="D14" s="70">
        <f>C14/100</f>
        <v>0.9244</v>
      </c>
      <c r="E14" s="23"/>
      <c r="G14" s="24"/>
      <c r="H14" s="23"/>
    </row>
    <row r="15" spans="1:8" x14ac:dyDescent="0.35">
      <c r="A15" s="122" t="s">
        <v>65</v>
      </c>
      <c r="B15" s="68" t="e">
        <f>'Ensaio 10'!H8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604.27242000000001</v>
      </c>
      <c r="E18" s="173" t="s">
        <v>70</v>
      </c>
      <c r="F18" s="174"/>
      <c r="H18" s="63" t="s">
        <v>71</v>
      </c>
      <c r="I18" s="64">
        <f>I19+I20</f>
        <v>204.16905930600004</v>
      </c>
    </row>
    <row r="19" spans="2:9" x14ac:dyDescent="0.35">
      <c r="B19" s="19" t="s">
        <v>72</v>
      </c>
      <c r="C19" s="60">
        <f>'Ensaio 10'!C5</f>
        <v>405.03</v>
      </c>
      <c r="E19" s="63" t="s">
        <v>73</v>
      </c>
      <c r="F19" s="64">
        <f>F20+F21</f>
        <v>400.103360694</v>
      </c>
      <c r="H19" s="19" t="s">
        <v>74</v>
      </c>
      <c r="I19" s="60">
        <f>C19*D7</f>
        <v>24.990350999999997</v>
      </c>
    </row>
    <row r="20" spans="2:9" x14ac:dyDescent="0.35">
      <c r="B20" s="19" t="s">
        <v>75</v>
      </c>
      <c r="C20" s="60">
        <f>G8</f>
        <v>199.24242000000001</v>
      </c>
      <c r="E20" s="19" t="s">
        <v>76</v>
      </c>
      <c r="F20" s="60">
        <f>C6*D10</f>
        <v>380.039649</v>
      </c>
      <c r="H20" s="19" t="s">
        <v>77</v>
      </c>
      <c r="I20" s="60">
        <f>C20*H9</f>
        <v>179.17870830600003</v>
      </c>
    </row>
    <row r="21" spans="2:9" x14ac:dyDescent="0.35">
      <c r="B21" s="17" t="s">
        <v>78</v>
      </c>
      <c r="C21" s="60">
        <f>'Ensaio 10'!D14</f>
        <v>4.99</v>
      </c>
      <c r="E21" s="19" t="s">
        <v>79</v>
      </c>
      <c r="F21" s="60">
        <f>C20*H10</f>
        <v>20.063711693999988</v>
      </c>
      <c r="H21" s="19" t="s">
        <v>80</v>
      </c>
      <c r="I21" s="60">
        <f>(C22*B14)/100</f>
        <v>13.485527999999999</v>
      </c>
    </row>
    <row r="22" spans="2:9" x14ac:dyDescent="0.35">
      <c r="B22" s="19" t="s">
        <v>81</v>
      </c>
      <c r="C22" s="44">
        <f>'Ensaio 10'!D13</f>
        <v>178.38</v>
      </c>
      <c r="E22" s="19" t="s">
        <v>82</v>
      </c>
      <c r="F22" s="60">
        <f>C22*D14</f>
        <v>164.89447200000001</v>
      </c>
      <c r="H22" s="25"/>
      <c r="I22" s="61"/>
    </row>
    <row r="23" spans="2:9" x14ac:dyDescent="0.35">
      <c r="B23" s="17" t="s">
        <v>83</v>
      </c>
      <c r="C23" s="81">
        <f>'Ensaio 10'!D15</f>
        <v>220.98</v>
      </c>
    </row>
    <row r="24" spans="2:9" x14ac:dyDescent="0.35">
      <c r="B24" s="80" t="s">
        <v>84</v>
      </c>
      <c r="C24" s="82">
        <f>I18-I21</f>
        <v>190.68353130600005</v>
      </c>
      <c r="D24" s="76"/>
      <c r="E24" s="84" t="s">
        <v>85</v>
      </c>
      <c r="F24" s="83">
        <f>'Ensaio 10'!I13</f>
        <v>25.1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29.519798371734389</v>
      </c>
      <c r="E28"/>
      <c r="F28"/>
      <c r="H28" s="23"/>
    </row>
    <row r="29" spans="2:9" x14ac:dyDescent="0.35">
      <c r="B29" s="103" t="s">
        <v>88</v>
      </c>
      <c r="C29" s="105">
        <f>(F22/F19)*100</f>
        <v>41.212968497435767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43.388754945408344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153.28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10'!F14</f>
        <v>0</v>
      </c>
      <c r="D35"/>
      <c r="E35" s="90" t="s">
        <v>73</v>
      </c>
      <c r="F35" s="71">
        <f>((100-C8)/100)*C34</f>
        <v>141.69203200000001</v>
      </c>
      <c r="G35" s="76"/>
      <c r="H35" s="78"/>
      <c r="I35" s="74"/>
    </row>
    <row r="36" spans="1:15" x14ac:dyDescent="0.35">
      <c r="B36" s="19" t="s">
        <v>81</v>
      </c>
      <c r="C36" s="44">
        <f>'Ensaio 10'!F13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10'!F15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987"/>
  <sheetViews>
    <sheetView showGridLines="0" topLeftCell="C1" workbookViewId="0"/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184</v>
      </c>
      <c r="D3" s="145"/>
      <c r="E3" s="145"/>
      <c r="F3" s="146"/>
      <c r="G3" s="1" t="s">
        <v>3</v>
      </c>
      <c r="H3" s="142">
        <v>44092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405.07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7.51</v>
      </c>
      <c r="E7" s="13">
        <v>7.45</v>
      </c>
      <c r="F7" s="66">
        <v>7.55</v>
      </c>
      <c r="G7" s="7" t="s">
        <v>9</v>
      </c>
      <c r="H7" s="6">
        <f>AVERAGE(D7:F7)</f>
        <v>7.5033333333333339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197.089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192.79</v>
      </c>
      <c r="E13" s="152" t="s">
        <v>19</v>
      </c>
      <c r="F13" s="62"/>
      <c r="G13" s="155" t="s">
        <v>20</v>
      </c>
      <c r="H13" s="155"/>
      <c r="I13" s="156">
        <v>25.29</v>
      </c>
    </row>
    <row r="14" spans="1:11" ht="14.5" customHeight="1" x14ac:dyDescent="0.35">
      <c r="B14" s="31" t="s">
        <v>21</v>
      </c>
      <c r="C14" s="150"/>
      <c r="D14" s="62">
        <v>0.67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220.2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26</v>
      </c>
      <c r="E17" s="147" t="s">
        <v>27</v>
      </c>
      <c r="F17" s="56" t="s">
        <v>146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0.64300000000000002</v>
      </c>
      <c r="E18" s="148"/>
      <c r="F18" s="54">
        <v>0.63500000000000001</v>
      </c>
      <c r="G18" s="11"/>
      <c r="H18" s="11"/>
      <c r="I18" s="34"/>
    </row>
    <row r="19" spans="1:11" thickBot="1" x14ac:dyDescent="0.4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x14ac:dyDescent="0.35">
      <c r="B22" s="124" t="s">
        <v>32</v>
      </c>
      <c r="C22" s="125"/>
      <c r="D22" s="125"/>
      <c r="E22" s="125"/>
      <c r="F22" s="125"/>
      <c r="G22" s="125"/>
      <c r="H22" s="125"/>
      <c r="I22" s="126"/>
    </row>
    <row r="23" spans="1:11" ht="15.75" customHeight="1" x14ac:dyDescent="0.35">
      <c r="B23" s="36" t="s">
        <v>33</v>
      </c>
      <c r="I23" s="97"/>
    </row>
    <row r="24" spans="1:11" ht="15.75" customHeight="1" x14ac:dyDescent="0.35">
      <c r="A24" s="45"/>
      <c r="B24" s="162" t="s">
        <v>185</v>
      </c>
      <c r="C24" s="204"/>
      <c r="D24" s="204"/>
      <c r="E24" s="204"/>
      <c r="F24" s="204"/>
      <c r="G24" s="204"/>
      <c r="H24" s="204"/>
      <c r="I24" s="204"/>
      <c r="J24" s="110">
        <v>10</v>
      </c>
      <c r="K24" s="111">
        <v>9.5600000000000004E-2</v>
      </c>
    </row>
    <row r="25" spans="1:11" ht="15.75" customHeight="1" x14ac:dyDescent="0.35">
      <c r="B25" s="162" t="s">
        <v>186</v>
      </c>
      <c r="C25" s="204"/>
      <c r="D25" s="204"/>
      <c r="E25" s="204"/>
      <c r="F25" s="204"/>
      <c r="G25" s="204"/>
      <c r="H25" s="204"/>
      <c r="I25" s="204"/>
      <c r="J25" s="112">
        <v>20</v>
      </c>
      <c r="K25" s="113">
        <v>0.1239</v>
      </c>
    </row>
    <row r="26" spans="1:11" ht="15.75" customHeight="1" x14ac:dyDescent="0.35">
      <c r="B26" s="162" t="s">
        <v>187</v>
      </c>
      <c r="C26" s="204"/>
      <c r="D26" s="204"/>
      <c r="E26" s="204"/>
      <c r="F26" s="204"/>
      <c r="G26" s="204"/>
      <c r="H26" s="204"/>
      <c r="I26" s="204"/>
      <c r="J26" s="112">
        <v>30</v>
      </c>
      <c r="K26" s="113">
        <v>0.12089999999999999</v>
      </c>
    </row>
    <row r="27" spans="1:11" ht="15.75" customHeight="1" x14ac:dyDescent="0.35">
      <c r="B27" s="167" t="s">
        <v>188</v>
      </c>
      <c r="C27" s="168"/>
      <c r="D27" s="168"/>
      <c r="E27" s="168"/>
      <c r="F27" s="168"/>
      <c r="G27" s="168"/>
      <c r="H27" s="168"/>
      <c r="I27" s="205"/>
      <c r="J27" s="112">
        <v>40</v>
      </c>
      <c r="K27" s="113">
        <v>0.114</v>
      </c>
    </row>
    <row r="28" spans="1:11" ht="15.75" customHeight="1" x14ac:dyDescent="0.35">
      <c r="B28" s="130" t="s">
        <v>189</v>
      </c>
      <c r="C28" s="164"/>
      <c r="D28" s="164"/>
      <c r="E28" s="164"/>
      <c r="F28" s="164"/>
      <c r="G28" s="164"/>
      <c r="H28" s="164"/>
      <c r="I28" s="203"/>
      <c r="J28" s="114">
        <v>50</v>
      </c>
      <c r="K28" s="115">
        <v>9.9400000000000002E-2</v>
      </c>
    </row>
    <row r="29" spans="1:11" ht="15.75" customHeight="1" x14ac:dyDescent="0.35">
      <c r="B29" s="165" t="s">
        <v>190</v>
      </c>
      <c r="C29" s="166"/>
      <c r="D29" s="166"/>
      <c r="E29" s="166"/>
      <c r="F29" s="166"/>
      <c r="G29" s="166"/>
      <c r="H29" s="166"/>
      <c r="I29" s="190"/>
      <c r="J29" s="112">
        <v>60</v>
      </c>
      <c r="K29" s="113">
        <v>9.35E-2</v>
      </c>
    </row>
    <row r="30" spans="1:11" ht="15.75" customHeight="1" x14ac:dyDescent="0.35">
      <c r="B30" s="165" t="s">
        <v>191</v>
      </c>
      <c r="C30" s="166"/>
      <c r="D30" s="166"/>
      <c r="E30" s="166"/>
      <c r="F30" s="166"/>
      <c r="G30" s="166"/>
      <c r="H30" s="166"/>
      <c r="I30" s="190"/>
    </row>
    <row r="31" spans="1:11" ht="15.75" customHeight="1" x14ac:dyDescent="0.35">
      <c r="B31" s="127" t="s">
        <v>133</v>
      </c>
      <c r="C31" s="100"/>
      <c r="D31" s="100"/>
      <c r="E31" s="100"/>
      <c r="F31" s="100"/>
      <c r="G31" s="100"/>
      <c r="H31" s="100"/>
      <c r="I31" s="128"/>
    </row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mergeCells count="19">
    <mergeCell ref="B16:I16"/>
    <mergeCell ref="C17:C18"/>
    <mergeCell ref="E17:E18"/>
    <mergeCell ref="B2:I2"/>
    <mergeCell ref="C3:F3"/>
    <mergeCell ref="H3:I3"/>
    <mergeCell ref="B4:I4"/>
    <mergeCell ref="C13:C15"/>
    <mergeCell ref="E13:E15"/>
    <mergeCell ref="G13:H15"/>
    <mergeCell ref="I13:I15"/>
    <mergeCell ref="B21:I21"/>
    <mergeCell ref="B28:I28"/>
    <mergeCell ref="B29:I29"/>
    <mergeCell ref="B30:I30"/>
    <mergeCell ref="B27:I27"/>
    <mergeCell ref="B24:I24"/>
    <mergeCell ref="B25:I25"/>
    <mergeCell ref="B26:I26"/>
  </mergeCells>
  <pageMargins left="0.511811024" right="0.511811024" top="0.78740157499999996" bottom="0.78740157499999996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4"/>
  <sheetViews>
    <sheetView showGridLines="0" topLeftCell="A10" zoomScale="90" zoomScaleNormal="90" workbookViewId="0"/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11'!C5</f>
        <v>405.07</v>
      </c>
      <c r="D6" s="18"/>
      <c r="F6" s="19" t="s">
        <v>52</v>
      </c>
      <c r="G6" s="22">
        <f>'Ensaio 11'!C12</f>
        <v>197.089</v>
      </c>
      <c r="H6" s="16"/>
    </row>
    <row r="7" spans="1:8" x14ac:dyDescent="0.35">
      <c r="B7" s="17" t="s">
        <v>53</v>
      </c>
      <c r="C7" s="22">
        <f>'Ensaio 11'!G6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11'!H7</f>
        <v>7.5033333333333339</v>
      </c>
      <c r="D8" s="28">
        <f>C8/100</f>
        <v>7.5033333333333341E-2</v>
      </c>
      <c r="F8" s="19" t="s">
        <v>56</v>
      </c>
      <c r="G8" s="22">
        <f>G6*G7</f>
        <v>201.1293245</v>
      </c>
      <c r="H8" s="16"/>
    </row>
    <row r="9" spans="1:8" x14ac:dyDescent="0.35">
      <c r="B9" s="19" t="s">
        <v>57</v>
      </c>
      <c r="C9" s="22" t="e">
        <f>'Ensaio 11'!H8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11'!H7</f>
        <v>7.5033333333333339</v>
      </c>
      <c r="C14" s="60">
        <f>100-B14</f>
        <v>92.49666666666667</v>
      </c>
      <c r="D14" s="70">
        <f>C14/100</f>
        <v>0.92496666666666671</v>
      </c>
      <c r="E14" s="23"/>
      <c r="G14" s="24"/>
      <c r="H14" s="23"/>
    </row>
    <row r="15" spans="1:8" x14ac:dyDescent="0.35">
      <c r="A15" s="122" t="s">
        <v>65</v>
      </c>
      <c r="B15" s="68" t="e">
        <f>'Ensaio 11'!H8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606.19932449999999</v>
      </c>
      <c r="E18" s="173" t="s">
        <v>70</v>
      </c>
      <c r="F18" s="174"/>
      <c r="H18" s="63" t="s">
        <v>71</v>
      </c>
      <c r="I18" s="64">
        <f>I19+I20</f>
        <v>205.86842052285002</v>
      </c>
    </row>
    <row r="19" spans="2:9" x14ac:dyDescent="0.35">
      <c r="B19" s="19" t="s">
        <v>72</v>
      </c>
      <c r="C19" s="60">
        <f>'Ensaio 11'!C5</f>
        <v>405.07</v>
      </c>
      <c r="E19" s="63" t="s">
        <v>73</v>
      </c>
      <c r="F19" s="64">
        <f>F20+F21</f>
        <v>400.33090397715</v>
      </c>
      <c r="H19" s="19" t="s">
        <v>74</v>
      </c>
      <c r="I19" s="60">
        <f>C19*D7</f>
        <v>24.992818999999997</v>
      </c>
    </row>
    <row r="20" spans="2:9" x14ac:dyDescent="0.35">
      <c r="B20" s="19" t="s">
        <v>75</v>
      </c>
      <c r="C20" s="60">
        <f>G8</f>
        <v>201.1293245</v>
      </c>
      <c r="E20" s="19" t="s">
        <v>76</v>
      </c>
      <c r="F20" s="60">
        <f>C6*D10</f>
        <v>380.077181</v>
      </c>
      <c r="H20" s="19" t="s">
        <v>77</v>
      </c>
      <c r="I20" s="60">
        <f>C20*H9</f>
        <v>180.87560152285002</v>
      </c>
    </row>
    <row r="21" spans="2:9" x14ac:dyDescent="0.35">
      <c r="B21" s="17" t="s">
        <v>78</v>
      </c>
      <c r="C21" s="60">
        <f>'Ensaio 11'!D14</f>
        <v>0.67</v>
      </c>
      <c r="E21" s="19" t="s">
        <v>79</v>
      </c>
      <c r="F21" s="60">
        <f>C20*H10</f>
        <v>20.253722977149984</v>
      </c>
      <c r="H21" s="19" t="s">
        <v>80</v>
      </c>
      <c r="I21" s="60">
        <f>(C22*B14)/100</f>
        <v>14.465676333333333</v>
      </c>
    </row>
    <row r="22" spans="2:9" x14ac:dyDescent="0.35">
      <c r="B22" s="19" t="s">
        <v>81</v>
      </c>
      <c r="C22" s="44">
        <f>'Ensaio 11'!D13</f>
        <v>192.79</v>
      </c>
      <c r="E22" s="19" t="s">
        <v>82</v>
      </c>
      <c r="F22" s="60">
        <f>C22*D14</f>
        <v>178.32432366666666</v>
      </c>
      <c r="H22" s="25"/>
      <c r="I22" s="61"/>
    </row>
    <row r="23" spans="2:9" x14ac:dyDescent="0.35">
      <c r="B23" s="17" t="s">
        <v>83</v>
      </c>
      <c r="C23" s="81">
        <f>'Ensaio 11'!D15</f>
        <v>220.2</v>
      </c>
    </row>
    <row r="24" spans="2:9" x14ac:dyDescent="0.35">
      <c r="B24" s="80" t="s">
        <v>84</v>
      </c>
      <c r="C24" s="82">
        <f>I18-I21</f>
        <v>191.40274418951668</v>
      </c>
      <c r="D24" s="76"/>
      <c r="E24" s="84" t="s">
        <v>85</v>
      </c>
      <c r="F24" s="83">
        <f>'Ensaio 11'!I13</f>
        <v>25.29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31.803070740637224</v>
      </c>
      <c r="E28"/>
      <c r="F28"/>
      <c r="H28" s="23"/>
    </row>
    <row r="29" spans="2:9" x14ac:dyDescent="0.35">
      <c r="B29" s="103" t="s">
        <v>88</v>
      </c>
      <c r="C29" s="105">
        <f>(F22/F19)*100</f>
        <v>44.544231258460378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46.917924195682417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167.5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11'!F14</f>
        <v>0</v>
      </c>
      <c r="D35"/>
      <c r="E35" s="90" t="s">
        <v>73</v>
      </c>
      <c r="F35" s="71">
        <f>((100-C8)/100)*C34</f>
        <v>154.93191666666667</v>
      </c>
      <c r="G35" s="76"/>
      <c r="H35" s="78"/>
      <c r="I35" s="74"/>
    </row>
    <row r="36" spans="1:15" x14ac:dyDescent="0.35">
      <c r="B36" s="19" t="s">
        <v>81</v>
      </c>
      <c r="C36" s="44">
        <f>'Ensaio 11'!F13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11'!F15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988"/>
  <sheetViews>
    <sheetView showGridLines="0" topLeftCell="D1" workbookViewId="0"/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192</v>
      </c>
      <c r="D3" s="145"/>
      <c r="E3" s="145"/>
      <c r="F3" s="146"/>
      <c r="G3" s="1" t="s">
        <v>3</v>
      </c>
      <c r="H3" s="142">
        <v>44119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405.08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9"/>
      <c r="E6" s="13"/>
      <c r="F6" s="7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85" t="s">
        <v>8</v>
      </c>
      <c r="D7" s="3">
        <v>7.74</v>
      </c>
      <c r="E7" s="3">
        <v>7.98</v>
      </c>
      <c r="F7" s="3">
        <v>8.02</v>
      </c>
      <c r="G7" s="86" t="s">
        <v>9</v>
      </c>
      <c r="H7" s="6">
        <f>AVERAGE(D7:F7)</f>
        <v>7.913333333333334</v>
      </c>
      <c r="I7" s="30"/>
      <c r="K7" s="4"/>
    </row>
    <row r="8" spans="1:11" ht="14.5" x14ac:dyDescent="0.35">
      <c r="B8" s="29" t="s">
        <v>7</v>
      </c>
      <c r="C8" s="65" t="s">
        <v>10</v>
      </c>
      <c r="D8" s="87"/>
      <c r="E8" s="88"/>
      <c r="F8" s="89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198.12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192.89</v>
      </c>
      <c r="E13" s="152" t="s">
        <v>19</v>
      </c>
      <c r="F13" s="62"/>
      <c r="G13" s="155" t="s">
        <v>20</v>
      </c>
      <c r="H13" s="155"/>
      <c r="I13" s="156">
        <v>25.02</v>
      </c>
    </row>
    <row r="14" spans="1:11" ht="14.5" customHeight="1" x14ac:dyDescent="0.35">
      <c r="B14" s="31" t="s">
        <v>21</v>
      </c>
      <c r="C14" s="150"/>
      <c r="D14" s="62">
        <v>0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229.02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146</v>
      </c>
      <c r="E17" s="147" t="s">
        <v>27</v>
      </c>
      <c r="F17" s="56" t="s">
        <v>193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0.57099999999999995</v>
      </c>
      <c r="E18" s="148"/>
      <c r="F18" s="54">
        <v>0.67</v>
      </c>
      <c r="G18" s="11"/>
      <c r="H18" s="11"/>
      <c r="I18" s="34"/>
    </row>
    <row r="19" spans="1:11" thickBot="1" x14ac:dyDescent="0.4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customHeight="1" x14ac:dyDescent="0.35">
      <c r="B22" s="124" t="s">
        <v>32</v>
      </c>
      <c r="C22" s="125"/>
      <c r="D22" s="125"/>
      <c r="E22" s="125"/>
      <c r="F22" s="125"/>
      <c r="G22" s="125"/>
      <c r="H22" s="125"/>
      <c r="I22" s="126"/>
    </row>
    <row r="23" spans="1:11" ht="15.75" customHeight="1" x14ac:dyDescent="0.35">
      <c r="B23" s="36" t="s">
        <v>33</v>
      </c>
      <c r="I23" s="97"/>
    </row>
    <row r="24" spans="1:11" ht="14.5" customHeight="1" x14ac:dyDescent="0.35">
      <c r="A24" s="45"/>
      <c r="B24" s="162" t="s">
        <v>194</v>
      </c>
      <c r="C24" s="204"/>
      <c r="D24" s="204"/>
      <c r="E24" s="204"/>
      <c r="F24" s="204"/>
      <c r="G24" s="204"/>
      <c r="H24" s="204"/>
      <c r="I24" s="204"/>
      <c r="J24" s="110">
        <v>10</v>
      </c>
      <c r="K24" s="111">
        <v>9.8100000000000007E-2</v>
      </c>
    </row>
    <row r="25" spans="1:11" ht="15.75" customHeight="1" x14ac:dyDescent="0.35">
      <c r="A25" s="45"/>
      <c r="B25" s="162" t="s">
        <v>195</v>
      </c>
      <c r="C25" s="204"/>
      <c r="D25" s="204"/>
      <c r="E25" s="204"/>
      <c r="F25" s="204"/>
      <c r="G25" s="204"/>
      <c r="H25" s="204"/>
      <c r="I25" s="204"/>
      <c r="J25" s="112">
        <v>20</v>
      </c>
      <c r="K25" s="113">
        <v>0.1197</v>
      </c>
    </row>
    <row r="26" spans="1:11" ht="14.5" customHeight="1" x14ac:dyDescent="0.35">
      <c r="B26" s="162" t="s">
        <v>196</v>
      </c>
      <c r="C26" s="204"/>
      <c r="D26" s="204"/>
      <c r="E26" s="204"/>
      <c r="F26" s="204"/>
      <c r="G26" s="204"/>
      <c r="H26" s="204"/>
      <c r="I26" s="204"/>
      <c r="J26" s="112">
        <v>30</v>
      </c>
      <c r="K26" s="113">
        <v>0.12379999999999999</v>
      </c>
    </row>
    <row r="27" spans="1:11" ht="15.75" customHeight="1" x14ac:dyDescent="0.35">
      <c r="B27" s="167" t="s">
        <v>197</v>
      </c>
      <c r="C27" s="168"/>
      <c r="D27" s="168"/>
      <c r="E27" s="168"/>
      <c r="F27" s="168"/>
      <c r="G27" s="168"/>
      <c r="H27" s="168"/>
      <c r="I27" s="205"/>
      <c r="J27" s="112">
        <v>40</v>
      </c>
      <c r="K27" s="113">
        <v>0.1187</v>
      </c>
    </row>
    <row r="28" spans="1:11" ht="15.75" customHeight="1" x14ac:dyDescent="0.35">
      <c r="B28" s="130" t="s">
        <v>198</v>
      </c>
      <c r="C28" s="164"/>
      <c r="D28" s="164"/>
      <c r="E28" s="164"/>
      <c r="F28" s="164"/>
      <c r="G28" s="164"/>
      <c r="H28" s="164"/>
      <c r="I28" s="203"/>
      <c r="J28" s="114">
        <v>50</v>
      </c>
      <c r="K28" s="115">
        <v>0.10780000000000001</v>
      </c>
    </row>
    <row r="29" spans="1:11" ht="15.75" customHeight="1" x14ac:dyDescent="0.35">
      <c r="B29" s="165" t="s">
        <v>199</v>
      </c>
      <c r="C29" s="166"/>
      <c r="D29" s="166"/>
      <c r="E29" s="166"/>
      <c r="F29" s="166"/>
      <c r="G29" s="166"/>
      <c r="H29" s="166"/>
      <c r="I29" s="190"/>
      <c r="J29" s="112">
        <v>60</v>
      </c>
      <c r="K29" s="113">
        <v>0.1017</v>
      </c>
    </row>
    <row r="30" spans="1:11" ht="15.75" customHeight="1" x14ac:dyDescent="0.35">
      <c r="B30" s="165" t="s">
        <v>200</v>
      </c>
      <c r="C30" s="166"/>
      <c r="D30" s="166"/>
      <c r="E30" s="166"/>
      <c r="F30" s="166"/>
      <c r="G30" s="166"/>
      <c r="H30" s="166"/>
      <c r="I30" s="190"/>
    </row>
    <row r="31" spans="1:11" ht="15.75" customHeight="1" x14ac:dyDescent="0.35">
      <c r="B31" s="127" t="s">
        <v>133</v>
      </c>
      <c r="C31" s="100"/>
      <c r="D31" s="100"/>
      <c r="E31" s="100"/>
      <c r="F31" s="100"/>
      <c r="G31" s="100"/>
      <c r="H31" s="100"/>
      <c r="I31" s="128"/>
    </row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mergeCells count="19">
    <mergeCell ref="B25:I25"/>
    <mergeCell ref="B21:I21"/>
    <mergeCell ref="B16:I16"/>
    <mergeCell ref="C17:C18"/>
    <mergeCell ref="E17:E18"/>
    <mergeCell ref="B24:I24"/>
    <mergeCell ref="B2:I2"/>
    <mergeCell ref="C3:F3"/>
    <mergeCell ref="H3:I3"/>
    <mergeCell ref="B4:I4"/>
    <mergeCell ref="C13:C15"/>
    <mergeCell ref="E13:E15"/>
    <mergeCell ref="G13:H15"/>
    <mergeCell ref="I13:I15"/>
    <mergeCell ref="B26:I26"/>
    <mergeCell ref="B27:I27"/>
    <mergeCell ref="B28:I28"/>
    <mergeCell ref="B29:I29"/>
    <mergeCell ref="B30:I30"/>
  </mergeCells>
  <pageMargins left="0.511811024" right="0.511811024" top="0.78740157499999996" bottom="0.78740157499999996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64"/>
  <sheetViews>
    <sheetView showGridLines="0" topLeftCell="A13" zoomScale="90" zoomScaleNormal="90" workbookViewId="0"/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12'!C5</f>
        <v>405.08</v>
      </c>
      <c r="D6" s="18"/>
      <c r="F6" s="19" t="s">
        <v>52</v>
      </c>
      <c r="G6" s="22">
        <f>'Ensaio 12'!C12</f>
        <v>198.12</v>
      </c>
      <c r="H6" s="16"/>
    </row>
    <row r="7" spans="1:8" x14ac:dyDescent="0.35">
      <c r="B7" s="17" t="s">
        <v>53</v>
      </c>
      <c r="C7" s="22">
        <f>'Ensaio 12'!G6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12'!H7</f>
        <v>7.913333333333334</v>
      </c>
      <c r="D8" s="28">
        <f>C8/100</f>
        <v>7.9133333333333333E-2</v>
      </c>
      <c r="F8" s="19" t="s">
        <v>56</v>
      </c>
      <c r="G8" s="22">
        <f>G6*G7</f>
        <v>202.18145999999999</v>
      </c>
      <c r="H8" s="16"/>
    </row>
    <row r="9" spans="1:8" x14ac:dyDescent="0.35">
      <c r="B9" s="19" t="s">
        <v>57</v>
      </c>
      <c r="C9" s="22" t="e">
        <f>'Ensaio 12'!H8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12'!H7</f>
        <v>7.913333333333334</v>
      </c>
      <c r="C14" s="60">
        <f>100-B14</f>
        <v>92.086666666666673</v>
      </c>
      <c r="D14" s="70">
        <f>C14/100</f>
        <v>0.92086666666666672</v>
      </c>
      <c r="E14" s="23"/>
      <c r="G14" s="24"/>
      <c r="H14" s="23"/>
    </row>
    <row r="15" spans="1:8" x14ac:dyDescent="0.35">
      <c r="A15" s="122" t="s">
        <v>65</v>
      </c>
      <c r="B15" s="68" t="e">
        <f>'Ensaio 12'!H8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607.26145999999994</v>
      </c>
      <c r="E18" s="173" t="s">
        <v>70</v>
      </c>
      <c r="F18" s="174"/>
      <c r="H18" s="63" t="s">
        <v>71</v>
      </c>
      <c r="I18" s="64">
        <f>I19+I20</f>
        <v>206.81522297800001</v>
      </c>
    </row>
    <row r="19" spans="2:9" x14ac:dyDescent="0.35">
      <c r="B19" s="19" t="s">
        <v>72</v>
      </c>
      <c r="C19" s="60">
        <f>'Ensaio 12'!C5</f>
        <v>405.08</v>
      </c>
      <c r="E19" s="63" t="s">
        <v>73</v>
      </c>
      <c r="F19" s="64">
        <f>F20+F21</f>
        <v>400.44623702199999</v>
      </c>
      <c r="H19" s="19" t="s">
        <v>74</v>
      </c>
      <c r="I19" s="60">
        <f>C19*D7</f>
        <v>24.993435999999999</v>
      </c>
    </row>
    <row r="20" spans="2:9" x14ac:dyDescent="0.35">
      <c r="B20" s="19" t="s">
        <v>75</v>
      </c>
      <c r="C20" s="60">
        <f>G8</f>
        <v>202.18145999999999</v>
      </c>
      <c r="E20" s="19" t="s">
        <v>76</v>
      </c>
      <c r="F20" s="60">
        <f>C6*D10</f>
        <v>380.08656400000001</v>
      </c>
      <c r="H20" s="19" t="s">
        <v>77</v>
      </c>
      <c r="I20" s="60">
        <f>C20*H9</f>
        <v>181.82178697800001</v>
      </c>
    </row>
    <row r="21" spans="2:9" x14ac:dyDescent="0.35">
      <c r="B21" s="17" t="s">
        <v>78</v>
      </c>
      <c r="C21" s="60">
        <f>'Ensaio 12'!D14</f>
        <v>0</v>
      </c>
      <c r="E21" s="19" t="s">
        <v>79</v>
      </c>
      <c r="F21" s="60">
        <f>C20*H10</f>
        <v>20.359673021999985</v>
      </c>
      <c r="H21" s="19" t="s">
        <v>80</v>
      </c>
      <c r="I21" s="60">
        <f>(C22*B14)/100</f>
        <v>15.264028666666668</v>
      </c>
    </row>
    <row r="22" spans="2:9" x14ac:dyDescent="0.35">
      <c r="B22" s="19" t="s">
        <v>81</v>
      </c>
      <c r="C22" s="44">
        <f>'Ensaio 12'!D13</f>
        <v>192.89</v>
      </c>
      <c r="E22" s="19" t="s">
        <v>82</v>
      </c>
      <c r="F22" s="60">
        <f>C22*D14</f>
        <v>177.62597133333333</v>
      </c>
      <c r="H22" s="25"/>
      <c r="I22" s="61"/>
    </row>
    <row r="23" spans="2:9" x14ac:dyDescent="0.35">
      <c r="B23" s="17" t="s">
        <v>83</v>
      </c>
      <c r="C23" s="81">
        <f>'Ensaio 12'!D15</f>
        <v>229.02</v>
      </c>
    </row>
    <row r="24" spans="2:9" x14ac:dyDescent="0.35">
      <c r="B24" s="80" t="s">
        <v>84</v>
      </c>
      <c r="C24" s="82">
        <f>I18-I21</f>
        <v>191.55119431133335</v>
      </c>
      <c r="D24" s="76"/>
      <c r="E24" s="84" t="s">
        <v>85</v>
      </c>
      <c r="F24" s="83">
        <f>'Ensaio 12'!I13</f>
        <v>25.02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31.763912697505948</v>
      </c>
      <c r="E28"/>
      <c r="F28"/>
      <c r="H28" s="23"/>
    </row>
    <row r="29" spans="2:9" x14ac:dyDescent="0.35">
      <c r="B29" s="103" t="s">
        <v>88</v>
      </c>
      <c r="C29" s="105">
        <f>(F22/F19)*100</f>
        <v>44.357008484905499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46.733030882231688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(C22+C21)-F24</f>
        <v>167.86999999999998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12'!F14</f>
        <v>0</v>
      </c>
      <c r="D35"/>
      <c r="E35" s="90" t="s">
        <v>73</v>
      </c>
      <c r="F35" s="71">
        <f>((100-C8)/100)*C34</f>
        <v>154.58588733333332</v>
      </c>
      <c r="G35" s="76"/>
      <c r="H35" s="78"/>
      <c r="I35" s="74"/>
    </row>
    <row r="36" spans="1:15" x14ac:dyDescent="0.35">
      <c r="B36" s="19" t="s">
        <v>81</v>
      </c>
      <c r="C36" s="44">
        <f>'Ensaio 12'!F13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12'!F15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9237-5178-4B52-8983-D9C03D1B4F5E}">
  <dimension ref="A1:K988"/>
  <sheetViews>
    <sheetView showGridLines="0" workbookViewId="0">
      <selection activeCell="C3" sqref="C3:F3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x14ac:dyDescent="0.35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201</v>
      </c>
      <c r="D3" s="145"/>
      <c r="E3" s="145"/>
      <c r="F3" s="146"/>
      <c r="G3" s="1" t="s">
        <v>3</v>
      </c>
      <c r="H3" s="142">
        <v>43740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9"/>
      <c r="E6" s="13"/>
      <c r="F6" s="7" t="s">
        <v>9</v>
      </c>
      <c r="G6" s="6">
        <v>6.77</v>
      </c>
      <c r="H6" s="3"/>
      <c r="I6" s="30"/>
      <c r="K6" s="4"/>
    </row>
    <row r="7" spans="1:11" ht="14.5" x14ac:dyDescent="0.35">
      <c r="B7" s="29" t="s">
        <v>7</v>
      </c>
      <c r="C7" s="85" t="s">
        <v>8</v>
      </c>
      <c r="D7" s="6">
        <v>13.5</v>
      </c>
      <c r="E7" s="3">
        <v>12.52</v>
      </c>
      <c r="F7" s="3">
        <v>13.36</v>
      </c>
      <c r="G7" s="86" t="s">
        <v>9</v>
      </c>
      <c r="H7" s="6">
        <f>AVERAGE(D7:F7)</f>
        <v>13.126666666666665</v>
      </c>
      <c r="I7" s="30"/>
      <c r="K7" s="4"/>
    </row>
    <row r="8" spans="1:11" ht="14.5" x14ac:dyDescent="0.35">
      <c r="B8" s="29" t="s">
        <v>7</v>
      </c>
      <c r="C8" s="65" t="s">
        <v>10</v>
      </c>
      <c r="D8" s="87">
        <v>8.58</v>
      </c>
      <c r="E8" s="88">
        <v>8.61</v>
      </c>
      <c r="F8" s="89">
        <v>8.32</v>
      </c>
      <c r="G8" s="7" t="s">
        <v>9</v>
      </c>
      <c r="H8" s="6">
        <f>AVERAGE(D8:F8)</f>
        <v>8.5033333333333321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203.65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277.82</v>
      </c>
      <c r="E13" s="152" t="s">
        <v>19</v>
      </c>
      <c r="F13" s="62">
        <v>227.53</v>
      </c>
      <c r="G13" s="155" t="s">
        <v>20</v>
      </c>
      <c r="H13" s="155"/>
      <c r="I13" s="156">
        <v>25.34</v>
      </c>
    </row>
    <row r="14" spans="1:11" ht="14.5" customHeight="1" x14ac:dyDescent="0.35">
      <c r="B14" s="31" t="s">
        <v>21</v>
      </c>
      <c r="C14" s="150"/>
      <c r="D14" s="62">
        <v>8.64</v>
      </c>
      <c r="E14" s="153"/>
      <c r="F14" s="62">
        <v>6.75</v>
      </c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107.28</v>
      </c>
      <c r="E15" s="154"/>
      <c r="F15" s="62">
        <v>5.0599999999999996</v>
      </c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9" ht="14.5" x14ac:dyDescent="0.35">
      <c r="B17" s="29" t="s">
        <v>24</v>
      </c>
      <c r="C17" s="147" t="s">
        <v>25</v>
      </c>
      <c r="D17" s="56" t="s">
        <v>202</v>
      </c>
      <c r="E17" s="147" t="s">
        <v>27</v>
      </c>
      <c r="F17" s="56" t="s">
        <v>125</v>
      </c>
      <c r="G17" s="10"/>
      <c r="H17" s="10"/>
      <c r="I17" s="33"/>
    </row>
    <row r="18" spans="1:9" ht="14.5" x14ac:dyDescent="0.35">
      <c r="B18" s="38" t="s">
        <v>29</v>
      </c>
      <c r="C18" s="148"/>
      <c r="D18" s="55">
        <v>0.34</v>
      </c>
      <c r="E18" s="148"/>
      <c r="F18" s="54">
        <v>0.36</v>
      </c>
      <c r="G18" s="11"/>
      <c r="H18" s="11"/>
      <c r="I18" s="34"/>
    </row>
    <row r="19" spans="1:9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9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9" ht="14.5" x14ac:dyDescent="0.35">
      <c r="B21" s="130" t="s">
        <v>203</v>
      </c>
      <c r="C21" s="164"/>
      <c r="D21" s="164"/>
      <c r="E21" s="164"/>
      <c r="F21" s="164"/>
      <c r="G21" s="164"/>
      <c r="H21" s="164"/>
      <c r="I21" s="132"/>
    </row>
    <row r="22" spans="1:9" ht="14.5" x14ac:dyDescent="0.35">
      <c r="B22" s="133" t="s">
        <v>204</v>
      </c>
      <c r="C22" s="221"/>
      <c r="D22" s="221"/>
      <c r="E22" s="221"/>
      <c r="F22" s="221"/>
      <c r="G22" s="221"/>
      <c r="H22" s="221"/>
      <c r="I22" s="135"/>
    </row>
    <row r="23" spans="1:9" ht="15.75" customHeight="1" x14ac:dyDescent="0.35">
      <c r="B23" s="36" t="s">
        <v>33</v>
      </c>
      <c r="I23" s="35"/>
    </row>
    <row r="24" spans="1:9" ht="15.75" customHeight="1" x14ac:dyDescent="0.35">
      <c r="A24" s="45"/>
      <c r="B24" s="36" t="s">
        <v>205</v>
      </c>
      <c r="I24" s="35"/>
    </row>
    <row r="25" spans="1:9" ht="15.75" customHeight="1" x14ac:dyDescent="0.35">
      <c r="A25" s="45"/>
      <c r="B25" s="162" t="s">
        <v>206</v>
      </c>
      <c r="C25" s="163"/>
      <c r="D25" s="163"/>
      <c r="E25" s="163"/>
      <c r="F25" s="163"/>
      <c r="G25" s="163"/>
      <c r="H25" s="163"/>
      <c r="I25" s="222"/>
    </row>
    <row r="26" spans="1:9" ht="15.75" customHeight="1" x14ac:dyDescent="0.35">
      <c r="B26" s="162"/>
      <c r="C26" s="163"/>
      <c r="D26" s="163"/>
      <c r="E26" s="163"/>
      <c r="F26" s="163"/>
      <c r="G26" s="163"/>
      <c r="H26" s="163"/>
      <c r="I26" s="222"/>
    </row>
    <row r="27" spans="1:9" ht="15.75" customHeight="1" x14ac:dyDescent="0.35">
      <c r="B27" s="162" t="s">
        <v>207</v>
      </c>
      <c r="C27" s="163"/>
      <c r="D27" s="163"/>
      <c r="E27" s="163"/>
      <c r="F27" s="163"/>
      <c r="G27" s="163"/>
      <c r="H27" s="163"/>
      <c r="I27" s="222"/>
    </row>
    <row r="28" spans="1:9" ht="15.75" customHeight="1" x14ac:dyDescent="0.35">
      <c r="B28" s="162" t="s">
        <v>208</v>
      </c>
      <c r="C28" s="163"/>
      <c r="D28" s="163"/>
      <c r="E28" s="163"/>
      <c r="F28" s="163"/>
      <c r="G28" s="163"/>
      <c r="H28" s="163"/>
      <c r="I28" s="222"/>
    </row>
    <row r="29" spans="1:9" ht="15.75" customHeight="1" x14ac:dyDescent="0.35">
      <c r="B29" s="167" t="s">
        <v>209</v>
      </c>
      <c r="C29" s="168"/>
      <c r="D29" s="168"/>
      <c r="E29" s="168"/>
      <c r="F29" s="168"/>
      <c r="G29" s="168"/>
      <c r="H29" s="168"/>
      <c r="I29" s="223"/>
    </row>
    <row r="30" spans="1:9" ht="15.75" customHeight="1" x14ac:dyDescent="0.35">
      <c r="B30" s="130" t="s">
        <v>210</v>
      </c>
      <c r="C30" s="164"/>
      <c r="D30" s="164"/>
      <c r="E30" s="164"/>
      <c r="F30" s="164"/>
      <c r="G30" s="164"/>
      <c r="H30" s="164"/>
      <c r="I30" s="132"/>
    </row>
    <row r="31" spans="1:9" ht="15.75" customHeight="1" x14ac:dyDescent="0.35">
      <c r="B31" s="130" t="s">
        <v>211</v>
      </c>
      <c r="C31" s="164"/>
      <c r="D31" s="164"/>
      <c r="E31" s="164"/>
      <c r="F31" s="164"/>
      <c r="G31" s="164"/>
      <c r="H31" s="164"/>
      <c r="I31" s="132"/>
    </row>
    <row r="32" spans="1:9" ht="15.75" customHeight="1" x14ac:dyDescent="0.35">
      <c r="B32" s="130" t="s">
        <v>212</v>
      </c>
      <c r="C32" s="164"/>
      <c r="D32" s="164"/>
      <c r="E32" s="164"/>
      <c r="F32" s="164"/>
      <c r="G32" s="164"/>
      <c r="H32" s="164"/>
      <c r="I32" s="132"/>
    </row>
    <row r="33" spans="2:9" ht="15.75" customHeight="1" x14ac:dyDescent="0.35">
      <c r="B33" s="47" t="s">
        <v>213</v>
      </c>
      <c r="C33" s="48"/>
      <c r="D33" s="48"/>
      <c r="E33" s="48"/>
      <c r="F33" s="48"/>
      <c r="G33" s="48"/>
      <c r="H33" s="48"/>
      <c r="I33" s="49"/>
    </row>
    <row r="34" spans="2:9" ht="15.75" customHeight="1" x14ac:dyDescent="0.35"/>
    <row r="35" spans="2:9" ht="15.75" customHeight="1" x14ac:dyDescent="0.35"/>
    <row r="36" spans="2:9" ht="15.75" customHeight="1" x14ac:dyDescent="0.35"/>
    <row r="37" spans="2:9" ht="15.75" customHeight="1" x14ac:dyDescent="0.35"/>
    <row r="38" spans="2:9" ht="15.75" customHeight="1" x14ac:dyDescent="0.35"/>
    <row r="39" spans="2:9" ht="15.75" customHeight="1" x14ac:dyDescent="0.35"/>
    <row r="40" spans="2:9" ht="15.75" customHeight="1" x14ac:dyDescent="0.35"/>
    <row r="41" spans="2:9" ht="15.75" customHeight="1" x14ac:dyDescent="0.35"/>
    <row r="42" spans="2:9" ht="15.75" customHeight="1" x14ac:dyDescent="0.35"/>
    <row r="43" spans="2:9" ht="15.75" customHeight="1" x14ac:dyDescent="0.35"/>
    <row r="44" spans="2:9" ht="15.75" customHeight="1" x14ac:dyDescent="0.35"/>
    <row r="45" spans="2:9" ht="15.75" customHeight="1" x14ac:dyDescent="0.35"/>
    <row r="46" spans="2:9" ht="15.75" customHeight="1" x14ac:dyDescent="0.35"/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mergeCells count="20">
    <mergeCell ref="B32:I32"/>
    <mergeCell ref="B16:I16"/>
    <mergeCell ref="C17:C18"/>
    <mergeCell ref="E17:E18"/>
    <mergeCell ref="B21:I21"/>
    <mergeCell ref="B22:I22"/>
    <mergeCell ref="B27:I27"/>
    <mergeCell ref="B28:I28"/>
    <mergeCell ref="B29:I29"/>
    <mergeCell ref="B30:I30"/>
    <mergeCell ref="B31:I31"/>
    <mergeCell ref="B25:I26"/>
    <mergeCell ref="B2:I2"/>
    <mergeCell ref="C3:F3"/>
    <mergeCell ref="H3:I3"/>
    <mergeCell ref="B4:I4"/>
    <mergeCell ref="C13:C15"/>
    <mergeCell ref="E13:E15"/>
    <mergeCell ref="G13:H15"/>
    <mergeCell ref="I13:I15"/>
  </mergeCells>
  <pageMargins left="0.511811024" right="0.511811024" top="0.78740157499999996" bottom="0.78740157499999996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01B8-7DB8-4D96-9DE3-FE3AB97C5480}">
  <dimension ref="A1:O64"/>
  <sheetViews>
    <sheetView showGridLines="0" topLeftCell="A20" zoomScale="90" zoomScaleNormal="90" workbookViewId="0">
      <selection activeCell="C29" sqref="B29:C29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13'!C5</f>
        <v>405</v>
      </c>
      <c r="D6" s="18"/>
      <c r="F6" s="19" t="s">
        <v>52</v>
      </c>
      <c r="G6" s="22">
        <f>'Ensaio 13'!C12</f>
        <v>203.65</v>
      </c>
      <c r="H6" s="16"/>
    </row>
    <row r="7" spans="1:8" x14ac:dyDescent="0.35">
      <c r="B7" s="17" t="s">
        <v>53</v>
      </c>
      <c r="C7" s="22">
        <f>'Ensaio 13'!G6</f>
        <v>6.77</v>
      </c>
      <c r="D7" s="28">
        <f>C7/100</f>
        <v>6.7699999999999996E-2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13'!H7</f>
        <v>13.126666666666665</v>
      </c>
      <c r="D8" s="28">
        <f>C8/100</f>
        <v>0.13126666666666664</v>
      </c>
      <c r="F8" s="19" t="s">
        <v>56</v>
      </c>
      <c r="G8" s="22">
        <f>G6*G7</f>
        <v>207.824825</v>
      </c>
      <c r="H8" s="16"/>
    </row>
    <row r="9" spans="1:8" x14ac:dyDescent="0.35">
      <c r="B9" s="19" t="s">
        <v>57</v>
      </c>
      <c r="C9" s="22">
        <f>'Ensaio 13'!H8</f>
        <v>8.5033333333333321</v>
      </c>
      <c r="D9" s="28">
        <f>C9/100</f>
        <v>8.5033333333333322E-2</v>
      </c>
      <c r="F9" s="19" t="s">
        <v>58</v>
      </c>
      <c r="G9" s="22">
        <v>90.44</v>
      </c>
      <c r="H9" s="28">
        <f>G9/100</f>
        <v>0.90439999999999998</v>
      </c>
    </row>
    <row r="10" spans="1:8" x14ac:dyDescent="0.35">
      <c r="B10" s="19" t="s">
        <v>59</v>
      </c>
      <c r="C10" s="22">
        <f>100-C7</f>
        <v>93.23</v>
      </c>
      <c r="D10" s="28">
        <f>C10/100</f>
        <v>0.93230000000000002</v>
      </c>
      <c r="F10" s="19" t="s">
        <v>60</v>
      </c>
      <c r="G10" s="22">
        <f>100-G9</f>
        <v>9.5600000000000023</v>
      </c>
      <c r="H10" s="28">
        <f>G10/100</f>
        <v>9.5600000000000018E-2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13'!H7</f>
        <v>13.126666666666665</v>
      </c>
      <c r="C14" s="60">
        <f>100-B14</f>
        <v>86.873333333333335</v>
      </c>
      <c r="D14" s="70">
        <f>C14/100</f>
        <v>0.86873333333333336</v>
      </c>
      <c r="E14" s="23"/>
      <c r="G14" s="24"/>
      <c r="H14" s="23"/>
    </row>
    <row r="15" spans="1:8" x14ac:dyDescent="0.35">
      <c r="A15" s="122" t="s">
        <v>65</v>
      </c>
      <c r="B15" s="68">
        <f>'Ensaio 13'!H8</f>
        <v>8.5033333333333321</v>
      </c>
      <c r="C15" s="60">
        <f>100-B15</f>
        <v>91.49666666666667</v>
      </c>
      <c r="D15" s="70">
        <f>C15/100</f>
        <v>0.91496666666666671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612.82482500000003</v>
      </c>
      <c r="E18" s="173" t="s">
        <v>70</v>
      </c>
      <c r="F18" s="174"/>
      <c r="H18" s="63" t="s">
        <v>71</v>
      </c>
      <c r="I18" s="64">
        <f>I19+I20</f>
        <v>215.37527173000001</v>
      </c>
    </row>
    <row r="19" spans="2:9" x14ac:dyDescent="0.35">
      <c r="B19" s="19" t="s">
        <v>72</v>
      </c>
      <c r="C19" s="60">
        <f>'Ensaio 13'!C5</f>
        <v>405</v>
      </c>
      <c r="E19" s="63" t="s">
        <v>73</v>
      </c>
      <c r="F19" s="64">
        <f>F20+F21</f>
        <v>397.44955327000002</v>
      </c>
      <c r="H19" s="19" t="s">
        <v>74</v>
      </c>
      <c r="I19" s="60">
        <f>C19*D7</f>
        <v>27.418499999999998</v>
      </c>
    </row>
    <row r="20" spans="2:9" x14ac:dyDescent="0.35">
      <c r="B20" s="19" t="s">
        <v>75</v>
      </c>
      <c r="C20" s="60">
        <f>G8</f>
        <v>207.824825</v>
      </c>
      <c r="E20" s="19" t="s">
        <v>76</v>
      </c>
      <c r="F20" s="60">
        <f>C6*D10</f>
        <v>377.58150000000001</v>
      </c>
      <c r="H20" s="19" t="s">
        <v>77</v>
      </c>
      <c r="I20" s="60">
        <f>C20*H9</f>
        <v>187.95677173000001</v>
      </c>
    </row>
    <row r="21" spans="2:9" x14ac:dyDescent="0.35">
      <c r="B21" s="17" t="s">
        <v>78</v>
      </c>
      <c r="C21" s="60">
        <f>'Ensaio 13'!D14</f>
        <v>8.64</v>
      </c>
      <c r="E21" s="19" t="s">
        <v>79</v>
      </c>
      <c r="F21" s="60">
        <f>C20*H10</f>
        <v>19.868053270000004</v>
      </c>
      <c r="H21" s="19" t="s">
        <v>80</v>
      </c>
      <c r="I21" s="60">
        <f>(C22*B14)/100</f>
        <v>36.468505333333326</v>
      </c>
    </row>
    <row r="22" spans="2:9" x14ac:dyDescent="0.35">
      <c r="B22" s="19" t="s">
        <v>81</v>
      </c>
      <c r="C22" s="44">
        <f>'Ensaio 13'!D13</f>
        <v>277.82</v>
      </c>
      <c r="E22" s="19" t="s">
        <v>82</v>
      </c>
      <c r="F22" s="60">
        <f>C22*D14</f>
        <v>241.35149466666667</v>
      </c>
      <c r="H22" s="25"/>
      <c r="I22" s="61"/>
    </row>
    <row r="23" spans="2:9" x14ac:dyDescent="0.35">
      <c r="B23" s="17" t="s">
        <v>83</v>
      </c>
      <c r="C23" s="81">
        <f>'Ensaio 13'!D15</f>
        <v>107.28</v>
      </c>
    </row>
    <row r="24" spans="2:9" x14ac:dyDescent="0.35">
      <c r="B24" s="80" t="s">
        <v>84</v>
      </c>
      <c r="C24" s="82">
        <f>I18-I21</f>
        <v>178.90676639666668</v>
      </c>
      <c r="D24" s="76"/>
      <c r="E24" s="84" t="s">
        <v>85</v>
      </c>
      <c r="F24" s="83">
        <f>'Ensaio 13'!I13</f>
        <v>25.34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45.334325351457487</v>
      </c>
      <c r="E28"/>
      <c r="F28"/>
      <c r="H28" s="23"/>
    </row>
    <row r="29" spans="2:9" x14ac:dyDescent="0.35">
      <c r="B29" s="103" t="s">
        <v>88</v>
      </c>
      <c r="C29" s="105">
        <f>(F22/F19)*100</f>
        <v>60.725063767453527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63.9203707455653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(C22+C21)-F24</f>
        <v>261.12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13'!F14</f>
        <v>6.75</v>
      </c>
      <c r="D35"/>
      <c r="E35" s="90" t="s">
        <v>73</v>
      </c>
      <c r="F35" s="71">
        <f>((100-C8)/100)*C34</f>
        <v>226.843648</v>
      </c>
      <c r="G35" s="76"/>
      <c r="H35" s="78"/>
      <c r="I35" s="74"/>
    </row>
    <row r="36" spans="1:15" x14ac:dyDescent="0.35">
      <c r="B36" s="19" t="s">
        <v>81</v>
      </c>
      <c r="C36" s="44">
        <f>'Ensaio 13'!F13</f>
        <v>227.53</v>
      </c>
      <c r="D36"/>
      <c r="E36" s="91" t="s">
        <v>82</v>
      </c>
      <c r="F36" s="6">
        <f>((100-C9)/100)*C36</f>
        <v>208.18236566666667</v>
      </c>
      <c r="G36" s="76"/>
      <c r="H36" s="78"/>
      <c r="I36" s="74"/>
    </row>
    <row r="37" spans="1:15" x14ac:dyDescent="0.35">
      <c r="B37" s="17" t="s">
        <v>83</v>
      </c>
      <c r="C37" s="27">
        <f>'Ensaio 13'!F15</f>
        <v>5.0599999999999996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>
        <f>(F36/F35)*100</f>
        <v>91.773504571160245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E34:F34"/>
    <mergeCell ref="B40:C40"/>
    <mergeCell ref="E18:F18"/>
    <mergeCell ref="B27:C27"/>
    <mergeCell ref="H32:I32"/>
    <mergeCell ref="B33:C33"/>
    <mergeCell ref="E33:F33"/>
    <mergeCell ref="H33:I33"/>
    <mergeCell ref="B17:C17"/>
    <mergeCell ref="E17:F17"/>
    <mergeCell ref="H17:I17"/>
    <mergeCell ref="B2:F2"/>
    <mergeCell ref="D3:F3"/>
    <mergeCell ref="B5:D5"/>
    <mergeCell ref="F5:H5"/>
    <mergeCell ref="B12:D12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1306-BC22-4C6C-BE61-CFE77C35CD35}">
  <dimension ref="A1:K987"/>
  <sheetViews>
    <sheetView showGridLines="0" workbookViewId="0">
      <selection activeCell="C3" sqref="C3:F3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10" width="8.54296875" customWidth="1"/>
    <col min="11" max="11" width="9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x14ac:dyDescent="0.35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214</v>
      </c>
      <c r="D3" s="145"/>
      <c r="E3" s="145"/>
      <c r="F3" s="146"/>
      <c r="G3" s="1" t="s">
        <v>3</v>
      </c>
      <c r="H3" s="142">
        <v>43755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9"/>
      <c r="E6" s="13"/>
      <c r="F6" s="7" t="s">
        <v>9</v>
      </c>
      <c r="G6" s="6">
        <v>6.77</v>
      </c>
      <c r="H6" s="3"/>
      <c r="I6" s="30"/>
      <c r="K6" s="4"/>
    </row>
    <row r="7" spans="1:11" ht="14.5" x14ac:dyDescent="0.35">
      <c r="B7" s="29" t="s">
        <v>7</v>
      </c>
      <c r="C7" s="85" t="s">
        <v>8</v>
      </c>
      <c r="D7" s="3">
        <v>12.85</v>
      </c>
      <c r="E7" s="3">
        <v>12.35</v>
      </c>
      <c r="F7" s="3">
        <v>12.66</v>
      </c>
      <c r="G7" s="86" t="s">
        <v>9</v>
      </c>
      <c r="H7" s="6">
        <f>AVERAGE(D7:F7)</f>
        <v>12.62</v>
      </c>
      <c r="I7" s="30"/>
      <c r="K7" s="4"/>
    </row>
    <row r="8" spans="1:11" ht="14.5" x14ac:dyDescent="0.35">
      <c r="B8" s="29" t="s">
        <v>7</v>
      </c>
      <c r="C8" s="65" t="s">
        <v>10</v>
      </c>
      <c r="D8" s="87">
        <v>8.26</v>
      </c>
      <c r="E8" s="88">
        <v>8.3000000000000007</v>
      </c>
      <c r="F8" s="89">
        <v>8.32</v>
      </c>
      <c r="G8" s="7" t="s">
        <v>9</v>
      </c>
      <c r="H8" s="6">
        <f>AVERAGE(D8:F8)</f>
        <v>8.2933333333333348</v>
      </c>
      <c r="I8" s="30"/>
    </row>
    <row r="9" spans="1:11" ht="14.5" x14ac:dyDescent="0.35">
      <c r="B9" s="31" t="s">
        <v>12</v>
      </c>
      <c r="C9" s="6">
        <v>75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198</v>
      </c>
      <c r="D12" s="13"/>
      <c r="E12" s="13"/>
      <c r="F12" s="13"/>
      <c r="G12" s="13"/>
      <c r="H12" s="13"/>
      <c r="I12" s="32"/>
    </row>
    <row r="13" spans="1:11" ht="14.5" customHeight="1" x14ac:dyDescent="0.35">
      <c r="B13" s="31" t="s">
        <v>17</v>
      </c>
      <c r="C13" s="149" t="s">
        <v>18</v>
      </c>
      <c r="D13" s="62">
        <v>268.01</v>
      </c>
      <c r="E13" s="152" t="s">
        <v>19</v>
      </c>
      <c r="F13" s="62">
        <v>217.77</v>
      </c>
      <c r="G13" s="155" t="s">
        <v>20</v>
      </c>
      <c r="H13" s="155"/>
      <c r="I13" s="156">
        <v>30.18</v>
      </c>
    </row>
    <row r="14" spans="1:11" ht="14.5" customHeight="1" x14ac:dyDescent="0.35">
      <c r="B14" s="31" t="s">
        <v>21</v>
      </c>
      <c r="C14" s="150"/>
      <c r="D14" s="62">
        <v>8.06</v>
      </c>
      <c r="E14" s="153"/>
      <c r="F14" s="62">
        <v>0.08</v>
      </c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118.18</v>
      </c>
      <c r="E15" s="154"/>
      <c r="F15" s="62">
        <v>2.46</v>
      </c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9" ht="14.5" x14ac:dyDescent="0.35">
      <c r="B17" s="29" t="s">
        <v>24</v>
      </c>
      <c r="C17" s="147" t="s">
        <v>25</v>
      </c>
      <c r="D17" s="56" t="s">
        <v>28</v>
      </c>
      <c r="E17" s="147" t="s">
        <v>27</v>
      </c>
      <c r="F17" s="56" t="s">
        <v>28</v>
      </c>
      <c r="G17" s="10"/>
      <c r="H17" s="10"/>
      <c r="I17" s="33"/>
    </row>
    <row r="18" spans="1:9" ht="14.5" x14ac:dyDescent="0.35">
      <c r="B18" s="38" t="s">
        <v>29</v>
      </c>
      <c r="C18" s="148"/>
      <c r="D18" s="55">
        <v>0.54</v>
      </c>
      <c r="E18" s="148"/>
      <c r="F18" s="54">
        <v>0.55000000000000004</v>
      </c>
      <c r="G18" s="11"/>
      <c r="H18" s="11"/>
      <c r="I18" s="34"/>
    </row>
    <row r="19" spans="1:9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9" ht="14.5" x14ac:dyDescent="0.35">
      <c r="B20" s="53" t="s">
        <v>30</v>
      </c>
      <c r="C20" s="41"/>
      <c r="D20" s="41"/>
      <c r="E20" s="41"/>
      <c r="F20" s="41"/>
      <c r="G20" s="41"/>
      <c r="H20" s="41"/>
      <c r="I20" s="42"/>
    </row>
    <row r="21" spans="1:9" ht="14.5" x14ac:dyDescent="0.35">
      <c r="B21" s="130" t="s">
        <v>203</v>
      </c>
      <c r="C21" s="164"/>
      <c r="D21" s="164"/>
      <c r="E21" s="164"/>
      <c r="F21" s="164"/>
      <c r="G21" s="164"/>
      <c r="H21" s="164"/>
      <c r="I21" s="132"/>
    </row>
    <row r="22" spans="1:9" ht="14.5" x14ac:dyDescent="0.35">
      <c r="B22" s="133" t="s">
        <v>215</v>
      </c>
      <c r="C22" s="221"/>
      <c r="D22" s="221"/>
      <c r="E22" s="221"/>
      <c r="F22" s="221"/>
      <c r="G22" s="221"/>
      <c r="H22" s="221"/>
      <c r="I22" s="135"/>
    </row>
    <row r="23" spans="1:9" ht="15.75" customHeight="1" x14ac:dyDescent="0.35">
      <c r="B23" s="36" t="s">
        <v>33</v>
      </c>
      <c r="I23" s="35"/>
    </row>
    <row r="24" spans="1:9" ht="15.75" customHeight="1" x14ac:dyDescent="0.35">
      <c r="A24" s="45"/>
      <c r="B24" s="36" t="s">
        <v>205</v>
      </c>
      <c r="I24" s="35"/>
    </row>
    <row r="25" spans="1:9" ht="15.75" customHeight="1" x14ac:dyDescent="0.35">
      <c r="B25" s="162" t="s">
        <v>216</v>
      </c>
      <c r="C25" s="163"/>
      <c r="D25" s="163"/>
      <c r="E25" s="163"/>
      <c r="F25" s="163"/>
      <c r="G25" s="163"/>
      <c r="H25" s="163"/>
      <c r="I25" s="222"/>
    </row>
    <row r="26" spans="1:9" ht="15.75" customHeight="1" x14ac:dyDescent="0.35">
      <c r="B26" s="162" t="s">
        <v>217</v>
      </c>
      <c r="C26" s="163"/>
      <c r="D26" s="163"/>
      <c r="E26" s="163"/>
      <c r="F26" s="163"/>
      <c r="G26" s="163"/>
      <c r="H26" s="163"/>
      <c r="I26" s="222"/>
    </row>
    <row r="27" spans="1:9" ht="15.75" customHeight="1" x14ac:dyDescent="0.35">
      <c r="B27" s="162" t="s">
        <v>218</v>
      </c>
      <c r="C27" s="163"/>
      <c r="D27" s="163"/>
      <c r="E27" s="163"/>
      <c r="F27" s="163"/>
      <c r="G27" s="163"/>
      <c r="H27" s="163"/>
      <c r="I27" s="222"/>
    </row>
    <row r="28" spans="1:9" ht="15.75" customHeight="1" x14ac:dyDescent="0.35">
      <c r="B28" s="167" t="s">
        <v>219</v>
      </c>
      <c r="C28" s="168"/>
      <c r="D28" s="168"/>
      <c r="E28" s="168"/>
      <c r="F28" s="168"/>
      <c r="G28" s="168"/>
      <c r="H28" s="168"/>
      <c r="I28" s="223"/>
    </row>
    <row r="29" spans="1:9" ht="15.75" customHeight="1" x14ac:dyDescent="0.35">
      <c r="B29" s="130" t="s">
        <v>220</v>
      </c>
      <c r="C29" s="164"/>
      <c r="D29" s="164"/>
      <c r="E29" s="164"/>
      <c r="F29" s="164"/>
      <c r="G29" s="164"/>
      <c r="H29" s="164"/>
      <c r="I29" s="132"/>
    </row>
    <row r="30" spans="1:9" ht="15.75" customHeight="1" x14ac:dyDescent="0.35">
      <c r="B30" s="130" t="s">
        <v>221</v>
      </c>
      <c r="C30" s="164"/>
      <c r="D30" s="164"/>
      <c r="E30" s="164"/>
      <c r="F30" s="164"/>
      <c r="G30" s="164"/>
      <c r="H30" s="164"/>
      <c r="I30" s="132"/>
    </row>
    <row r="31" spans="1:9" ht="15.75" customHeight="1" x14ac:dyDescent="0.35">
      <c r="B31" s="130" t="s">
        <v>222</v>
      </c>
      <c r="C31" s="164"/>
      <c r="D31" s="164"/>
      <c r="E31" s="164"/>
      <c r="F31" s="164"/>
      <c r="G31" s="164"/>
      <c r="H31" s="164"/>
      <c r="I31" s="132"/>
    </row>
    <row r="32" spans="1:9" ht="15.75" customHeight="1" x14ac:dyDescent="0.35">
      <c r="B32" s="47" t="s">
        <v>213</v>
      </c>
      <c r="C32" s="48"/>
      <c r="D32" s="48"/>
      <c r="E32" s="48"/>
      <c r="F32" s="48"/>
      <c r="G32" s="48"/>
      <c r="H32" s="48"/>
      <c r="I32" s="49"/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mergeCells count="20">
    <mergeCell ref="B31:I31"/>
    <mergeCell ref="B16:I16"/>
    <mergeCell ref="C17:C18"/>
    <mergeCell ref="E17:E18"/>
    <mergeCell ref="B21:I21"/>
    <mergeCell ref="B22:I22"/>
    <mergeCell ref="B25:I25"/>
    <mergeCell ref="B26:I26"/>
    <mergeCell ref="B27:I27"/>
    <mergeCell ref="B28:I28"/>
    <mergeCell ref="B29:I29"/>
    <mergeCell ref="B30:I30"/>
    <mergeCell ref="B2:I2"/>
    <mergeCell ref="C3:F3"/>
    <mergeCell ref="H3:I3"/>
    <mergeCell ref="B4:I4"/>
    <mergeCell ref="C13:C15"/>
    <mergeCell ref="E13:E15"/>
    <mergeCell ref="G13:H15"/>
    <mergeCell ref="I13:I15"/>
  </mergeCells>
  <pageMargins left="0.511811024" right="0.511811024" top="0.78740157499999996" bottom="0.78740157499999996" header="0" footer="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ADAE-C18E-4535-898C-A1B94208C5C8}">
  <dimension ref="A1:O64"/>
  <sheetViews>
    <sheetView showGridLines="0" topLeftCell="A6" zoomScale="90" zoomScaleNormal="90" workbookViewId="0">
      <selection activeCell="C29" sqref="B29:C29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14'!C5</f>
        <v>405</v>
      </c>
      <c r="D6" s="18"/>
      <c r="F6" s="19" t="s">
        <v>52</v>
      </c>
      <c r="G6" s="22">
        <f>'Ensaio 14'!C12</f>
        <v>198</v>
      </c>
      <c r="H6" s="16"/>
    </row>
    <row r="7" spans="1:8" x14ac:dyDescent="0.35">
      <c r="B7" s="17" t="s">
        <v>53</v>
      </c>
      <c r="C7" s="22">
        <f>'Ensaio 14'!G6</f>
        <v>6.77</v>
      </c>
      <c r="D7" s="28">
        <f>C7/100</f>
        <v>6.7699999999999996E-2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14'!H7</f>
        <v>12.62</v>
      </c>
      <c r="D8" s="28">
        <f>C8/100</f>
        <v>0.12619999999999998</v>
      </c>
      <c r="F8" s="19" t="s">
        <v>56</v>
      </c>
      <c r="G8" s="22">
        <f>G6*G7</f>
        <v>202.059</v>
      </c>
      <c r="H8" s="16"/>
    </row>
    <row r="9" spans="1:8" x14ac:dyDescent="0.35">
      <c r="B9" s="19" t="s">
        <v>57</v>
      </c>
      <c r="C9" s="22">
        <f>'Ensaio 14'!H8</f>
        <v>8.2933333333333348</v>
      </c>
      <c r="D9" s="28">
        <f>C9/100</f>
        <v>8.2933333333333345E-2</v>
      </c>
      <c r="F9" s="19" t="s">
        <v>58</v>
      </c>
      <c r="G9" s="22">
        <v>90.44</v>
      </c>
      <c r="H9" s="28">
        <f>G9/100</f>
        <v>0.90439999999999998</v>
      </c>
    </row>
    <row r="10" spans="1:8" x14ac:dyDescent="0.35">
      <c r="B10" s="19" t="s">
        <v>59</v>
      </c>
      <c r="C10" s="22">
        <f>100-C7</f>
        <v>93.23</v>
      </c>
      <c r="D10" s="28">
        <f>C10/100</f>
        <v>0.93230000000000002</v>
      </c>
      <c r="F10" s="19" t="s">
        <v>60</v>
      </c>
      <c r="G10" s="22">
        <f>100-G9</f>
        <v>9.5600000000000023</v>
      </c>
      <c r="H10" s="28">
        <f>G10/100</f>
        <v>9.5600000000000018E-2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14'!H7</f>
        <v>12.62</v>
      </c>
      <c r="C14" s="60">
        <f>100-B14</f>
        <v>87.38</v>
      </c>
      <c r="D14" s="70">
        <f>C14/100</f>
        <v>0.87379999999999991</v>
      </c>
      <c r="E14" s="23"/>
      <c r="G14" s="24"/>
      <c r="H14" s="23"/>
    </row>
    <row r="15" spans="1:8" x14ac:dyDescent="0.35">
      <c r="A15" s="122" t="s">
        <v>65</v>
      </c>
      <c r="B15" s="68">
        <f>'Ensaio 14'!H8</f>
        <v>8.2933333333333348</v>
      </c>
      <c r="C15" s="60">
        <f>100-B15</f>
        <v>91.706666666666663</v>
      </c>
      <c r="D15" s="70">
        <f>C15/100</f>
        <v>0.91706666666666659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607.05899999999997</v>
      </c>
      <c r="E18" s="173" t="s">
        <v>70</v>
      </c>
      <c r="F18" s="174"/>
      <c r="H18" s="63" t="s">
        <v>71</v>
      </c>
      <c r="I18" s="64">
        <f>I19+I20</f>
        <v>210.1606596</v>
      </c>
    </row>
    <row r="19" spans="2:9" x14ac:dyDescent="0.35">
      <c r="B19" s="19" t="s">
        <v>72</v>
      </c>
      <c r="C19" s="60">
        <f>'Ensaio 14'!C5</f>
        <v>405</v>
      </c>
      <c r="E19" s="63" t="s">
        <v>73</v>
      </c>
      <c r="F19" s="64">
        <f>F20+F21</f>
        <v>396.8983404</v>
      </c>
      <c r="H19" s="19" t="s">
        <v>74</v>
      </c>
      <c r="I19" s="60">
        <f>C19*D7</f>
        <v>27.418499999999998</v>
      </c>
    </row>
    <row r="20" spans="2:9" x14ac:dyDescent="0.35">
      <c r="B20" s="19" t="s">
        <v>75</v>
      </c>
      <c r="C20" s="60">
        <f>G8</f>
        <v>202.059</v>
      </c>
      <c r="E20" s="19" t="s">
        <v>76</v>
      </c>
      <c r="F20" s="60">
        <f>C6*D10</f>
        <v>377.58150000000001</v>
      </c>
      <c r="H20" s="19" t="s">
        <v>77</v>
      </c>
      <c r="I20" s="60">
        <f>C20*H9</f>
        <v>182.74215960000001</v>
      </c>
    </row>
    <row r="21" spans="2:9" x14ac:dyDescent="0.35">
      <c r="B21" s="17" t="s">
        <v>78</v>
      </c>
      <c r="C21" s="60">
        <f>'Ensaio 14'!D14</f>
        <v>8.06</v>
      </c>
      <c r="E21" s="19" t="s">
        <v>79</v>
      </c>
      <c r="F21" s="60">
        <f>C20*H10</f>
        <v>19.316840400000004</v>
      </c>
      <c r="H21" s="19" t="s">
        <v>80</v>
      </c>
      <c r="I21" s="60">
        <f>(C22*B14)/100</f>
        <v>33.822861999999994</v>
      </c>
    </row>
    <row r="22" spans="2:9" x14ac:dyDescent="0.35">
      <c r="B22" s="19" t="s">
        <v>81</v>
      </c>
      <c r="C22" s="44">
        <f>'Ensaio 14'!D13</f>
        <v>268.01</v>
      </c>
      <c r="E22" s="19" t="s">
        <v>82</v>
      </c>
      <c r="F22" s="60">
        <f>C22*D14</f>
        <v>234.18713799999998</v>
      </c>
      <c r="H22" s="25"/>
      <c r="I22" s="61"/>
    </row>
    <row r="23" spans="2:9" x14ac:dyDescent="0.35">
      <c r="B23" s="17" t="s">
        <v>83</v>
      </c>
      <c r="C23" s="81">
        <f>'Ensaio 14'!D15</f>
        <v>118.18</v>
      </c>
    </row>
    <row r="24" spans="2:9" x14ac:dyDescent="0.35">
      <c r="B24" s="80" t="s">
        <v>84</v>
      </c>
      <c r="C24" s="82">
        <f>I18-I21</f>
        <v>176.33779760000002</v>
      </c>
      <c r="D24" s="76"/>
      <c r="E24" s="84" t="s">
        <v>85</v>
      </c>
      <c r="F24" s="83">
        <f>'Ensaio 14'!I13</f>
        <v>30.18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44.148921274538388</v>
      </c>
      <c r="E28"/>
      <c r="F28"/>
      <c r="H28" s="23"/>
    </row>
    <row r="29" spans="2:9" x14ac:dyDescent="0.35">
      <c r="B29" s="103" t="s">
        <v>88</v>
      </c>
      <c r="C29" s="105">
        <f>(F22/F19)*100</f>
        <v>59.004312732570952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62.022937564472826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(C22+C21)-F24</f>
        <v>245.89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14'!F14</f>
        <v>0.08</v>
      </c>
      <c r="D35"/>
      <c r="E35" s="90" t="s">
        <v>73</v>
      </c>
      <c r="F35" s="71">
        <f>((100-C8)/100)*C34</f>
        <v>214.85868199999996</v>
      </c>
      <c r="G35" s="76"/>
      <c r="H35" s="78"/>
      <c r="I35" s="74"/>
    </row>
    <row r="36" spans="1:15" x14ac:dyDescent="0.35">
      <c r="B36" s="19" t="s">
        <v>81</v>
      </c>
      <c r="C36" s="44">
        <f>'Ensaio 14'!F13</f>
        <v>217.77</v>
      </c>
      <c r="D36"/>
      <c r="E36" s="91" t="s">
        <v>82</v>
      </c>
      <c r="F36" s="6">
        <f>((100-C9)/100)*C36</f>
        <v>199.709608</v>
      </c>
      <c r="G36" s="76"/>
      <c r="H36" s="78"/>
      <c r="I36" s="74"/>
    </row>
    <row r="37" spans="1:15" x14ac:dyDescent="0.35">
      <c r="B37" s="17" t="s">
        <v>83</v>
      </c>
      <c r="C37" s="27">
        <f>'Ensaio 14'!F15</f>
        <v>2.46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>
        <f>(F36/F35)*100</f>
        <v>92.949284683781158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E34:F34"/>
    <mergeCell ref="B40:C40"/>
    <mergeCell ref="E18:F18"/>
    <mergeCell ref="B27:C27"/>
    <mergeCell ref="H32:I32"/>
    <mergeCell ref="B33:C33"/>
    <mergeCell ref="E33:F33"/>
    <mergeCell ref="H33:I33"/>
    <mergeCell ref="B17:C17"/>
    <mergeCell ref="E17:F17"/>
    <mergeCell ref="H17:I17"/>
    <mergeCell ref="B2:F2"/>
    <mergeCell ref="D3:F3"/>
    <mergeCell ref="B5:D5"/>
    <mergeCell ref="F5:H5"/>
    <mergeCell ref="B12:D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showGridLines="0" topLeftCell="B21" zoomScale="90" zoomScaleNormal="90" workbookViewId="0">
      <selection activeCell="C30" sqref="C3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1'!C5</f>
        <v>405.05</v>
      </c>
      <c r="D6" s="18"/>
      <c r="F6" s="19" t="s">
        <v>52</v>
      </c>
      <c r="G6" s="22">
        <f>'Ensaio 1'!C12</f>
        <v>194.35</v>
      </c>
      <c r="H6" s="16"/>
    </row>
    <row r="7" spans="1:8" x14ac:dyDescent="0.35">
      <c r="B7" s="17" t="s">
        <v>53</v>
      </c>
      <c r="C7" s="22">
        <f>'Ensaio 1'!C6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1'!H7</f>
        <v>7.6066666666666665</v>
      </c>
      <c r="D8" s="28">
        <f>C8/100</f>
        <v>7.6066666666666671E-2</v>
      </c>
      <c r="F8" s="19" t="s">
        <v>56</v>
      </c>
      <c r="G8" s="22">
        <f>G6*G7</f>
        <v>198.33417499999999</v>
      </c>
      <c r="H8" s="16"/>
    </row>
    <row r="9" spans="1:8" x14ac:dyDescent="0.35">
      <c r="B9" s="19" t="s">
        <v>57</v>
      </c>
      <c r="C9" s="22" t="e">
        <f>'Ensaio 1'!H8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1'!H7</f>
        <v>7.6066666666666665</v>
      </c>
      <c r="C14" s="60">
        <f>100-B14</f>
        <v>92.393333333333331</v>
      </c>
      <c r="D14" s="70">
        <f>C14/100</f>
        <v>0.92393333333333327</v>
      </c>
      <c r="E14" s="23"/>
      <c r="G14" s="24"/>
      <c r="H14" s="23"/>
    </row>
    <row r="15" spans="1:8" x14ac:dyDescent="0.35">
      <c r="A15" s="122" t="s">
        <v>65</v>
      </c>
      <c r="B15" s="68" t="e">
        <f>'Ensaio 1'!H8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603.38417500000003</v>
      </c>
      <c r="E18" s="173" t="s">
        <v>70</v>
      </c>
      <c r="F18" s="174"/>
      <c r="H18" s="63" t="s">
        <v>71</v>
      </c>
      <c r="I18" s="64">
        <f>I19+I20</f>
        <v>203.35350857750001</v>
      </c>
    </row>
    <row r="19" spans="2:9" x14ac:dyDescent="0.35">
      <c r="B19" s="19" t="s">
        <v>72</v>
      </c>
      <c r="C19" s="60">
        <f>'Ensaio 1'!C5</f>
        <v>405.05</v>
      </c>
      <c r="E19" s="63" t="s">
        <v>73</v>
      </c>
      <c r="F19" s="64">
        <f>F20+F21</f>
        <v>400.03066642250002</v>
      </c>
      <c r="H19" s="19" t="s">
        <v>74</v>
      </c>
      <c r="I19" s="60">
        <f>C19*D7</f>
        <v>24.991585000000001</v>
      </c>
    </row>
    <row r="20" spans="2:9" x14ac:dyDescent="0.35">
      <c r="B20" s="19" t="s">
        <v>75</v>
      </c>
      <c r="C20" s="60">
        <f>G8</f>
        <v>198.33417499999999</v>
      </c>
      <c r="E20" s="19" t="s">
        <v>76</v>
      </c>
      <c r="F20" s="60">
        <f>C6*D10</f>
        <v>380.05841500000002</v>
      </c>
      <c r="H20" s="19" t="s">
        <v>77</v>
      </c>
      <c r="I20" s="60">
        <f>C20*H9</f>
        <v>178.36192357750002</v>
      </c>
    </row>
    <row r="21" spans="2:9" x14ac:dyDescent="0.35">
      <c r="B21" s="17" t="s">
        <v>78</v>
      </c>
      <c r="C21" s="60">
        <f>'Ensaio 1'!D14</f>
        <v>2.29</v>
      </c>
      <c r="E21" s="19" t="s">
        <v>79</v>
      </c>
      <c r="F21" s="60">
        <f>C20*H10</f>
        <v>19.972251422499983</v>
      </c>
      <c r="H21" s="19" t="s">
        <v>80</v>
      </c>
      <c r="I21" s="60">
        <f>(C22*B14)/100</f>
        <v>14.508195333333333</v>
      </c>
    </row>
    <row r="22" spans="2:9" x14ac:dyDescent="0.35">
      <c r="B22" s="19" t="s">
        <v>81</v>
      </c>
      <c r="C22" s="44">
        <f>'Ensaio 1'!D13</f>
        <v>190.73</v>
      </c>
      <c r="E22" s="19" t="s">
        <v>82</v>
      </c>
      <c r="F22" s="60">
        <f>C22*D14</f>
        <v>176.22180466666666</v>
      </c>
      <c r="H22" s="25"/>
      <c r="I22" s="61"/>
    </row>
    <row r="23" spans="2:9" x14ac:dyDescent="0.35">
      <c r="B23" s="17" t="s">
        <v>83</v>
      </c>
      <c r="C23" s="81">
        <f>'Ensaio 1'!D15</f>
        <v>220.95</v>
      </c>
    </row>
    <row r="24" spans="2:9" x14ac:dyDescent="0.35">
      <c r="B24" s="80" t="s">
        <v>84</v>
      </c>
      <c r="C24" s="82">
        <f>I18-I21</f>
        <v>188.84531324416668</v>
      </c>
      <c r="D24" s="76"/>
      <c r="E24" s="84" t="s">
        <v>85</v>
      </c>
      <c r="F24" s="83">
        <f>'Ensaio 1'!I13</f>
        <v>0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31.610043468574556</v>
      </c>
      <c r="E28"/>
      <c r="F28"/>
      <c r="H28" s="23"/>
    </row>
    <row r="29" spans="2:9" x14ac:dyDescent="0.35">
      <c r="B29" s="103" t="s">
        <v>88</v>
      </c>
      <c r="C29" s="105">
        <f>(F22/F19)*100</f>
        <v>44.052073867893576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46.367031411912471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190.73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1'!F14</f>
        <v>0</v>
      </c>
      <c r="D35"/>
      <c r="E35" s="90" t="s">
        <v>73</v>
      </c>
      <c r="F35" s="71">
        <f>((100-C8)/100)*C34</f>
        <v>176.22180466666666</v>
      </c>
      <c r="G35" s="76"/>
      <c r="H35" s="78"/>
      <c r="I35" s="74"/>
    </row>
    <row r="36" spans="1:15" x14ac:dyDescent="0.35">
      <c r="B36" s="19" t="s">
        <v>81</v>
      </c>
      <c r="C36" s="44">
        <f>'Ensaio 1'!F13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1'!F15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F5:H5"/>
    <mergeCell ref="B2:F2"/>
    <mergeCell ref="D3:F3"/>
    <mergeCell ref="B5:D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0"/>
  <sheetViews>
    <sheetView showGridLines="0" topLeftCell="C17" workbookViewId="0">
      <selection activeCell="G7" sqref="G7"/>
    </sheetView>
  </sheetViews>
  <sheetFormatPr defaultColWidth="14.453125" defaultRowHeight="15" customHeight="1" x14ac:dyDescent="0.35"/>
  <cols>
    <col min="1" max="1" width="2.726562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15.54296875" customWidth="1"/>
    <col min="10" max="10" width="11.54296875" customWidth="1"/>
    <col min="11" max="11" width="14.2695312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93</v>
      </c>
      <c r="D3" s="145"/>
      <c r="E3" s="145"/>
      <c r="F3" s="146"/>
      <c r="G3" s="1" t="s">
        <v>3</v>
      </c>
      <c r="H3" s="142">
        <v>44054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405.08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9"/>
      <c r="E6" s="13"/>
      <c r="F6" s="7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85" t="s">
        <v>8</v>
      </c>
      <c r="D7" s="3">
        <v>15.5</v>
      </c>
      <c r="E7" s="3">
        <v>16.489999999999998</v>
      </c>
      <c r="F7" s="3">
        <v>16.43</v>
      </c>
      <c r="G7" s="86" t="s">
        <v>9</v>
      </c>
      <c r="H7" s="6">
        <f>AVERAGE(D7:F7)</f>
        <v>16.14</v>
      </c>
      <c r="I7" s="30"/>
      <c r="K7" s="4"/>
    </row>
    <row r="8" spans="1:11" ht="14.5" x14ac:dyDescent="0.35">
      <c r="B8" s="29" t="s">
        <v>7</v>
      </c>
      <c r="C8" s="65" t="s">
        <v>10</v>
      </c>
      <c r="D8" s="87"/>
      <c r="E8" s="87"/>
      <c r="F8" s="8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65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3.5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193</v>
      </c>
      <c r="D12" s="13"/>
      <c r="E12" s="13"/>
      <c r="F12" s="13"/>
      <c r="G12" s="13"/>
      <c r="H12" s="13"/>
      <c r="I12" s="32"/>
    </row>
    <row r="13" spans="1:11" ht="15" customHeight="1" x14ac:dyDescent="0.35">
      <c r="B13" s="31" t="s">
        <v>17</v>
      </c>
      <c r="C13" s="149" t="s">
        <v>18</v>
      </c>
      <c r="D13" s="62">
        <v>212.6</v>
      </c>
      <c r="E13" s="152" t="s">
        <v>19</v>
      </c>
      <c r="F13" s="62"/>
      <c r="G13" s="155" t="s">
        <v>20</v>
      </c>
      <c r="H13" s="155"/>
      <c r="I13" s="156">
        <v>0</v>
      </c>
    </row>
    <row r="14" spans="1:11" ht="14.5" customHeight="1" x14ac:dyDescent="0.35">
      <c r="B14" s="31" t="s">
        <v>21</v>
      </c>
      <c r="C14" s="150"/>
      <c r="D14" s="62">
        <v>26.81</v>
      </c>
      <c r="E14" s="153"/>
      <c r="F14" s="6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204.58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>
        <v>25.1</v>
      </c>
      <c r="E17" s="147" t="s">
        <v>27</v>
      </c>
      <c r="F17" s="56">
        <v>24.9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0.439</v>
      </c>
      <c r="E18" s="148"/>
      <c r="F18" s="54">
        <v>0.41199999999999998</v>
      </c>
      <c r="G18" s="11"/>
      <c r="H18" s="11"/>
      <c r="I18" s="34"/>
    </row>
    <row r="19" spans="1:11" thickBot="1" x14ac:dyDescent="0.4">
      <c r="B19" s="39"/>
      <c r="C19" s="40"/>
      <c r="D19" s="41"/>
      <c r="E19" s="41"/>
      <c r="F19" s="41"/>
      <c r="G19" s="41"/>
      <c r="H19" s="41"/>
      <c r="I19" s="42"/>
    </row>
    <row r="20" spans="1:11" ht="14.5" x14ac:dyDescent="0.35">
      <c r="B20" s="109" t="s">
        <v>30</v>
      </c>
      <c r="C20" s="41"/>
      <c r="D20" s="41"/>
      <c r="E20" s="41"/>
      <c r="F20" s="41"/>
      <c r="G20" s="41"/>
      <c r="H20" s="41"/>
      <c r="I20" s="42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</row>
    <row r="23" spans="1:11" ht="29" x14ac:dyDescent="0.35">
      <c r="B23" s="36" t="s">
        <v>33</v>
      </c>
      <c r="I23" s="79"/>
      <c r="J23" s="116" t="s">
        <v>34</v>
      </c>
      <c r="K23" s="117" t="s">
        <v>35</v>
      </c>
    </row>
    <row r="24" spans="1:11" ht="14.5" customHeight="1" x14ac:dyDescent="0.35">
      <c r="A24" s="45"/>
      <c r="B24" s="162" t="s">
        <v>94</v>
      </c>
      <c r="C24" s="163"/>
      <c r="D24" s="163"/>
      <c r="E24" s="163"/>
      <c r="F24" s="163"/>
      <c r="G24" s="163"/>
      <c r="H24" s="163"/>
      <c r="I24" s="163"/>
      <c r="J24" s="110">
        <v>10</v>
      </c>
      <c r="K24" s="111">
        <v>0.10920000000000001</v>
      </c>
    </row>
    <row r="25" spans="1:11" ht="27" customHeight="1" x14ac:dyDescent="0.35">
      <c r="B25" s="162" t="s">
        <v>95</v>
      </c>
      <c r="C25" s="163"/>
      <c r="D25" s="163"/>
      <c r="E25" s="163"/>
      <c r="F25" s="163"/>
      <c r="G25" s="163"/>
      <c r="H25" s="163"/>
      <c r="I25" s="163"/>
      <c r="J25" s="112">
        <v>20</v>
      </c>
      <c r="K25" s="113">
        <v>0.14169999999999999</v>
      </c>
    </row>
    <row r="26" spans="1:11" ht="27.75" customHeight="1" x14ac:dyDescent="0.35">
      <c r="B26" s="162" t="s">
        <v>96</v>
      </c>
      <c r="C26" s="163"/>
      <c r="D26" s="163"/>
      <c r="E26" s="163"/>
      <c r="F26" s="163"/>
      <c r="G26" s="163"/>
      <c r="H26" s="163"/>
      <c r="I26" s="163"/>
      <c r="J26" s="112">
        <v>30</v>
      </c>
      <c r="K26" s="113">
        <v>0.15529999999999999</v>
      </c>
    </row>
    <row r="27" spans="1:11" ht="14.5" customHeight="1" x14ac:dyDescent="0.35">
      <c r="B27" s="167" t="s">
        <v>97</v>
      </c>
      <c r="C27" s="168"/>
      <c r="D27" s="168"/>
      <c r="E27" s="168"/>
      <c r="F27" s="168"/>
      <c r="G27" s="168"/>
      <c r="H27" s="168"/>
      <c r="I27" s="168"/>
      <c r="J27" s="112">
        <v>40</v>
      </c>
      <c r="K27" s="113">
        <v>0.1772</v>
      </c>
    </row>
    <row r="28" spans="1:11" s="45" customFormat="1" ht="36" customHeight="1" x14ac:dyDescent="0.35">
      <c r="A28"/>
      <c r="B28" s="130" t="s">
        <v>98</v>
      </c>
      <c r="C28" s="164"/>
      <c r="D28" s="164"/>
      <c r="E28" s="164"/>
      <c r="F28" s="164"/>
      <c r="G28" s="164"/>
      <c r="H28" s="164"/>
      <c r="I28" s="164"/>
      <c r="J28" s="112">
        <v>50</v>
      </c>
      <c r="K28" s="113">
        <v>0.13550000000000001</v>
      </c>
    </row>
    <row r="29" spans="1:11" ht="14.5" customHeight="1" x14ac:dyDescent="0.35">
      <c r="B29" s="165" t="s">
        <v>99</v>
      </c>
      <c r="C29" s="166"/>
      <c r="D29" s="166"/>
      <c r="E29" s="166"/>
      <c r="F29" s="166"/>
      <c r="G29" s="166"/>
      <c r="H29" s="166"/>
      <c r="I29" s="190"/>
    </row>
    <row r="30" spans="1:11" ht="15.75" customHeight="1" x14ac:dyDescent="0.35">
      <c r="B30" s="191" t="s">
        <v>100</v>
      </c>
      <c r="C30" s="192"/>
      <c r="D30" s="192"/>
      <c r="E30" s="192"/>
      <c r="F30" s="192"/>
      <c r="G30" s="192"/>
      <c r="H30" s="192"/>
      <c r="I30" s="193"/>
    </row>
    <row r="31" spans="1:11" ht="15.75" customHeight="1" x14ac:dyDescent="0.35"/>
    <row r="32" spans="1:11" ht="15.75" customHeight="1" x14ac:dyDescent="0.35"/>
    <row r="33" spans="3:6" ht="15.75" customHeight="1" x14ac:dyDescent="0.35"/>
    <row r="34" spans="3:6" ht="15.75" customHeight="1" x14ac:dyDescent="0.35"/>
    <row r="35" spans="3:6" ht="15.75" customHeight="1" x14ac:dyDescent="0.35"/>
    <row r="36" spans="3:6" ht="15.75" customHeight="1" x14ac:dyDescent="0.35"/>
    <row r="37" spans="3:6" ht="15.75" customHeight="1" x14ac:dyDescent="0.35"/>
    <row r="38" spans="3:6" ht="15.75" customHeight="1" x14ac:dyDescent="0.35"/>
    <row r="39" spans="3:6" ht="15.75" customHeight="1" x14ac:dyDescent="0.35"/>
    <row r="40" spans="3:6" ht="15.75" customHeight="1" x14ac:dyDescent="0.35"/>
    <row r="41" spans="3:6" ht="15.75" customHeight="1" x14ac:dyDescent="0.35"/>
    <row r="42" spans="3:6" ht="15.75" customHeight="1" x14ac:dyDescent="0.35"/>
    <row r="43" spans="3:6" ht="15.75" customHeight="1" x14ac:dyDescent="0.35"/>
    <row r="44" spans="3:6" ht="15.75" customHeight="1" x14ac:dyDescent="0.35"/>
    <row r="45" spans="3:6" ht="15.75" customHeight="1" x14ac:dyDescent="0.35">
      <c r="C45" t="s">
        <v>101</v>
      </c>
      <c r="D45" s="189" t="s">
        <v>102</v>
      </c>
      <c r="E45" s="189"/>
      <c r="F45" t="s">
        <v>103</v>
      </c>
    </row>
    <row r="46" spans="3:6" ht="15.75" customHeight="1" x14ac:dyDescent="0.35"/>
    <row r="47" spans="3:6" ht="15.75" customHeight="1" x14ac:dyDescent="0.35"/>
    <row r="48" spans="3: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21">
    <mergeCell ref="D45:E45"/>
    <mergeCell ref="B21:I21"/>
    <mergeCell ref="B16:I16"/>
    <mergeCell ref="C17:C18"/>
    <mergeCell ref="E17:E18"/>
    <mergeCell ref="B22:I22"/>
    <mergeCell ref="B26:I26"/>
    <mergeCell ref="B25:I25"/>
    <mergeCell ref="B27:I27"/>
    <mergeCell ref="B28:I28"/>
    <mergeCell ref="B29:I29"/>
    <mergeCell ref="B24:I24"/>
    <mergeCell ref="B30:I30"/>
    <mergeCell ref="B2:I2"/>
    <mergeCell ref="C3:F3"/>
    <mergeCell ref="H3:I3"/>
    <mergeCell ref="B4:I4"/>
    <mergeCell ref="C13:C15"/>
    <mergeCell ref="E13:E15"/>
    <mergeCell ref="G13:H15"/>
    <mergeCell ref="I13:I15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4"/>
  <sheetViews>
    <sheetView showGridLines="0" topLeftCell="B9" zoomScale="85" zoomScaleNormal="85" workbookViewId="0">
      <selection activeCell="G10" sqref="G1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2'!C5</f>
        <v>405.08</v>
      </c>
      <c r="D6" s="18"/>
      <c r="F6" s="19" t="s">
        <v>52</v>
      </c>
      <c r="G6" s="22">
        <f>'Ensaio 2'!C12</f>
        <v>193</v>
      </c>
      <c r="H6" s="16"/>
    </row>
    <row r="7" spans="1:8" x14ac:dyDescent="0.35">
      <c r="B7" s="17" t="s">
        <v>53</v>
      </c>
      <c r="C7" s="22">
        <f>'Ensaio 2'!G6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2'!H7</f>
        <v>16.14</v>
      </c>
      <c r="D8" s="28">
        <f>C8/100</f>
        <v>0.16140000000000002</v>
      </c>
      <c r="F8" s="19" t="s">
        <v>56</v>
      </c>
      <c r="G8" s="22">
        <f>G6*G7</f>
        <v>196.95650000000001</v>
      </c>
      <c r="H8" s="16"/>
    </row>
    <row r="9" spans="1:8" x14ac:dyDescent="0.35">
      <c r="B9" s="19" t="s">
        <v>57</v>
      </c>
      <c r="C9" s="22" t="e">
        <f>'Ensaio 2'!H8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2'!H7</f>
        <v>16.14</v>
      </c>
      <c r="C14" s="60">
        <f>100-B14</f>
        <v>83.86</v>
      </c>
      <c r="D14" s="70">
        <f>C14/100</f>
        <v>0.83860000000000001</v>
      </c>
      <c r="E14" s="23"/>
      <c r="G14" s="24"/>
      <c r="H14" s="23"/>
    </row>
    <row r="15" spans="1:8" x14ac:dyDescent="0.35">
      <c r="A15" s="122" t="s">
        <v>65</v>
      </c>
      <c r="B15" s="68" t="e">
        <f>'Ensaio 2'!H8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602.03649999999993</v>
      </c>
      <c r="E18" s="173" t="s">
        <v>70</v>
      </c>
      <c r="F18" s="174"/>
      <c r="H18" s="63" t="s">
        <v>71</v>
      </c>
      <c r="I18" s="64">
        <f>I19+I20</f>
        <v>202.11641645000003</v>
      </c>
    </row>
    <row r="19" spans="2:9" x14ac:dyDescent="0.35">
      <c r="B19" s="19" t="s">
        <v>72</v>
      </c>
      <c r="C19" s="60">
        <f>'Ensaio 2'!C5</f>
        <v>405.08</v>
      </c>
      <c r="E19" s="63" t="s">
        <v>73</v>
      </c>
      <c r="F19" s="64">
        <f>F20+F21</f>
        <v>399.92008355000002</v>
      </c>
      <c r="H19" s="19" t="s">
        <v>74</v>
      </c>
      <c r="I19" s="60">
        <f>C19*D7</f>
        <v>24.993435999999999</v>
      </c>
    </row>
    <row r="20" spans="2:9" x14ac:dyDescent="0.35">
      <c r="B20" s="19" t="s">
        <v>75</v>
      </c>
      <c r="C20" s="60">
        <f>G8</f>
        <v>196.95650000000001</v>
      </c>
      <c r="E20" s="19" t="s">
        <v>76</v>
      </c>
      <c r="F20" s="60">
        <f>C6*D10</f>
        <v>380.08656400000001</v>
      </c>
      <c r="H20" s="19" t="s">
        <v>77</v>
      </c>
      <c r="I20" s="60">
        <f>C20*H9</f>
        <v>177.12298045000003</v>
      </c>
    </row>
    <row r="21" spans="2:9" x14ac:dyDescent="0.35">
      <c r="B21" s="17" t="s">
        <v>78</v>
      </c>
      <c r="C21" s="60">
        <f>'Ensaio 2'!D14</f>
        <v>26.81</v>
      </c>
      <c r="E21" s="19" t="s">
        <v>79</v>
      </c>
      <c r="F21" s="60">
        <f>C20*H10</f>
        <v>19.833519549999988</v>
      </c>
      <c r="H21" s="19" t="s">
        <v>80</v>
      </c>
      <c r="I21" s="60">
        <f>(C22*B14)/100</f>
        <v>34.313639999999999</v>
      </c>
    </row>
    <row r="22" spans="2:9" x14ac:dyDescent="0.35">
      <c r="B22" s="19" t="s">
        <v>81</v>
      </c>
      <c r="C22" s="44">
        <f>'Ensaio 2'!D13</f>
        <v>212.6</v>
      </c>
      <c r="E22" s="19" t="s">
        <v>82</v>
      </c>
      <c r="F22" s="60">
        <f>C22*D14</f>
        <v>178.28636</v>
      </c>
      <c r="H22" s="25"/>
      <c r="I22" s="61"/>
    </row>
    <row r="23" spans="2:9" x14ac:dyDescent="0.35">
      <c r="B23" s="17" t="s">
        <v>83</v>
      </c>
      <c r="C23" s="81">
        <f>'Ensaio 2'!D15</f>
        <v>204.58</v>
      </c>
    </row>
    <row r="24" spans="2:9" x14ac:dyDescent="0.35">
      <c r="B24" s="80" t="s">
        <v>84</v>
      </c>
      <c r="C24" s="82">
        <f>I18-I21</f>
        <v>167.80277645000004</v>
      </c>
      <c r="D24" s="76"/>
      <c r="E24" s="84" t="s">
        <v>85</v>
      </c>
      <c r="F24" s="83">
        <f>'Ensaio 2'!I13</f>
        <v>0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35.313473518632179</v>
      </c>
      <c r="E28"/>
      <c r="F28"/>
      <c r="H28" s="23"/>
    </row>
    <row r="29" spans="2:9" x14ac:dyDescent="0.35">
      <c r="B29" s="103" t="s">
        <v>88</v>
      </c>
      <c r="C29" s="105">
        <f>(F22/F19)*100</f>
        <v>44.580496787606258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46.906777793913285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212.6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2'!F14</f>
        <v>0</v>
      </c>
      <c r="D35"/>
      <c r="E35" s="90" t="s">
        <v>73</v>
      </c>
      <c r="F35" s="71">
        <f>((100-C8)/100)*C34</f>
        <v>178.28636</v>
      </c>
      <c r="G35" s="76"/>
      <c r="H35" s="78"/>
      <c r="I35" s="74"/>
    </row>
    <row r="36" spans="1:15" x14ac:dyDescent="0.35">
      <c r="B36" s="19" t="s">
        <v>81</v>
      </c>
      <c r="C36" s="44">
        <f>'Ensaio 2'!F13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2'!F15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89"/>
  <sheetViews>
    <sheetView showGridLines="0" topLeftCell="B6" workbookViewId="0">
      <selection activeCell="C6" sqref="C6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3" customWidth="1"/>
    <col min="11" max="11" width="12.5429687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104</v>
      </c>
      <c r="D3" s="145"/>
      <c r="E3" s="145"/>
      <c r="F3" s="146"/>
      <c r="G3" s="1" t="s">
        <v>3</v>
      </c>
      <c r="H3" s="142">
        <v>44054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404.66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4.6900000000000004</v>
      </c>
      <c r="E7" s="13">
        <v>4.66</v>
      </c>
      <c r="F7" s="66">
        <v>4.74</v>
      </c>
      <c r="G7" s="7" t="s">
        <v>9</v>
      </c>
      <c r="H7" s="6">
        <f>AVERAGE(D7:F7)</f>
        <v>4.6966666666666672</v>
      </c>
      <c r="I7" s="30"/>
      <c r="K7" s="4"/>
    </row>
    <row r="8" spans="1:11" ht="14.5" x14ac:dyDescent="0.35">
      <c r="B8" s="29" t="s">
        <v>7</v>
      </c>
      <c r="C8" s="65" t="s">
        <v>10</v>
      </c>
      <c r="D8" s="58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85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2.5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v>191.85</v>
      </c>
      <c r="D12" s="13"/>
      <c r="E12" s="13"/>
      <c r="F12" s="13"/>
      <c r="G12" s="13"/>
      <c r="H12" s="13"/>
      <c r="I12" s="32"/>
    </row>
    <row r="13" spans="1:11" ht="15" customHeight="1" x14ac:dyDescent="0.35">
      <c r="B13" s="31" t="s">
        <v>17</v>
      </c>
      <c r="C13" s="149" t="s">
        <v>18</v>
      </c>
      <c r="D13" s="62">
        <v>76.66</v>
      </c>
      <c r="E13" s="152" t="s">
        <v>19</v>
      </c>
      <c r="F13" s="62"/>
      <c r="G13" s="155" t="s">
        <v>20</v>
      </c>
      <c r="H13" s="155"/>
      <c r="I13" s="197">
        <v>15</v>
      </c>
    </row>
    <row r="14" spans="1:11" ht="14.5" customHeight="1" x14ac:dyDescent="0.35">
      <c r="B14" s="31" t="s">
        <v>21</v>
      </c>
      <c r="C14" s="150"/>
      <c r="D14" s="62">
        <v>14.58</v>
      </c>
      <c r="E14" s="153"/>
      <c r="F14" s="62"/>
      <c r="G14" s="155"/>
      <c r="H14" s="155"/>
      <c r="I14" s="198"/>
    </row>
    <row r="15" spans="1:11" ht="14.5" customHeight="1" x14ac:dyDescent="0.35">
      <c r="B15" s="31" t="s">
        <v>22</v>
      </c>
      <c r="C15" s="151"/>
      <c r="D15" s="62">
        <v>307.5</v>
      </c>
      <c r="E15" s="154"/>
      <c r="F15" s="62"/>
      <c r="G15" s="155"/>
      <c r="H15" s="155"/>
      <c r="I15" s="199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26</v>
      </c>
      <c r="E17" s="147" t="s">
        <v>27</v>
      </c>
      <c r="F17" s="56" t="s">
        <v>105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0.43099999999999999</v>
      </c>
      <c r="E18" s="148"/>
      <c r="F18" s="54">
        <v>0.48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14.5" customHeight="1" x14ac:dyDescent="0.35">
      <c r="B20" s="194" t="s">
        <v>30</v>
      </c>
      <c r="C20" s="195"/>
      <c r="D20" s="195"/>
      <c r="E20" s="195"/>
      <c r="F20" s="195"/>
      <c r="G20" s="195"/>
      <c r="H20" s="195"/>
      <c r="I20" s="196"/>
    </row>
    <row r="21" spans="1:11" ht="14.5" customHeight="1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</row>
    <row r="22" spans="1:11" ht="14.5" customHeight="1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</row>
    <row r="23" spans="1:11" ht="29" x14ac:dyDescent="0.35">
      <c r="B23" s="36" t="s">
        <v>33</v>
      </c>
      <c r="I23" s="97"/>
      <c r="J23" s="118" t="s">
        <v>34</v>
      </c>
      <c r="K23" s="117" t="s">
        <v>35</v>
      </c>
    </row>
    <row r="24" spans="1:11" s="45" customFormat="1" ht="17.25" customHeight="1" x14ac:dyDescent="0.35">
      <c r="B24" s="162" t="s">
        <v>106</v>
      </c>
      <c r="C24" s="163"/>
      <c r="D24" s="163"/>
      <c r="E24" s="163"/>
      <c r="F24" s="163"/>
      <c r="G24" s="163"/>
      <c r="H24" s="163"/>
      <c r="I24" s="163"/>
      <c r="J24" s="110">
        <v>10</v>
      </c>
      <c r="K24" s="111">
        <v>9.4399999999999998E-2</v>
      </c>
    </row>
    <row r="25" spans="1:11" ht="16.5" customHeight="1" x14ac:dyDescent="0.35">
      <c r="B25" s="162" t="s">
        <v>107</v>
      </c>
      <c r="C25" s="163"/>
      <c r="D25" s="163"/>
      <c r="E25" s="163"/>
      <c r="F25" s="163"/>
      <c r="G25" s="163"/>
      <c r="H25" s="163"/>
      <c r="I25" s="163"/>
      <c r="J25" s="112">
        <v>20</v>
      </c>
      <c r="K25" s="113">
        <v>0.1239</v>
      </c>
    </row>
    <row r="26" spans="1:11" ht="15.75" customHeight="1" x14ac:dyDescent="0.35">
      <c r="B26" s="162" t="s">
        <v>108</v>
      </c>
      <c r="C26" s="163"/>
      <c r="D26" s="163"/>
      <c r="E26" s="163"/>
      <c r="F26" s="163"/>
      <c r="G26" s="163"/>
      <c r="H26" s="163"/>
      <c r="I26" s="163"/>
      <c r="J26" s="112">
        <v>30</v>
      </c>
      <c r="K26" s="113">
        <v>0.128</v>
      </c>
    </row>
    <row r="27" spans="1:11" ht="12.65" customHeight="1" x14ac:dyDescent="0.35">
      <c r="B27" s="167" t="s">
        <v>109</v>
      </c>
      <c r="C27" s="168"/>
      <c r="D27" s="168"/>
      <c r="E27" s="168"/>
      <c r="F27" s="168"/>
      <c r="G27" s="168"/>
      <c r="H27" s="168"/>
      <c r="I27" s="168"/>
      <c r="J27" s="112">
        <v>40</v>
      </c>
      <c r="K27" s="113">
        <v>0.10059999999999999</v>
      </c>
    </row>
    <row r="28" spans="1:11" ht="15.75" customHeight="1" x14ac:dyDescent="0.35">
      <c r="B28" s="130" t="s">
        <v>110</v>
      </c>
      <c r="C28" s="164"/>
      <c r="D28" s="164"/>
      <c r="E28" s="164"/>
      <c r="F28" s="164"/>
      <c r="G28" s="164"/>
      <c r="H28" s="164"/>
      <c r="I28" s="164"/>
      <c r="J28" s="112">
        <v>50</v>
      </c>
      <c r="K28" s="113">
        <v>7.0900000000000005E-2</v>
      </c>
    </row>
    <row r="29" spans="1:11" ht="15.65" customHeight="1" x14ac:dyDescent="0.35">
      <c r="B29" s="165" t="s">
        <v>111</v>
      </c>
      <c r="C29" s="166"/>
      <c r="D29" s="166"/>
      <c r="E29" s="166"/>
      <c r="F29" s="166"/>
      <c r="G29" s="166"/>
      <c r="H29" s="166"/>
      <c r="I29" s="166"/>
      <c r="J29" s="112">
        <v>60</v>
      </c>
      <c r="K29" s="113">
        <v>6.3399999999999998E-2</v>
      </c>
    </row>
    <row r="30" spans="1:11" s="46" customFormat="1" ht="15.65" customHeight="1" x14ac:dyDescent="0.35">
      <c r="A30"/>
      <c r="B30" s="165" t="s">
        <v>112</v>
      </c>
      <c r="C30" s="166"/>
      <c r="D30" s="166"/>
      <c r="E30" s="166"/>
      <c r="F30" s="166"/>
      <c r="G30" s="166"/>
      <c r="H30" s="166"/>
      <c r="I30" s="166"/>
      <c r="J30" s="112">
        <v>70</v>
      </c>
      <c r="K30" s="113">
        <v>5.8900000000000001E-2</v>
      </c>
    </row>
    <row r="31" spans="1:11" ht="13.5" customHeight="1" x14ac:dyDescent="0.35">
      <c r="B31" s="159" t="s">
        <v>113</v>
      </c>
      <c r="C31" s="160"/>
      <c r="D31" s="160"/>
      <c r="E31" s="160"/>
      <c r="F31" s="160"/>
      <c r="G31" s="160"/>
      <c r="H31" s="160"/>
      <c r="I31" s="161"/>
    </row>
    <row r="32" spans="1:11" ht="15.75" customHeight="1" x14ac:dyDescent="0.35">
      <c r="B32" s="106" t="s">
        <v>44</v>
      </c>
      <c r="C32" s="107"/>
      <c r="D32" s="107"/>
      <c r="E32" s="107"/>
      <c r="F32" s="107"/>
      <c r="G32" s="107"/>
      <c r="H32" s="107"/>
      <c r="I32" s="108"/>
    </row>
    <row r="33" spans="1:9" s="46" customFormat="1" ht="16" customHeight="1" x14ac:dyDescent="0.35">
      <c r="A33"/>
      <c r="B33"/>
      <c r="C33"/>
      <c r="D33"/>
      <c r="E33"/>
      <c r="F33"/>
      <c r="G33"/>
      <c r="H33"/>
      <c r="I33"/>
    </row>
    <row r="34" spans="1:9" ht="15.75" customHeight="1" x14ac:dyDescent="0.35">
      <c r="B34" s="119"/>
    </row>
    <row r="35" spans="1:9" ht="15.75" customHeight="1" x14ac:dyDescent="0.35"/>
    <row r="36" spans="1:9" ht="15.75" customHeight="1" x14ac:dyDescent="0.35">
      <c r="B36" s="79"/>
      <c r="C36" s="79"/>
      <c r="D36" s="79"/>
      <c r="E36" s="79"/>
      <c r="F36" s="79"/>
      <c r="G36" s="79"/>
      <c r="H36" s="79"/>
      <c r="I36" s="79"/>
    </row>
    <row r="37" spans="1:9" ht="15.75" customHeight="1" x14ac:dyDescent="0.35">
      <c r="B37" s="79"/>
      <c r="C37" s="79"/>
      <c r="D37" s="79"/>
      <c r="E37" s="79"/>
      <c r="F37" s="79"/>
      <c r="G37" s="79"/>
      <c r="H37" s="79"/>
      <c r="I37" s="79"/>
    </row>
    <row r="38" spans="1:9" ht="15.75" customHeight="1" x14ac:dyDescent="0.35"/>
    <row r="39" spans="1:9" ht="15.75" customHeight="1" x14ac:dyDescent="0.35"/>
    <row r="40" spans="1:9" ht="15.75" customHeight="1" x14ac:dyDescent="0.35"/>
    <row r="41" spans="1:9" ht="15.75" customHeight="1" x14ac:dyDescent="0.35"/>
    <row r="42" spans="1:9" ht="15.75" customHeight="1" x14ac:dyDescent="0.35"/>
    <row r="43" spans="1:9" ht="15.75" customHeight="1" x14ac:dyDescent="0.35"/>
    <row r="44" spans="1:9" ht="15.75" customHeight="1" x14ac:dyDescent="0.35"/>
    <row r="45" spans="1:9" ht="15.75" customHeight="1" x14ac:dyDescent="0.35"/>
    <row r="46" spans="1:9" ht="15.75" customHeight="1" x14ac:dyDescent="0.35"/>
    <row r="47" spans="1:9" ht="15.75" customHeight="1" x14ac:dyDescent="0.35"/>
    <row r="48" spans="1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</sheetData>
  <mergeCells count="22">
    <mergeCell ref="B16:I16"/>
    <mergeCell ref="B2:I2"/>
    <mergeCell ref="C3:F3"/>
    <mergeCell ref="H3:I3"/>
    <mergeCell ref="B4:I4"/>
    <mergeCell ref="C13:C15"/>
    <mergeCell ref="E13:E15"/>
    <mergeCell ref="G13:H15"/>
    <mergeCell ref="I13:I15"/>
    <mergeCell ref="C17:C18"/>
    <mergeCell ref="E17:E18"/>
    <mergeCell ref="B22:I22"/>
    <mergeCell ref="B21:I21"/>
    <mergeCell ref="B25:I25"/>
    <mergeCell ref="B20:I20"/>
    <mergeCell ref="B24:I24"/>
    <mergeCell ref="B31:I31"/>
    <mergeCell ref="B26:I26"/>
    <mergeCell ref="B27:I27"/>
    <mergeCell ref="B28:I28"/>
    <mergeCell ref="B29:I29"/>
    <mergeCell ref="B30:I30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5"/>
  <sheetViews>
    <sheetView showGridLines="0" topLeftCell="A6" zoomScale="90" zoomScaleNormal="90" workbookViewId="0">
      <selection activeCell="G10" sqref="G10"/>
    </sheetView>
  </sheetViews>
  <sheetFormatPr defaultColWidth="9.1796875" defaultRowHeight="14.5" x14ac:dyDescent="0.35"/>
  <cols>
    <col min="1" max="1" width="10.269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3.179687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x14ac:dyDescent="0.35">
      <c r="B2" s="181" t="s">
        <v>45</v>
      </c>
      <c r="C2" s="182"/>
      <c r="D2" s="182"/>
      <c r="E2" s="182"/>
      <c r="F2" s="183"/>
    </row>
    <row r="3" spans="1:8" x14ac:dyDescent="0.35">
      <c r="B3" s="15" t="s">
        <v>46</v>
      </c>
      <c r="C3" s="16" t="s">
        <v>47</v>
      </c>
      <c r="D3" s="184" t="s">
        <v>48</v>
      </c>
      <c r="E3" s="185"/>
      <c r="F3" s="186"/>
    </row>
    <row r="5" spans="1:8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x14ac:dyDescent="0.35">
      <c r="B6" s="17" t="s">
        <v>51</v>
      </c>
      <c r="C6" s="22">
        <f>'Ensaio 3'!C5</f>
        <v>404.66</v>
      </c>
      <c r="D6" s="18"/>
      <c r="F6" s="19" t="s">
        <v>52</v>
      </c>
      <c r="G6" s="22">
        <f>'Ensaio 3'!C12</f>
        <v>191.85</v>
      </c>
      <c r="H6" s="16"/>
    </row>
    <row r="7" spans="1:8" x14ac:dyDescent="0.35">
      <c r="B7" s="17" t="s">
        <v>53</v>
      </c>
      <c r="C7" s="22">
        <f>'Ensaio 3'!G6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3'!H7</f>
        <v>4.6966666666666672</v>
      </c>
      <c r="D8" s="28">
        <f>C8/100</f>
        <v>4.696666666666667E-2</v>
      </c>
      <c r="F8" s="19" t="s">
        <v>56</v>
      </c>
      <c r="G8" s="22">
        <f>G6*G7</f>
        <v>195.78292499999998</v>
      </c>
      <c r="H8" s="16"/>
    </row>
    <row r="9" spans="1:8" x14ac:dyDescent="0.35">
      <c r="B9" s="19" t="s">
        <v>57</v>
      </c>
      <c r="C9" s="22" t="e">
        <f>'Ensaio 3'!H8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3'!H7</f>
        <v>4.6966666666666672</v>
      </c>
      <c r="C14" s="60">
        <f>100-B14</f>
        <v>95.303333333333327</v>
      </c>
      <c r="D14" s="70">
        <f>C14/100</f>
        <v>0.95303333333333329</v>
      </c>
      <c r="E14" s="23"/>
      <c r="G14" s="24"/>
      <c r="H14" s="23"/>
    </row>
    <row r="15" spans="1:8" x14ac:dyDescent="0.35">
      <c r="A15" s="122" t="s">
        <v>65</v>
      </c>
      <c r="B15" s="68" t="e">
        <f>'Ensaio 3'!H8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200" t="s">
        <v>68</v>
      </c>
      <c r="I17" s="201"/>
    </row>
    <row r="18" spans="2:9" x14ac:dyDescent="0.35">
      <c r="B18" s="19" t="s">
        <v>69</v>
      </c>
      <c r="C18" s="60">
        <f>C19+C20</f>
        <v>600.44292500000006</v>
      </c>
      <c r="E18" s="173" t="s">
        <v>70</v>
      </c>
      <c r="F18" s="174"/>
      <c r="H18" s="63" t="s">
        <v>71</v>
      </c>
      <c r="I18" s="64">
        <f>I19+I20</f>
        <v>201.0351064525</v>
      </c>
    </row>
    <row r="19" spans="2:9" x14ac:dyDescent="0.35">
      <c r="B19" s="19" t="s">
        <v>72</v>
      </c>
      <c r="C19" s="60">
        <f>'Ensaio 3'!C5</f>
        <v>404.66</v>
      </c>
      <c r="E19" s="63" t="s">
        <v>73</v>
      </c>
      <c r="F19" s="64">
        <f>F20+F21</f>
        <v>399.40781854750003</v>
      </c>
      <c r="H19" s="19" t="s">
        <v>74</v>
      </c>
      <c r="I19" s="60">
        <f>C19*D7</f>
        <v>24.967522000000002</v>
      </c>
    </row>
    <row r="20" spans="2:9" x14ac:dyDescent="0.35">
      <c r="B20" s="19" t="s">
        <v>75</v>
      </c>
      <c r="C20" s="60">
        <f>G8</f>
        <v>195.78292499999998</v>
      </c>
      <c r="E20" s="19" t="s">
        <v>76</v>
      </c>
      <c r="F20" s="60">
        <f>C6*D10</f>
        <v>379.69247800000005</v>
      </c>
      <c r="H20" s="19" t="s">
        <v>77</v>
      </c>
      <c r="I20" s="60">
        <f>C20*H9</f>
        <v>176.0675844525</v>
      </c>
    </row>
    <row r="21" spans="2:9" x14ac:dyDescent="0.35">
      <c r="B21" s="17" t="s">
        <v>78</v>
      </c>
      <c r="C21" s="60">
        <f>'Ensaio 3'!D14</f>
        <v>14.58</v>
      </c>
      <c r="E21" s="19" t="s">
        <v>79</v>
      </c>
      <c r="F21" s="60">
        <f>C20*H10</f>
        <v>19.715340547499984</v>
      </c>
      <c r="H21" s="19" t="s">
        <v>80</v>
      </c>
      <c r="I21" s="60">
        <f>(C22*B14)/100</f>
        <v>3.6004646666666669</v>
      </c>
    </row>
    <row r="22" spans="2:9" x14ac:dyDescent="0.35">
      <c r="B22" s="19" t="s">
        <v>81</v>
      </c>
      <c r="C22" s="44">
        <f>'Ensaio 3'!D13</f>
        <v>76.66</v>
      </c>
      <c r="E22" s="19" t="s">
        <v>82</v>
      </c>
      <c r="F22" s="60">
        <f>C22*D14</f>
        <v>73.059535333333329</v>
      </c>
      <c r="H22" s="25"/>
      <c r="I22" s="61"/>
    </row>
    <row r="23" spans="2:9" x14ac:dyDescent="0.35">
      <c r="B23" s="17" t="s">
        <v>83</v>
      </c>
      <c r="C23" s="81">
        <f>'Ensaio 3'!D15</f>
        <v>307.5</v>
      </c>
    </row>
    <row r="24" spans="2:9" x14ac:dyDescent="0.35">
      <c r="B24" s="80" t="s">
        <v>84</v>
      </c>
      <c r="C24" s="82">
        <f>I18-I21</f>
        <v>197.43464178583335</v>
      </c>
      <c r="D24" s="76"/>
      <c r="E24" s="84" t="s">
        <v>85</v>
      </c>
      <c r="F24" s="82">
        <f>'Ensaio 3'!I13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81" t="s">
        <v>86</v>
      </c>
      <c r="C27" s="183"/>
      <c r="E27"/>
      <c r="F27"/>
      <c r="H27" s="23"/>
    </row>
    <row r="28" spans="2:9" x14ac:dyDescent="0.35">
      <c r="B28" s="19" t="s">
        <v>87</v>
      </c>
      <c r="C28" s="22">
        <f>(C22/C18)*100</f>
        <v>12.767241782389224</v>
      </c>
      <c r="E28"/>
      <c r="F28"/>
      <c r="H28" s="23"/>
    </row>
    <row r="29" spans="2:9" x14ac:dyDescent="0.35">
      <c r="B29" s="103" t="s">
        <v>88</v>
      </c>
      <c r="C29" s="105">
        <f>(F22/F19)*100</f>
        <v>18.291964238212486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19.241765261763579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2:12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2:12" x14ac:dyDescent="0.35">
      <c r="B34" s="19" t="s">
        <v>69</v>
      </c>
      <c r="C34" s="60">
        <f>C22-F24</f>
        <v>61.66</v>
      </c>
      <c r="D34"/>
      <c r="E34" s="169" t="s">
        <v>91</v>
      </c>
      <c r="F34" s="170"/>
      <c r="G34" s="76"/>
      <c r="H34" s="78"/>
      <c r="I34" s="74"/>
    </row>
    <row r="35" spans="2:12" x14ac:dyDescent="0.35">
      <c r="B35" s="17" t="s">
        <v>78</v>
      </c>
      <c r="C35" s="60">
        <f>'Ensaio 3'!F14</f>
        <v>0</v>
      </c>
      <c r="D35"/>
      <c r="E35" s="90" t="s">
        <v>73</v>
      </c>
      <c r="F35" s="71">
        <f>((100-C8)/100)*C34</f>
        <v>58.764035333333325</v>
      </c>
      <c r="G35" s="76"/>
      <c r="H35" s="78"/>
      <c r="I35" s="74"/>
    </row>
    <row r="36" spans="2:12" x14ac:dyDescent="0.35">
      <c r="B36" s="19" t="s">
        <v>81</v>
      </c>
      <c r="C36" s="44">
        <f>'Ensaio 3'!F13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2:12" x14ac:dyDescent="0.35">
      <c r="B37" s="17" t="s">
        <v>83</v>
      </c>
      <c r="C37" s="27">
        <f>'Ensaio 3'!F15</f>
        <v>0</v>
      </c>
      <c r="D37"/>
      <c r="E37"/>
      <c r="F37"/>
      <c r="G37" s="76"/>
      <c r="H37" s="78"/>
      <c r="I37" s="74"/>
    </row>
    <row r="38" spans="2:12" x14ac:dyDescent="0.35">
      <c r="B38"/>
      <c r="C38"/>
      <c r="D38"/>
      <c r="E38"/>
      <c r="F38"/>
      <c r="G38" s="76"/>
      <c r="H38" s="77"/>
      <c r="I38" s="76"/>
    </row>
    <row r="39" spans="2:12" x14ac:dyDescent="0.35">
      <c r="B39"/>
      <c r="C39"/>
      <c r="D39"/>
      <c r="E39" s="79"/>
      <c r="F39" s="23"/>
    </row>
    <row r="40" spans="2:12" x14ac:dyDescent="0.35">
      <c r="B40" s="181" t="s">
        <v>92</v>
      </c>
      <c r="C40" s="183"/>
      <c r="D40"/>
      <c r="E40"/>
      <c r="F40"/>
      <c r="G40"/>
    </row>
    <row r="41" spans="2:12" x14ac:dyDescent="0.35">
      <c r="B41" s="19" t="s">
        <v>87</v>
      </c>
      <c r="C41" s="22" t="e">
        <f>(F36/F35)*100</f>
        <v>#DIV/0!</v>
      </c>
      <c r="D41"/>
      <c r="E41"/>
      <c r="F41"/>
      <c r="G41"/>
    </row>
    <row r="42" spans="2:12" customFormat="1" x14ac:dyDescent="0.35">
      <c r="H42" s="14"/>
      <c r="I42" s="14"/>
      <c r="J42" s="14"/>
      <c r="K42" s="14"/>
      <c r="L42" s="14"/>
    </row>
    <row r="43" spans="2:12" customFormat="1" x14ac:dyDescent="0.35"/>
    <row r="44" spans="2:12" customFormat="1" x14ac:dyDescent="0.35"/>
    <row r="45" spans="2:12" customFormat="1" x14ac:dyDescent="0.35"/>
    <row r="46" spans="2:12" customFormat="1" x14ac:dyDescent="0.35"/>
    <row r="47" spans="2:12" customFormat="1" x14ac:dyDescent="0.35"/>
    <row r="48" spans="2:12" customFormat="1" x14ac:dyDescent="0.35"/>
    <row r="49" spans="2:6" customFormat="1" x14ac:dyDescent="0.35"/>
    <row r="50" spans="2:6" customFormat="1" x14ac:dyDescent="0.35"/>
    <row r="51" spans="2:6" customFormat="1" x14ac:dyDescent="0.35"/>
    <row r="52" spans="2:6" customFormat="1" x14ac:dyDescent="0.35"/>
    <row r="53" spans="2:6" customFormat="1" x14ac:dyDescent="0.35"/>
    <row r="54" spans="2:6" customFormat="1" x14ac:dyDescent="0.35"/>
    <row r="55" spans="2:6" customFormat="1" x14ac:dyDescent="0.35"/>
    <row r="56" spans="2:6" customFormat="1" x14ac:dyDescent="0.35"/>
    <row r="57" spans="2:6" customFormat="1" x14ac:dyDescent="0.35"/>
    <row r="58" spans="2:6" customFormat="1" x14ac:dyDescent="0.35"/>
    <row r="59" spans="2:6" customFormat="1" x14ac:dyDescent="0.35">
      <c r="B59" s="14"/>
      <c r="C59" s="14"/>
    </row>
    <row r="60" spans="2:6" customFormat="1" x14ac:dyDescent="0.35">
      <c r="B60" s="14"/>
      <c r="C60" s="14"/>
    </row>
    <row r="61" spans="2:6" customFormat="1" x14ac:dyDescent="0.35">
      <c r="B61" s="14"/>
      <c r="C61" s="14"/>
    </row>
    <row r="62" spans="2:6" customFormat="1" x14ac:dyDescent="0.35">
      <c r="B62" s="14"/>
      <c r="C62" s="14"/>
    </row>
    <row r="63" spans="2:6" customFormat="1" x14ac:dyDescent="0.35">
      <c r="B63" s="14"/>
      <c r="C63" s="14"/>
      <c r="E63" s="14"/>
      <c r="F63" s="14"/>
    </row>
    <row r="64" spans="2:6" customFormat="1" x14ac:dyDescent="0.35">
      <c r="B64" s="14"/>
      <c r="C64" s="14"/>
      <c r="D64" s="14"/>
      <c r="E64" s="14"/>
      <c r="F64" s="14"/>
    </row>
    <row r="65" spans="8:14" x14ac:dyDescent="0.35">
      <c r="H65"/>
      <c r="I65"/>
      <c r="J65"/>
      <c r="K65"/>
      <c r="L65"/>
      <c r="M65"/>
      <c r="N65"/>
    </row>
  </sheetData>
  <mergeCells count="16">
    <mergeCell ref="B2:F2"/>
    <mergeCell ref="D3:F3"/>
    <mergeCell ref="B5:D5"/>
    <mergeCell ref="F5:H5"/>
    <mergeCell ref="E17:F17"/>
    <mergeCell ref="B12:D12"/>
    <mergeCell ref="B17:C17"/>
    <mergeCell ref="E34:F34"/>
    <mergeCell ref="B40:C40"/>
    <mergeCell ref="H17:I17"/>
    <mergeCell ref="E18:F18"/>
    <mergeCell ref="B27:C27"/>
    <mergeCell ref="H32:I32"/>
    <mergeCell ref="B33:C33"/>
    <mergeCell ref="E33:F33"/>
    <mergeCell ref="H33:I3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88"/>
  <sheetViews>
    <sheetView showGridLines="0" workbookViewId="0">
      <selection activeCell="B30" sqref="B30"/>
    </sheetView>
  </sheetViews>
  <sheetFormatPr defaultColWidth="14.453125" defaultRowHeight="15" customHeight="1" x14ac:dyDescent="0.35"/>
  <cols>
    <col min="1" max="1" width="3.1796875" customWidth="1"/>
    <col min="2" max="2" width="49.54296875" customWidth="1"/>
    <col min="3" max="3" width="13.453125" customWidth="1"/>
    <col min="4" max="4" width="19.1796875" customWidth="1"/>
    <col min="5" max="5" width="14" customWidth="1"/>
    <col min="6" max="6" width="25.81640625" customWidth="1"/>
    <col min="7" max="7" width="11.54296875" customWidth="1"/>
    <col min="8" max="8" width="10.54296875" customWidth="1"/>
    <col min="9" max="9" width="8.54296875" customWidth="1"/>
    <col min="10" max="10" width="12.7265625" customWidth="1"/>
    <col min="11" max="11" width="13.453125" customWidth="1"/>
    <col min="12" max="12" width="15" customWidth="1"/>
    <col min="13" max="13" width="17.453125" customWidth="1"/>
    <col min="14" max="14" width="21.54296875" customWidth="1"/>
    <col min="15" max="15" width="18" customWidth="1"/>
    <col min="16" max="16" width="27.453125" customWidth="1"/>
    <col min="17" max="17" width="23.453125" customWidth="1"/>
    <col min="18" max="18" width="20.453125" customWidth="1"/>
    <col min="19" max="26" width="8.54296875" customWidth="1"/>
  </cols>
  <sheetData>
    <row r="1" spans="1:11" ht="7.5" customHeight="1" thickBot="1" x14ac:dyDescent="0.4">
      <c r="A1" s="12"/>
    </row>
    <row r="2" spans="1:11" ht="14.5" x14ac:dyDescent="0.35">
      <c r="B2" s="139" t="s">
        <v>0</v>
      </c>
      <c r="C2" s="140"/>
      <c r="D2" s="140"/>
      <c r="E2" s="140"/>
      <c r="F2" s="140"/>
      <c r="G2" s="140"/>
      <c r="H2" s="140"/>
      <c r="I2" s="141"/>
    </row>
    <row r="3" spans="1:11" ht="14.5" x14ac:dyDescent="0.35">
      <c r="B3" s="29" t="s">
        <v>1</v>
      </c>
      <c r="C3" s="144" t="s">
        <v>114</v>
      </c>
      <c r="D3" s="145"/>
      <c r="E3" s="145"/>
      <c r="F3" s="146"/>
      <c r="G3" s="1" t="s">
        <v>3</v>
      </c>
      <c r="H3" s="142">
        <v>44082</v>
      </c>
      <c r="I3" s="143"/>
    </row>
    <row r="4" spans="1:11" ht="14.5" x14ac:dyDescent="0.35">
      <c r="B4" s="136" t="s">
        <v>4</v>
      </c>
      <c r="C4" s="137"/>
      <c r="D4" s="137"/>
      <c r="E4" s="137"/>
      <c r="F4" s="137"/>
      <c r="G4" s="137"/>
      <c r="H4" s="137"/>
      <c r="I4" s="138"/>
    </row>
    <row r="5" spans="1:11" ht="14.5" x14ac:dyDescent="0.35">
      <c r="B5" s="29" t="s">
        <v>5</v>
      </c>
      <c r="C5" s="6">
        <v>405.08</v>
      </c>
      <c r="D5" s="2"/>
      <c r="E5" s="3"/>
      <c r="F5" s="3"/>
      <c r="G5" s="3"/>
      <c r="H5" s="3"/>
      <c r="I5" s="30"/>
      <c r="K5" s="4"/>
    </row>
    <row r="6" spans="1:11" ht="14.5" x14ac:dyDescent="0.35">
      <c r="B6" s="29" t="s">
        <v>6</v>
      </c>
      <c r="C6" s="57"/>
      <c r="D6" s="57"/>
      <c r="E6" s="3"/>
      <c r="F6" s="5" t="s">
        <v>9</v>
      </c>
      <c r="G6" s="6">
        <v>6.17</v>
      </c>
      <c r="H6" s="3"/>
      <c r="I6" s="30"/>
      <c r="K6" s="4"/>
    </row>
    <row r="7" spans="1:11" ht="14.5" x14ac:dyDescent="0.35">
      <c r="B7" s="29" t="s">
        <v>7</v>
      </c>
      <c r="C7" s="65" t="s">
        <v>8</v>
      </c>
      <c r="D7" s="58">
        <v>9.35</v>
      </c>
      <c r="E7" s="13">
        <v>9.41</v>
      </c>
      <c r="F7" s="66">
        <v>9.2100000000000009</v>
      </c>
      <c r="G7" s="7" t="s">
        <v>9</v>
      </c>
      <c r="H7" s="6">
        <f>AVERAGE(D7:F7)</f>
        <v>9.3233333333333324</v>
      </c>
      <c r="I7" s="30"/>
      <c r="K7" s="4"/>
    </row>
    <row r="8" spans="1:11" ht="14.5" x14ac:dyDescent="0.35">
      <c r="B8" s="29" t="s">
        <v>7</v>
      </c>
      <c r="C8" s="65" t="s">
        <v>10</v>
      </c>
      <c r="D8" s="59"/>
      <c r="E8" s="13"/>
      <c r="F8" s="67"/>
      <c r="G8" s="7" t="s">
        <v>9</v>
      </c>
      <c r="H8" s="6" t="e">
        <f>AVERAGE(D8:F8)</f>
        <v>#DIV/0!</v>
      </c>
      <c r="I8" s="30"/>
    </row>
    <row r="9" spans="1:11" ht="14.5" x14ac:dyDescent="0.35">
      <c r="B9" s="31" t="s">
        <v>12</v>
      </c>
      <c r="C9" s="6">
        <v>85</v>
      </c>
      <c r="D9" s="3"/>
      <c r="E9" s="3"/>
      <c r="F9" s="3"/>
      <c r="G9" s="3"/>
      <c r="H9" s="3"/>
      <c r="I9" s="30"/>
    </row>
    <row r="10" spans="1:11" ht="14.5" x14ac:dyDescent="0.35">
      <c r="B10" s="29" t="s">
        <v>14</v>
      </c>
      <c r="C10" s="6">
        <v>3.5</v>
      </c>
      <c r="D10" s="3"/>
      <c r="F10" s="3"/>
      <c r="G10" s="3"/>
      <c r="H10" s="3"/>
      <c r="I10" s="30"/>
    </row>
    <row r="11" spans="1:11" ht="14.5" x14ac:dyDescent="0.35">
      <c r="B11" s="29" t="s">
        <v>15</v>
      </c>
      <c r="C11" s="50">
        <v>10</v>
      </c>
      <c r="D11" s="9"/>
      <c r="E11" s="3"/>
      <c r="F11" s="3"/>
      <c r="G11" s="3"/>
      <c r="H11" s="3"/>
      <c r="I11" s="30"/>
    </row>
    <row r="12" spans="1:11" ht="14.5" x14ac:dyDescent="0.35">
      <c r="B12" s="29" t="s">
        <v>16</v>
      </c>
      <c r="C12" s="8">
        <f>(325.12-116.31)/1.0205</f>
        <v>204.61538461538461</v>
      </c>
      <c r="D12" s="13"/>
      <c r="E12" s="13"/>
      <c r="F12" s="13"/>
      <c r="G12" s="13"/>
      <c r="H12" s="13"/>
      <c r="I12" s="32"/>
    </row>
    <row r="13" spans="1:11" ht="15" customHeight="1" x14ac:dyDescent="0.35">
      <c r="B13" s="31" t="s">
        <v>17</v>
      </c>
      <c r="C13" s="149" t="s">
        <v>18</v>
      </c>
      <c r="D13" s="62">
        <v>240.96</v>
      </c>
      <c r="E13" s="152" t="s">
        <v>19</v>
      </c>
      <c r="F13" s="62"/>
      <c r="G13" s="155" t="s">
        <v>20</v>
      </c>
      <c r="H13" s="155"/>
      <c r="I13" s="156">
        <v>15</v>
      </c>
    </row>
    <row r="14" spans="1:11" ht="14.5" customHeight="1" x14ac:dyDescent="0.35">
      <c r="B14" s="31" t="s">
        <v>21</v>
      </c>
      <c r="C14" s="150"/>
      <c r="D14" s="72">
        <v>7.75</v>
      </c>
      <c r="E14" s="153"/>
      <c r="F14" s="72"/>
      <c r="G14" s="155"/>
      <c r="H14" s="155"/>
      <c r="I14" s="157"/>
    </row>
    <row r="15" spans="1:11" ht="14.5" customHeight="1" x14ac:dyDescent="0.35">
      <c r="B15" s="31" t="s">
        <v>22</v>
      </c>
      <c r="C15" s="151"/>
      <c r="D15" s="62">
        <v>181.34</v>
      </c>
      <c r="E15" s="154"/>
      <c r="F15" s="62"/>
      <c r="G15" s="155"/>
      <c r="H15" s="155"/>
      <c r="I15" s="158"/>
    </row>
    <row r="16" spans="1:11" ht="14.5" x14ac:dyDescent="0.35">
      <c r="B16" s="136" t="s">
        <v>23</v>
      </c>
      <c r="C16" s="137"/>
      <c r="D16" s="137"/>
      <c r="E16" s="137"/>
      <c r="F16" s="137"/>
      <c r="G16" s="137"/>
      <c r="H16" s="137"/>
      <c r="I16" s="138"/>
    </row>
    <row r="17" spans="1:11" ht="14.5" x14ac:dyDescent="0.35">
      <c r="B17" s="29" t="s">
        <v>24</v>
      </c>
      <c r="C17" s="147" t="s">
        <v>25</v>
      </c>
      <c r="D17" s="56" t="s">
        <v>115</v>
      </c>
      <c r="E17" s="147" t="s">
        <v>27</v>
      </c>
      <c r="F17" s="56" t="s">
        <v>116</v>
      </c>
      <c r="G17" s="10"/>
      <c r="H17" s="10"/>
      <c r="I17" s="33"/>
    </row>
    <row r="18" spans="1:11" thickBot="1" x14ac:dyDescent="0.4">
      <c r="B18" s="38" t="s">
        <v>29</v>
      </c>
      <c r="C18" s="148"/>
      <c r="D18" s="55">
        <v>0.72499999999999998</v>
      </c>
      <c r="E18" s="148"/>
      <c r="F18" s="54">
        <v>0.69599999999999995</v>
      </c>
      <c r="G18" s="11"/>
      <c r="H18" s="11"/>
      <c r="I18" s="34"/>
    </row>
    <row r="19" spans="1:11" ht="14.5" x14ac:dyDescent="0.35">
      <c r="B19" s="39"/>
      <c r="C19" s="40"/>
      <c r="D19" s="41"/>
      <c r="E19" s="41"/>
      <c r="F19" s="41"/>
      <c r="G19" s="41"/>
      <c r="H19" s="41"/>
      <c r="I19" s="42"/>
    </row>
    <row r="20" spans="1:11" ht="26.25" customHeight="1" x14ac:dyDescent="0.35">
      <c r="B20" s="194" t="s">
        <v>30</v>
      </c>
      <c r="C20" s="195"/>
      <c r="D20" s="195"/>
      <c r="E20" s="195"/>
      <c r="F20" s="195"/>
      <c r="G20" s="195"/>
      <c r="H20" s="195"/>
      <c r="I20" s="196"/>
      <c r="J20" s="116" t="s">
        <v>34</v>
      </c>
      <c r="K20" s="117" t="s">
        <v>35</v>
      </c>
    </row>
    <row r="21" spans="1:11" ht="14.5" x14ac:dyDescent="0.35">
      <c r="B21" s="130" t="s">
        <v>31</v>
      </c>
      <c r="C21" s="131"/>
      <c r="D21" s="131"/>
      <c r="E21" s="131"/>
      <c r="F21" s="131"/>
      <c r="G21" s="131"/>
      <c r="H21" s="131"/>
      <c r="I21" s="132"/>
      <c r="J21" s="110">
        <v>10</v>
      </c>
      <c r="K21" s="111">
        <v>9.3100000000000002E-2</v>
      </c>
    </row>
    <row r="22" spans="1:11" ht="14.5" x14ac:dyDescent="0.35">
      <c r="B22" s="133" t="s">
        <v>32</v>
      </c>
      <c r="C22" s="134"/>
      <c r="D22" s="134"/>
      <c r="E22" s="134"/>
      <c r="F22" s="134"/>
      <c r="G22" s="134"/>
      <c r="H22" s="134"/>
      <c r="I22" s="135"/>
      <c r="J22" s="112">
        <v>20</v>
      </c>
      <c r="K22" s="113">
        <v>0.12820000000000001</v>
      </c>
    </row>
    <row r="23" spans="1:11" ht="15.75" customHeight="1" x14ac:dyDescent="0.35">
      <c r="B23" s="36" t="s">
        <v>33</v>
      </c>
      <c r="I23" s="97"/>
      <c r="J23" s="112">
        <v>30</v>
      </c>
      <c r="K23" s="113">
        <v>0.1492</v>
      </c>
    </row>
    <row r="24" spans="1:11" s="45" customFormat="1" ht="15" customHeight="1" x14ac:dyDescent="0.35">
      <c r="B24" s="162" t="s">
        <v>117</v>
      </c>
      <c r="C24" s="204"/>
      <c r="D24" s="204"/>
      <c r="E24" s="204"/>
      <c r="F24" s="204"/>
      <c r="G24" s="204"/>
      <c r="H24" s="204"/>
      <c r="I24" s="204"/>
      <c r="J24" s="112">
        <v>40</v>
      </c>
      <c r="K24" s="113">
        <v>0.13830000000000001</v>
      </c>
    </row>
    <row r="25" spans="1:11" ht="15.75" customHeight="1" x14ac:dyDescent="0.35">
      <c r="B25" s="162" t="s">
        <v>118</v>
      </c>
      <c r="C25" s="204"/>
      <c r="D25" s="204"/>
      <c r="E25" s="204"/>
      <c r="F25" s="204"/>
      <c r="G25" s="204"/>
      <c r="H25" s="204"/>
      <c r="I25" s="204"/>
      <c r="J25" s="112">
        <v>50</v>
      </c>
      <c r="K25" s="113">
        <v>0.12180000000000001</v>
      </c>
    </row>
    <row r="26" spans="1:11" s="46" customFormat="1" ht="34.5" customHeight="1" x14ac:dyDescent="0.35">
      <c r="A26"/>
      <c r="B26" s="162" t="s">
        <v>119</v>
      </c>
      <c r="C26" s="204"/>
      <c r="D26" s="204"/>
      <c r="E26" s="204"/>
      <c r="F26" s="204"/>
      <c r="G26" s="204"/>
      <c r="H26" s="204"/>
      <c r="I26" s="204"/>
    </row>
    <row r="27" spans="1:11" ht="19.5" customHeight="1" x14ac:dyDescent="0.35">
      <c r="B27" s="167" t="s">
        <v>120</v>
      </c>
      <c r="C27" s="168"/>
      <c r="D27" s="168"/>
      <c r="E27" s="168"/>
      <c r="F27" s="168"/>
      <c r="G27" s="168"/>
      <c r="H27" s="168"/>
      <c r="I27" s="205"/>
    </row>
    <row r="28" spans="1:11" s="46" customFormat="1" ht="30.75" customHeight="1" x14ac:dyDescent="0.35">
      <c r="A28"/>
      <c r="B28" s="130" t="s">
        <v>121</v>
      </c>
      <c r="C28" s="164"/>
      <c r="D28" s="164"/>
      <c r="E28" s="164"/>
      <c r="F28" s="164"/>
      <c r="G28" s="164"/>
      <c r="H28" s="164"/>
      <c r="I28" s="203"/>
    </row>
    <row r="29" spans="1:11" ht="15.75" customHeight="1" x14ac:dyDescent="0.35">
      <c r="B29" s="165" t="s">
        <v>122</v>
      </c>
      <c r="C29" s="166"/>
      <c r="D29" s="166"/>
      <c r="E29" s="166"/>
      <c r="F29" s="166"/>
      <c r="G29" s="166"/>
      <c r="H29" s="166"/>
      <c r="I29" s="190"/>
    </row>
    <row r="30" spans="1:11" ht="14.5" x14ac:dyDescent="0.35">
      <c r="B30" s="47" t="s">
        <v>123</v>
      </c>
      <c r="C30" s="48"/>
      <c r="D30" s="48"/>
      <c r="E30" s="48"/>
      <c r="F30" s="48"/>
      <c r="G30" s="48"/>
      <c r="H30" s="48"/>
      <c r="I30" s="49"/>
    </row>
    <row r="31" spans="1:11" s="46" customFormat="1" ht="14.5" x14ac:dyDescent="0.35">
      <c r="A31"/>
      <c r="B31" s="202"/>
      <c r="C31" s="202"/>
      <c r="D31" s="202"/>
      <c r="E31" s="202"/>
      <c r="F31" s="202"/>
      <c r="G31" s="202"/>
      <c r="H31" s="202"/>
      <c r="I31" s="202"/>
    </row>
    <row r="33" spans="1:9" s="46" customFormat="1" thickBot="1" x14ac:dyDescent="0.4">
      <c r="A33"/>
      <c r="B33"/>
      <c r="C33"/>
      <c r="D33"/>
      <c r="E33"/>
      <c r="F33"/>
      <c r="G33"/>
      <c r="H33"/>
      <c r="I33"/>
    </row>
    <row r="34" spans="1:9" ht="15.75" customHeight="1" x14ac:dyDescent="0.35"/>
    <row r="35" spans="1:9" ht="15.75" customHeight="1" x14ac:dyDescent="0.35"/>
    <row r="36" spans="1:9" ht="15.75" customHeight="1" x14ac:dyDescent="0.35"/>
    <row r="37" spans="1:9" ht="15.75" customHeight="1" x14ac:dyDescent="0.35"/>
    <row r="38" spans="1:9" ht="15.75" customHeight="1" x14ac:dyDescent="0.35"/>
    <row r="39" spans="1:9" ht="15.75" customHeight="1" x14ac:dyDescent="0.35"/>
    <row r="40" spans="1:9" ht="15.75" customHeight="1" x14ac:dyDescent="0.35"/>
    <row r="41" spans="1:9" ht="15.75" customHeight="1" x14ac:dyDescent="0.35"/>
    <row r="42" spans="1:9" ht="15.75" customHeight="1" x14ac:dyDescent="0.35"/>
    <row r="43" spans="1:9" ht="15.75" customHeight="1" x14ac:dyDescent="0.35"/>
    <row r="44" spans="1:9" ht="15.75" customHeight="1" x14ac:dyDescent="0.35"/>
    <row r="45" spans="1:9" ht="15.75" customHeight="1" x14ac:dyDescent="0.35"/>
    <row r="46" spans="1:9" ht="15.75" customHeight="1" x14ac:dyDescent="0.35"/>
    <row r="47" spans="1:9" ht="15.75" customHeight="1" x14ac:dyDescent="0.35"/>
    <row r="48" spans="1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mergeCells count="21">
    <mergeCell ref="G13:H15"/>
    <mergeCell ref="I13:I15"/>
    <mergeCell ref="B2:I2"/>
    <mergeCell ref="C3:F3"/>
    <mergeCell ref="H3:I3"/>
    <mergeCell ref="B4:I4"/>
    <mergeCell ref="C13:C15"/>
    <mergeCell ref="E13:E15"/>
    <mergeCell ref="B31:I31"/>
    <mergeCell ref="B28:I28"/>
    <mergeCell ref="B16:I16"/>
    <mergeCell ref="C17:C18"/>
    <mergeCell ref="E17:E18"/>
    <mergeCell ref="B24:I24"/>
    <mergeCell ref="B25:I25"/>
    <mergeCell ref="B29:I29"/>
    <mergeCell ref="B20:I20"/>
    <mergeCell ref="B22:I22"/>
    <mergeCell ref="B21:I21"/>
    <mergeCell ref="B26:I26"/>
    <mergeCell ref="B27:I27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4"/>
  <sheetViews>
    <sheetView showGridLines="0" topLeftCell="C1" zoomScale="90" zoomScaleNormal="90" workbookViewId="0">
      <selection activeCell="G10" sqref="G10"/>
    </sheetView>
  </sheetViews>
  <sheetFormatPr defaultColWidth="9.1796875" defaultRowHeight="14.5" x14ac:dyDescent="0.35"/>
  <cols>
    <col min="1" max="1" width="10.453125" style="14" bestFit="1" customWidth="1"/>
    <col min="2" max="2" width="38.81640625" style="14" customWidth="1"/>
    <col min="3" max="3" width="17.453125" style="14" customWidth="1"/>
    <col min="4" max="4" width="16.453125" style="14" customWidth="1"/>
    <col min="5" max="5" width="31.453125" style="14" customWidth="1"/>
    <col min="6" max="6" width="38.81640625" style="14" customWidth="1"/>
    <col min="7" max="7" width="13.453125" style="14" customWidth="1"/>
    <col min="8" max="8" width="29.453125" style="14" customWidth="1"/>
    <col min="9" max="9" width="11.54296875" style="14" customWidth="1"/>
    <col min="10" max="10" width="24.81640625" style="14" customWidth="1"/>
    <col min="11" max="11" width="27.54296875" style="14" customWidth="1"/>
    <col min="12" max="12" width="16.453125" style="14" customWidth="1"/>
    <col min="13" max="13" width="17.453125" style="14" customWidth="1"/>
    <col min="14" max="16384" width="9.1796875" style="14"/>
  </cols>
  <sheetData>
    <row r="1" spans="1:8" ht="8.25" customHeight="1" x14ac:dyDescent="0.35"/>
    <row r="2" spans="1:8" ht="14.5" customHeight="1" x14ac:dyDescent="0.35">
      <c r="B2" s="181" t="s">
        <v>45</v>
      </c>
      <c r="C2" s="182"/>
      <c r="D2" s="182"/>
      <c r="E2" s="182"/>
      <c r="F2" s="183"/>
    </row>
    <row r="3" spans="1:8" ht="14.5" customHeight="1" x14ac:dyDescent="0.35">
      <c r="B3" s="15" t="s">
        <v>46</v>
      </c>
      <c r="C3" s="16" t="s">
        <v>47</v>
      </c>
      <c r="D3" s="184" t="s">
        <v>48</v>
      </c>
      <c r="E3" s="185"/>
      <c r="F3" s="186"/>
    </row>
    <row r="4" spans="1:8" ht="14.5" customHeight="1" x14ac:dyDescent="0.35"/>
    <row r="5" spans="1:8" ht="14.5" customHeight="1" x14ac:dyDescent="0.35">
      <c r="B5" s="181" t="s">
        <v>49</v>
      </c>
      <c r="C5" s="182"/>
      <c r="D5" s="183"/>
      <c r="F5" s="176" t="s">
        <v>50</v>
      </c>
      <c r="G5" s="180"/>
      <c r="H5" s="177"/>
    </row>
    <row r="6" spans="1:8" ht="14.5" customHeight="1" x14ac:dyDescent="0.35">
      <c r="B6" s="17" t="s">
        <v>51</v>
      </c>
      <c r="C6" s="22">
        <f>'Ensaio 4'!C5</f>
        <v>405.08</v>
      </c>
      <c r="D6" s="18"/>
      <c r="F6" s="19" t="s">
        <v>52</v>
      </c>
      <c r="G6" s="22">
        <f>'Ensaio 4'!C12</f>
        <v>204.61538461538461</v>
      </c>
      <c r="H6" s="16"/>
    </row>
    <row r="7" spans="1:8" x14ac:dyDescent="0.35">
      <c r="B7" s="17" t="s">
        <v>53</v>
      </c>
      <c r="C7" s="22">
        <f>'Ensaio 4'!G6</f>
        <v>6.17</v>
      </c>
      <c r="D7" s="28">
        <f>C7/100</f>
        <v>6.1699999999999998E-2</v>
      </c>
      <c r="F7" s="19" t="s">
        <v>54</v>
      </c>
      <c r="G7" s="20">
        <v>1.0205</v>
      </c>
      <c r="H7" s="21"/>
    </row>
    <row r="8" spans="1:8" x14ac:dyDescent="0.35">
      <c r="B8" s="19" t="s">
        <v>55</v>
      </c>
      <c r="C8" s="22">
        <f>'Ensaio 4'!H7</f>
        <v>9.3233333333333324</v>
      </c>
      <c r="D8" s="28">
        <f>C8/100</f>
        <v>9.3233333333333321E-2</v>
      </c>
      <c r="F8" s="19" t="s">
        <v>56</v>
      </c>
      <c r="G8" s="22">
        <f>G6*G7</f>
        <v>208.81</v>
      </c>
      <c r="H8" s="16"/>
    </row>
    <row r="9" spans="1:8" x14ac:dyDescent="0.35">
      <c r="B9" s="19" t="s">
        <v>57</v>
      </c>
      <c r="C9" s="22" t="e">
        <f>'Ensaio 4'!H8</f>
        <v>#DIV/0!</v>
      </c>
      <c r="D9" s="28" t="e">
        <f>C9/100</f>
        <v>#DIV/0!</v>
      </c>
      <c r="F9" s="19" t="s">
        <v>58</v>
      </c>
      <c r="G9" s="22">
        <v>89.93</v>
      </c>
      <c r="H9" s="28">
        <f>G9/100</f>
        <v>0.8993000000000001</v>
      </c>
    </row>
    <row r="10" spans="1:8" x14ac:dyDescent="0.35">
      <c r="B10" s="19" t="s">
        <v>59</v>
      </c>
      <c r="C10" s="22">
        <f>100-C7</f>
        <v>93.83</v>
      </c>
      <c r="D10" s="28">
        <f>C10/100</f>
        <v>0.93830000000000002</v>
      </c>
      <c r="F10" s="19" t="s">
        <v>60</v>
      </c>
      <c r="G10" s="22">
        <f>100-G9</f>
        <v>10.069999999999993</v>
      </c>
      <c r="H10" s="28">
        <f>G10/100</f>
        <v>0.10069999999999993</v>
      </c>
    </row>
    <row r="12" spans="1:8" x14ac:dyDescent="0.35">
      <c r="B12" s="181" t="s">
        <v>61</v>
      </c>
      <c r="C12" s="182"/>
      <c r="D12" s="183"/>
    </row>
    <row r="13" spans="1:8" x14ac:dyDescent="0.35">
      <c r="B13" s="37" t="s">
        <v>62</v>
      </c>
      <c r="C13" s="37" t="s">
        <v>63</v>
      </c>
      <c r="D13" s="121" t="s">
        <v>63</v>
      </c>
    </row>
    <row r="14" spans="1:8" x14ac:dyDescent="0.35">
      <c r="A14" s="122" t="s">
        <v>64</v>
      </c>
      <c r="B14" s="69">
        <f>'Ensaio 4'!H7</f>
        <v>9.3233333333333324</v>
      </c>
      <c r="C14" s="60">
        <f>100-B14</f>
        <v>90.676666666666662</v>
      </c>
      <c r="D14" s="70">
        <f>C14/100</f>
        <v>0.90676666666666661</v>
      </c>
      <c r="E14" s="23"/>
      <c r="G14" s="24"/>
      <c r="H14" s="23"/>
    </row>
    <row r="15" spans="1:8" x14ac:dyDescent="0.35">
      <c r="A15" s="122" t="s">
        <v>65</v>
      </c>
      <c r="B15" s="68" t="e">
        <f>'Ensaio 4'!H8</f>
        <v>#DIV/0!</v>
      </c>
      <c r="C15" s="60" t="e">
        <f>100-B15</f>
        <v>#DIV/0!</v>
      </c>
      <c r="D15" s="70" t="e">
        <f>C15/100</f>
        <v>#DIV/0!</v>
      </c>
      <c r="H15" s="23"/>
    </row>
    <row r="16" spans="1:8" x14ac:dyDescent="0.35">
      <c r="A16" s="123"/>
      <c r="B16" s="73"/>
      <c r="C16" s="74"/>
      <c r="D16" s="75"/>
      <c r="H16" s="23"/>
    </row>
    <row r="17" spans="2:9" x14ac:dyDescent="0.35">
      <c r="B17" s="176" t="s">
        <v>66</v>
      </c>
      <c r="C17" s="177"/>
      <c r="E17" s="187" t="s">
        <v>67</v>
      </c>
      <c r="F17" s="188"/>
      <c r="H17" s="172" t="s">
        <v>68</v>
      </c>
      <c r="I17" s="172"/>
    </row>
    <row r="18" spans="2:9" x14ac:dyDescent="0.35">
      <c r="B18" s="19" t="s">
        <v>69</v>
      </c>
      <c r="C18" s="60">
        <f>C19+C20</f>
        <v>613.89</v>
      </c>
      <c r="E18" s="173" t="s">
        <v>70</v>
      </c>
      <c r="F18" s="174"/>
      <c r="H18" s="63" t="s">
        <v>71</v>
      </c>
      <c r="I18" s="64">
        <f>I19+I20</f>
        <v>212.77626900000001</v>
      </c>
    </row>
    <row r="19" spans="2:9" x14ac:dyDescent="0.35">
      <c r="B19" s="19" t="s">
        <v>72</v>
      </c>
      <c r="C19" s="60">
        <f>'Ensaio 4'!C5</f>
        <v>405.08</v>
      </c>
      <c r="E19" s="63" t="s">
        <v>73</v>
      </c>
      <c r="F19" s="64">
        <f>F20+F21</f>
        <v>401.11373099999997</v>
      </c>
      <c r="H19" s="19" t="s">
        <v>74</v>
      </c>
      <c r="I19" s="60">
        <f>C19*D7</f>
        <v>24.993435999999999</v>
      </c>
    </row>
    <row r="20" spans="2:9" x14ac:dyDescent="0.35">
      <c r="B20" s="19" t="s">
        <v>75</v>
      </c>
      <c r="C20" s="60">
        <f>G8</f>
        <v>208.81</v>
      </c>
      <c r="E20" s="19" t="s">
        <v>76</v>
      </c>
      <c r="F20" s="60">
        <f>C6*D10</f>
        <v>380.08656400000001</v>
      </c>
      <c r="H20" s="19" t="s">
        <v>77</v>
      </c>
      <c r="I20" s="60">
        <f>C20*H9</f>
        <v>187.78283300000001</v>
      </c>
    </row>
    <row r="21" spans="2:9" x14ac:dyDescent="0.35">
      <c r="B21" s="17" t="s">
        <v>78</v>
      </c>
      <c r="C21" s="60">
        <f>'Ensaio 4'!D14</f>
        <v>7.75</v>
      </c>
      <c r="E21" s="19" t="s">
        <v>79</v>
      </c>
      <c r="F21" s="60">
        <f>C20*H10</f>
        <v>21.027166999999984</v>
      </c>
      <c r="H21" s="19" t="s">
        <v>80</v>
      </c>
      <c r="I21" s="60">
        <f>(C22*B14)/100</f>
        <v>22.465503999999996</v>
      </c>
    </row>
    <row r="22" spans="2:9" x14ac:dyDescent="0.35">
      <c r="B22" s="19" t="s">
        <v>81</v>
      </c>
      <c r="C22" s="44">
        <f>'Ensaio 4'!D13</f>
        <v>240.96</v>
      </c>
      <c r="E22" s="19" t="s">
        <v>82</v>
      </c>
      <c r="F22" s="60">
        <f>C22*D14</f>
        <v>218.494496</v>
      </c>
      <c r="H22" s="25"/>
      <c r="I22" s="61"/>
    </row>
    <row r="23" spans="2:9" x14ac:dyDescent="0.35">
      <c r="B23" s="17" t="s">
        <v>83</v>
      </c>
      <c r="C23" s="81">
        <f>'Ensaio 4'!D15</f>
        <v>181.34</v>
      </c>
    </row>
    <row r="24" spans="2:9" x14ac:dyDescent="0.35">
      <c r="B24" s="80" t="s">
        <v>84</v>
      </c>
      <c r="C24" s="82">
        <f>I18-I21</f>
        <v>190.310765</v>
      </c>
      <c r="D24" s="76"/>
      <c r="E24" s="84" t="s">
        <v>85</v>
      </c>
      <c r="F24" s="83">
        <f>'Ensaio 4'!I13</f>
        <v>15</v>
      </c>
    </row>
    <row r="25" spans="2:9" x14ac:dyDescent="0.35">
      <c r="B25" s="51"/>
      <c r="C25" s="52"/>
      <c r="D25" s="23"/>
      <c r="H25" s="23"/>
    </row>
    <row r="26" spans="2:9" x14ac:dyDescent="0.35">
      <c r="D26" s="23"/>
      <c r="E26"/>
      <c r="F26"/>
      <c r="H26" s="23"/>
    </row>
    <row r="27" spans="2:9" x14ac:dyDescent="0.35">
      <c r="B27" s="171" t="s">
        <v>86</v>
      </c>
      <c r="C27" s="171"/>
      <c r="E27"/>
      <c r="F27"/>
      <c r="H27" s="23"/>
    </row>
    <row r="28" spans="2:9" x14ac:dyDescent="0.35">
      <c r="B28" s="19" t="s">
        <v>87</v>
      </c>
      <c r="C28" s="22">
        <f>(C22/C18)*100</f>
        <v>39.251331671797878</v>
      </c>
      <c r="E28"/>
      <c r="F28"/>
      <c r="H28" s="23"/>
    </row>
    <row r="29" spans="2:9" x14ac:dyDescent="0.35">
      <c r="B29" s="103" t="s">
        <v>88</v>
      </c>
      <c r="C29" s="105">
        <f>(F22/F19)*100</f>
        <v>54.47195623427811</v>
      </c>
      <c r="D29"/>
      <c r="E29"/>
      <c r="F29"/>
      <c r="H29" s="23"/>
    </row>
    <row r="30" spans="2:9" x14ac:dyDescent="0.35">
      <c r="B30" s="19" t="s">
        <v>88</v>
      </c>
      <c r="C30" s="22">
        <f>(F22/F20)*100</f>
        <v>57.485456391981273</v>
      </c>
      <c r="D30"/>
      <c r="E30"/>
      <c r="F30"/>
      <c r="H30" s="23"/>
    </row>
    <row r="31" spans="2:9" x14ac:dyDescent="0.35">
      <c r="B31" s="25"/>
      <c r="C31" s="26"/>
      <c r="D31"/>
      <c r="E31"/>
      <c r="F31"/>
      <c r="H31" s="77"/>
      <c r="I31" s="76"/>
    </row>
    <row r="32" spans="2:9" x14ac:dyDescent="0.35">
      <c r="D32"/>
      <c r="G32" s="76"/>
      <c r="H32" s="175"/>
      <c r="I32" s="175"/>
    </row>
    <row r="33" spans="1:15" ht="15" customHeight="1" x14ac:dyDescent="0.35">
      <c r="B33" s="176" t="s">
        <v>89</v>
      </c>
      <c r="C33" s="177"/>
      <c r="D33"/>
      <c r="E33" s="178" t="s">
        <v>90</v>
      </c>
      <c r="F33" s="179"/>
      <c r="G33" s="76"/>
      <c r="H33" s="175"/>
      <c r="I33" s="175"/>
    </row>
    <row r="34" spans="1:15" x14ac:dyDescent="0.35">
      <c r="B34" s="19" t="s">
        <v>69</v>
      </c>
      <c r="C34" s="60">
        <f>C22-F24</f>
        <v>225.96</v>
      </c>
      <c r="D34"/>
      <c r="E34" s="169" t="s">
        <v>91</v>
      </c>
      <c r="F34" s="170"/>
      <c r="G34" s="76"/>
      <c r="H34" s="78"/>
      <c r="I34" s="74"/>
    </row>
    <row r="35" spans="1:15" x14ac:dyDescent="0.35">
      <c r="B35" s="17" t="s">
        <v>78</v>
      </c>
      <c r="C35" s="60">
        <f>'Ensaio 4'!F14</f>
        <v>0</v>
      </c>
      <c r="D35"/>
      <c r="E35" s="90" t="s">
        <v>73</v>
      </c>
      <c r="F35" s="71">
        <f>((100-C8)/100)*C34</f>
        <v>204.89299599999998</v>
      </c>
      <c r="G35" s="76"/>
      <c r="H35" s="78"/>
      <c r="I35" s="74"/>
    </row>
    <row r="36" spans="1:15" x14ac:dyDescent="0.35">
      <c r="B36" s="19" t="s">
        <v>81</v>
      </c>
      <c r="C36" s="44">
        <f>'Ensaio 4'!F13</f>
        <v>0</v>
      </c>
      <c r="D36"/>
      <c r="E36" s="91" t="s">
        <v>82</v>
      </c>
      <c r="F36" s="6" t="e">
        <f>((100-C9)/100)*C36</f>
        <v>#DIV/0!</v>
      </c>
      <c r="G36" s="76"/>
      <c r="H36" s="78"/>
      <c r="I36" s="74"/>
    </row>
    <row r="37" spans="1:15" x14ac:dyDescent="0.35">
      <c r="B37" s="17" t="s">
        <v>83</v>
      </c>
      <c r="C37" s="27">
        <f>'Ensaio 4'!F15</f>
        <v>0</v>
      </c>
      <c r="D37"/>
      <c r="E37"/>
      <c r="F37"/>
      <c r="G37" s="76"/>
      <c r="H37" s="78"/>
      <c r="I37" s="74"/>
    </row>
    <row r="38" spans="1:15" x14ac:dyDescent="0.35">
      <c r="B38"/>
      <c r="C38"/>
      <c r="D38"/>
      <c r="E38"/>
      <c r="F38"/>
      <c r="G38" s="76"/>
      <c r="H38" s="77"/>
      <c r="I38" s="76"/>
    </row>
    <row r="39" spans="1:15" x14ac:dyDescent="0.35">
      <c r="B39"/>
      <c r="C39"/>
      <c r="D39"/>
      <c r="E39" s="79"/>
      <c r="F39" s="23"/>
      <c r="J39"/>
      <c r="K39"/>
      <c r="L39"/>
      <c r="M39"/>
      <c r="N39"/>
      <c r="O39"/>
    </row>
    <row r="40" spans="1:15" customFormat="1" x14ac:dyDescent="0.35">
      <c r="A40" s="14"/>
      <c r="B40" s="171" t="s">
        <v>92</v>
      </c>
      <c r="C40" s="171"/>
      <c r="H40" s="14"/>
      <c r="I40" s="14"/>
    </row>
    <row r="41" spans="1:15" customFormat="1" x14ac:dyDescent="0.35">
      <c r="A41" s="14"/>
      <c r="B41" s="19" t="s">
        <v>87</v>
      </c>
      <c r="C41" s="22" t="e">
        <f>(F36/F35)*100</f>
        <v>#DIV/0!</v>
      </c>
      <c r="H41" s="14"/>
      <c r="I41" s="14"/>
    </row>
    <row r="42" spans="1:15" customFormat="1" x14ac:dyDescent="0.35"/>
    <row r="43" spans="1:15" customFormat="1" x14ac:dyDescent="0.35"/>
    <row r="44" spans="1:15" customFormat="1" x14ac:dyDescent="0.35"/>
    <row r="45" spans="1:15" customFormat="1" x14ac:dyDescent="0.35"/>
    <row r="46" spans="1:15" customFormat="1" x14ac:dyDescent="0.35"/>
    <row r="47" spans="1:15" customFormat="1" x14ac:dyDescent="0.35"/>
    <row r="48" spans="1:15" customFormat="1" x14ac:dyDescent="0.35"/>
    <row r="49" spans="1:15" customFormat="1" x14ac:dyDescent="0.35"/>
    <row r="50" spans="1:15" customFormat="1" x14ac:dyDescent="0.35"/>
    <row r="51" spans="1:15" customFormat="1" x14ac:dyDescent="0.35"/>
    <row r="52" spans="1:15" customFormat="1" x14ac:dyDescent="0.35"/>
    <row r="53" spans="1:15" customFormat="1" x14ac:dyDescent="0.35"/>
    <row r="54" spans="1:15" customFormat="1" x14ac:dyDescent="0.35"/>
    <row r="55" spans="1:15" customFormat="1" x14ac:dyDescent="0.35"/>
    <row r="56" spans="1:15" customFormat="1" x14ac:dyDescent="0.35"/>
    <row r="57" spans="1:15" customFormat="1" x14ac:dyDescent="0.35"/>
    <row r="58" spans="1:15" customFormat="1" x14ac:dyDescent="0.35"/>
    <row r="59" spans="1:15" customFormat="1" x14ac:dyDescent="0.35"/>
    <row r="60" spans="1:15" customFormat="1" x14ac:dyDescent="0.35"/>
    <row r="61" spans="1:15" customFormat="1" x14ac:dyDescent="0.35"/>
    <row r="62" spans="1:15" customFormat="1" x14ac:dyDescent="0.35">
      <c r="A62" s="14"/>
      <c r="B62" s="14"/>
      <c r="C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D63"/>
      <c r="E63"/>
      <c r="F63"/>
      <c r="G63"/>
    </row>
    <row r="64" spans="1:15" x14ac:dyDescent="0.35">
      <c r="D64"/>
      <c r="E64"/>
      <c r="F64"/>
      <c r="G64"/>
    </row>
  </sheetData>
  <mergeCells count="16">
    <mergeCell ref="B40:C40"/>
    <mergeCell ref="B27:C27"/>
    <mergeCell ref="B33:C33"/>
    <mergeCell ref="B2:F2"/>
    <mergeCell ref="D3:F3"/>
    <mergeCell ref="B5:D5"/>
    <mergeCell ref="F5:H5"/>
    <mergeCell ref="B12:D12"/>
    <mergeCell ref="B17:C17"/>
    <mergeCell ref="E17:F17"/>
    <mergeCell ref="H17:I17"/>
    <mergeCell ref="E18:F18"/>
    <mergeCell ref="E33:F33"/>
    <mergeCell ref="E34:F34"/>
    <mergeCell ref="H32:I32"/>
    <mergeCell ref="H33:I3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FA6D7F37-2CC0-42D4-8BBA-4B9A33659E1E}"/>
</file>

<file path=customXml/itemProps2.xml><?xml version="1.0" encoding="utf-8"?>
<ds:datastoreItem xmlns:ds="http://schemas.openxmlformats.org/officeDocument/2006/customXml" ds:itemID="{C4A1E650-7025-43D1-AFB5-CE363334D61B}"/>
</file>

<file path=customXml/itemProps3.xml><?xml version="1.0" encoding="utf-8"?>
<ds:datastoreItem xmlns:ds="http://schemas.openxmlformats.org/officeDocument/2006/customXml" ds:itemID="{784724BE-7F96-4F56-9CF3-95417E7A58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Home</vt:lpstr>
      <vt:lpstr>Ensaio 1</vt:lpstr>
      <vt:lpstr>Ensaio 1 - Resultados </vt:lpstr>
      <vt:lpstr>Ensaio 2</vt:lpstr>
      <vt:lpstr>Ensaio 2 - Resultados</vt:lpstr>
      <vt:lpstr>Ensaio 3</vt:lpstr>
      <vt:lpstr>Ensaio 3 - Resultados </vt:lpstr>
      <vt:lpstr>Ensaio 4</vt:lpstr>
      <vt:lpstr>Ensaio 4 - Resultados </vt:lpstr>
      <vt:lpstr>Ensaio 5</vt:lpstr>
      <vt:lpstr>Ensaio 6</vt:lpstr>
      <vt:lpstr>Ensaio 6 - Resultados</vt:lpstr>
      <vt:lpstr>Ensaio 7</vt:lpstr>
      <vt:lpstr>Ensaio 7 - Resultados</vt:lpstr>
      <vt:lpstr>Ensaio 8</vt:lpstr>
      <vt:lpstr>Ensaio 5 - Resultados</vt:lpstr>
      <vt:lpstr>Ensaio 8 - Resultados</vt:lpstr>
      <vt:lpstr>Ensaio 9</vt:lpstr>
      <vt:lpstr>Ensaio 9 - Resultados </vt:lpstr>
      <vt:lpstr>Ensaio 10</vt:lpstr>
      <vt:lpstr>Ensaio 10 - Resultados</vt:lpstr>
      <vt:lpstr>Ensaio 11</vt:lpstr>
      <vt:lpstr>Ensaio 11 - Resultados</vt:lpstr>
      <vt:lpstr>Ensaio 12</vt:lpstr>
      <vt:lpstr>Ensaio 12 - Resultados</vt:lpstr>
      <vt:lpstr>Ensaio 13</vt:lpstr>
      <vt:lpstr>Ensaio 13 - Resultados</vt:lpstr>
      <vt:lpstr>Ensaio 14</vt:lpstr>
      <vt:lpstr>Ensaio 14 - 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</dc:creator>
  <cp:keywords/>
  <dc:description/>
  <cp:lastModifiedBy>Kaciane Andreola</cp:lastModifiedBy>
  <cp:revision/>
  <dcterms:created xsi:type="dcterms:W3CDTF">2018-11-27T10:42:52Z</dcterms:created>
  <dcterms:modified xsi:type="dcterms:W3CDTF">2020-11-25T17:52:26Z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