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abela de Filmes" sheetId="1" state="visible" r:id="rId1"/>
    <sheet xmlns:r="http://schemas.openxmlformats.org/officeDocument/2006/relationships" name="Dados Brutos" sheetId="2" state="visible" r:id="rId2"/>
    <sheet xmlns:r="http://schemas.openxmlformats.org/officeDocument/2006/relationships" name="Planilha3" sheetId="3" state="visible" r:id="rId3"/>
    <sheet xmlns:r="http://schemas.openxmlformats.org/officeDocument/2006/relationships" name="GênerosVendas" sheetId="4" state="visible" r:id="rId4"/>
    <sheet xmlns:r="http://schemas.openxmlformats.org/officeDocument/2006/relationships" name="TítuloPúblico" sheetId="5" state="visible" r:id="rId5"/>
  </sheets>
  <definedNames>
    <definedName name="_xlcn.WorksheetConnection_Análisedefilmes.xlsxDadosBrutos" hidden="1">DadosBrutos[]</definedName>
  </definedNames>
  <calcPr calcId="191028" fullCalcOnLoad="1"/>
  <pivotCaches>
    <pivotCache xmlns:r="http://schemas.openxmlformats.org/officeDocument/2006/relationships" cacheId="1" r:id="rId6"/>
    <pivotCache xmlns:r="http://schemas.openxmlformats.org/officeDocument/2006/relationships" cacheId="0" r:id="rId7"/>
  </pivotCaches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0">
    <xf numFmtId="0" fontId="0" fillId="0" borderId="0" pivotButton="0" quotePrefix="0" xfId="0"/>
    <xf numFmtId="1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9" fontId="0" fillId="0" borderId="0" applyAlignment="1" pivotButton="0" quotePrefix="0" xfId="1">
      <alignment horizontal="center" vertical="center"/>
    </xf>
    <xf numFmtId="0" fontId="3" fillId="0" borderId="0" pivotButton="0" quotePrefix="0" xfId="0"/>
  </cellXfs>
  <cellStyles count="2">
    <cellStyle name="Normal" xfId="0" builtinId="0"/>
    <cellStyle name="Porcentagem" xfId="1" builtinId="5"/>
  </cellStyles>
  <dxfs count="28">
    <dxf>
      <numFmt numFmtId="13" formatCode="0%"/>
    </dxf>
    <dxf>
      <numFmt numFmtId="164" formatCode="0.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pivotCacheDefinition" Target="/xl/pivotCache/pivotCacheDefinition1.xml" Id="rId6"/><Relationship Type="http://schemas.openxmlformats.org/officeDocument/2006/relationships/pivotCacheDefinition" Target="/xl/pivotCache/pivotCacheDefinition2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'Dados Brutos'!$F$1</f>
              <strCache>
                <ptCount val="1"/>
                <pt idx="0">
                  <v>Coluna6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Brutos'!$F$2:$F$13</f>
              <numCache>
                <formatCode>0</formatCode>
                <ptCount val="12"/>
              </numCache>
            </numRef>
          </val>
        </ser>
        <ser>
          <idx val="1"/>
          <order val="1"/>
          <tx>
            <strRef>
              <f>'Dados Brutos'!$G$1</f>
              <strCache>
                <ptCount val="1"/>
                <pt idx="0">
                  <v>Coluna7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Brutos'!$G$2:$G$13</f>
              <numCache>
                <formatCode>0%</formatCode>
                <ptCount val="12"/>
              </numCache>
            </numRef>
          </val>
        </ser>
        <ser>
          <idx val="2"/>
          <order val="2"/>
          <tx>
            <strRef>
              <f>'Dados Brutos'!$H$1</f>
              <strCache>
                <ptCount val="1"/>
                <pt idx="0">
                  <v>Coluna8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3">
                    <a:tint val="94000"/>
                    <a:satMod val="103000"/>
                    <a:lumMod val="102000"/>
                  </a:schemeClr>
                </a:gs>
                <a:gs pos="50000">
                  <a:schemeClr val="accent3">
                    <a:shade val="100000"/>
                    <a:satMod val="110000"/>
                    <a:lumMod val="100000"/>
                  </a:schemeClr>
                </a:gs>
                <a:gs pos="100000">
                  <a:schemeClr val="accent3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Brutos'!$H$2:$H$13</f>
              <numCache>
                <formatCode>0%</formatCode>
                <ptCount val="12"/>
              </numCache>
            </numRef>
          </val>
        </ser>
        <ser>
          <idx val="3"/>
          <order val="3"/>
          <tx>
            <strRef>
              <f>'Dados Brutos'!$I$1</f>
              <strCache>
                <ptCount val="1"/>
                <pt idx="0">
                  <v>Coluna9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Brutos'!$I$2:$I$13</f>
              <numCache>
                <formatCode>General</formatCode>
                <ptCount val="12"/>
              </numCache>
            </numRef>
          </val>
        </ser>
        <ser>
          <idx val="4"/>
          <order val="4"/>
          <tx>
            <strRef>
              <f>'Dados Brutos'!$J$1</f>
              <strCache>
                <ptCount val="1"/>
                <pt idx="0">
                  <v>Coluna10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Brutos'!$J$2:$J$13</f>
              <numCache>
                <formatCode>General</formatCode>
                <ptCount val="12"/>
              </numCache>
            </numRef>
          </val>
        </ser>
        <ser>
          <idx val="5"/>
          <order val="5"/>
          <tx>
            <strRef>
              <f>'Dados Brutos'!$K$1</f>
              <strCache>
                <ptCount val="1"/>
                <pt idx="0">
                  <v>Nota críticos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Brutos'!$K$2:$K$13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6"/>
          <order val="6"/>
          <tx>
            <strRef>
              <f>'Dados Brutos'!$L$1</f>
              <strCache>
                <ptCount val="1"/>
                <pt idx="0">
                  <v>Nota público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1">
                    <a:tint val="94000"/>
                    <a:satMod val="103000"/>
                    <a:lumMod val="102000"/>
                  </a:schemeClr>
                </a:gs>
                <a:gs pos="50000">
                  <a:schemeClr val="accent1">
                    <a:shade val="100000"/>
                    <a:satMod val="110000"/>
                    <a:lumMod val="100000"/>
                  </a:schemeClr>
                </a:gs>
                <a:gs pos="100000">
                  <a:schemeClr val="accent1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Brutos'!$L$2:$L$13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7"/>
          <order val="7"/>
          <tx>
            <strRef>
              <f>'Dados Brutos'!$M$1</f>
              <strCache>
                <ptCount val="1"/>
                <pt idx="0">
                  <v>Quant. avaliações positivas crit.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Brutos'!$M$2:$M$13</f>
              <numCache>
                <formatCode>0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8"/>
          <order val="8"/>
          <tx>
            <strRef>
              <f>'Dados Brutos'!$N$1</f>
              <strCache>
                <ptCount val="1"/>
                <pt idx="0">
                  <v>Quant. avaliações negativas crit.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3">
                    <a:tint val="94000"/>
                    <a:satMod val="103000"/>
                    <a:lumMod val="102000"/>
                  </a:schemeClr>
                </a:gs>
                <a:gs pos="50000">
                  <a:schemeClr val="accent3">
                    <a:shade val="100000"/>
                    <a:satMod val="110000"/>
                    <a:lumMod val="100000"/>
                  </a:schemeClr>
                </a:gs>
                <a:gs pos="100000">
                  <a:schemeClr val="accent3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Brutos'!$N$2:$N$13</f>
              <numCache>
                <formatCode>0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9"/>
          <order val="9"/>
          <tx>
            <strRef>
              <f>'Dados Brutos'!$O$1</f>
              <strCache>
                <ptCount val="1"/>
                <pt idx="0">
                  <v>Quant. avaliações positivas público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Brutos'!$O$2:$O$13</f>
              <numCache>
                <formatCode>0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0"/>
          <order val="10"/>
          <tx>
            <strRef>
              <f>'Dados Brutos'!$P$1</f>
              <strCache>
                <ptCount val="1"/>
                <pt idx="0">
                  <v>Quant. avaliações negativas públicos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Brutos'!$P$2:$P$13</f>
              <numCache>
                <formatCode>0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1"/>
          <order val="11"/>
          <tx>
            <strRef>
              <f>'Dados Brutos'!$Q$1</f>
              <strCache>
                <ptCount val="1"/>
                <pt idx="0">
                  <v>Valores bilheteria (Milhões)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f>'Dados Brutos'!$A$2:$E$13</f>
            </multiLvlStrRef>
          </cat>
          <val>
            <numRef>
              <f>'Dados Brutos'!$Q$2:$Q$13</f>
              <numCache>
                <formatCode>0.0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1027172655"/>
        <axId val="1027173615"/>
      </barChart>
      <catAx>
        <axId val="10271726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12700" cap="flat" cmpd="sng" algn="ctr">
            <a:solidFill>
              <a:schemeClr val="lt1">
                <a:alpha val="54000"/>
                <a:lumMod val="9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1027173615"/>
        <crosses val="autoZero"/>
        <auto val="1"/>
        <lblAlgn val="ctr"/>
        <lblOffset val="100"/>
        <noMultiLvlLbl val="0"/>
      </catAx>
      <valAx>
        <axId val="102717361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1027172655"/>
        <crosses val="autoZero"/>
        <crossBetween val="between"/>
      </valAx>
    </plotArea>
    <legend>
      <legendPos val="b"/>
      <legendEntry>
        <idx val="2"/>
        <delete val="1"/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[analise_de_filmes.xlsx]GênerosVendas!Tabela dinâmica38</name>
    <fmtId val="0"/>
  </pivotSource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pt-B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pt-B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pt-BR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GênerosVendas!$B$3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GênerosVendas!$A$4:$A$5</f>
              <strCache>
                <ptCount val="1"/>
                <pt idx="0">
                  <v>(vazio)</v>
                </pt>
              </strCache>
            </strRef>
          </cat>
          <val>
            <numRef>
              <f>GênerosVendas!$B$4:$B$5</f>
              <numCache>
                <formatCode>General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336957344"/>
        <axId val="1336968864"/>
      </barChart>
      <catAx>
        <axId val="13369573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1336968864"/>
        <crosses val="autoZero"/>
        <auto val="1"/>
        <lblAlgn val="ctr"/>
        <lblOffset val="100"/>
        <noMultiLvlLbl val="0"/>
      </catAx>
      <valAx>
        <axId val="13369688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13369573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[analise_de_filmes.xlsx]TítuloPúblico!Tabela dinâmica39</name>
    <fmtId val="0"/>
  </pivotSource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pt-BR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336954944"/>
        <axId val="1336966464"/>
      </barChart>
      <catAx>
        <axId val="133695494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1336966464"/>
        <crosses val="autoZero"/>
        <auto val="1"/>
        <lblAlgn val="ctr"/>
        <lblOffset val="100"/>
        <noMultiLvlLbl val="0"/>
      </catAx>
      <valAx>
        <axId val="133696646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1336954944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6</col>
      <colOff>312420</colOff>
      <row>1</row>
      <rowOff>99060</rowOff>
    </from>
    <to>
      <col>17</col>
      <colOff>263585</colOff>
      <row>25</row>
      <rowOff>135643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3</col>
      <colOff>106680</colOff>
      <row>1</row>
      <rowOff>118110</rowOff>
    </from>
    <to>
      <col>10</col>
      <colOff>411480</colOff>
      <row>16</row>
      <rowOff>118110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4</col>
      <colOff>205740</colOff>
      <row>1</row>
      <rowOff>64770</rowOff>
    </from>
    <to>
      <col>15</col>
      <colOff>464820</colOff>
      <row>16</row>
      <rowOff>64770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pivotCacheDefinition1.xml><?xml version="1.0" encoding="utf-8"?>
<pivotCacheDefinition xmlns="http://schemas.openxmlformats.org/spreadsheetml/2006/main" saveData="0" refreshedBy="Maria Eduarda de Oliveira" refreshedDate="45468.89328055555" backgroundQuery="1" createdVersion="8" refreshedVersion="7" minRefreshableVersion="3" recordCount="0" supportSubquery="1" supportAdvancedDrill="1">
  <cacheSource type="external" connectionId="3"/>
  <cacheFields count="2">
    <cacheField name="[DadosBrutos].[Coluna3].[Coluna3]" caption="Coluna3" uniqueList="1" numFmtId="0" sqlType="0" hierarchy="2" level="1" databaseField="1">
      <sharedItems count="1" containsBlank="1" containsNonDate="0" containsString="0">
        <m/>
      </sharedItems>
    </cacheField>
    <cacheField name="[Measures].[Soma de Valores bilheteria (Milhões)]" caption="Soma de Valores bilheteria (Milhões)" uniqueList="1" numFmtId="0" sqlType="0" hierarchy="32" level="32767" databaseField="1"/>
  </cacheFields>
  <cacheHierarchies>
    <cacheHierarchy uniqueName="[DadosBrutos].[Coluna1]" caption="Coluna1" measure="0" set="0" iconSet="0" attribute="1" time="0" keyAttribute="0" defaultMemberUniqueName="[DadosBrutos].[Coluna1].[All]" allUniqueName="[DadosBrutos].[Coluna1].[All]" dimensionUniqueName="[DadosBrutos]" displayFolder="" measures="0" count="0" oneField="0" memberValueDatatype="130" unbalanced="0" hidden="0"/>
    <cacheHierarchy uniqueName="[DadosBrutos].[Coluna2]" caption="Coluna2" measure="0" set="0" iconSet="0" attribute="1" time="0" keyAttribute="0" defaultMemberUniqueName="[DadosBrutos].[Coluna2].[All]" allUniqueName="[DadosBrutos].[Coluna2].[All]" dimensionUniqueName="[DadosBrutos]" displayFolder="" measures="0" count="0" oneField="0" memberValueDatatype="130" unbalanced="0" hidden="0"/>
    <cacheHierarchy uniqueName="[DadosBrutos].[Coluna3]" caption="Coluna3" measure="0" set="0" iconSet="0" attribute="1" time="0" keyAttribute="0" defaultMemberUniqueName="[DadosBrutos].[Coluna3].[All]" allUniqueName="[DadosBrutos].[Coluna3].[All]" dimensionUniqueName="[DadosBrutos]" displayFolder="" measures="0" count="2" oneField="0" memberValueDatatype="130" unbalanced="0" hidden="0">
      <fieldsUsage count="2">
        <fieldUsage x="0"/>
      </fieldsUsage>
    </cacheHierarchy>
    <cacheHierarchy uniqueName="[DadosBrutos].[Coluna4]" caption="Coluna4" measure="0" set="0" iconSet="0" attribute="1" time="0" keyAttribute="0" defaultMemberUniqueName="[DadosBrutos].[Coluna4].[All]" allUniqueName="[DadosBrutos].[Coluna4].[All]" dimensionUniqueName="[DadosBrutos]" displayFolder="" measures="0" count="0" oneField="0" memberValueDatatype="130" unbalanced="0" hidden="0"/>
    <cacheHierarchy uniqueName="[DadosBrutos].[Coluna5]" caption="Coluna5" measure="0" set="0" iconSet="0" attribute="1" time="0" keyAttribute="0" defaultMemberUniqueName="[DadosBrutos].[Coluna5].[All]" allUniqueName="[DadosBrutos].[Coluna5].[All]" dimensionUniqueName="[DadosBrutos]" displayFolder="" measures="0" count="0" oneField="0" memberValueDatatype="130" unbalanced="0" hidden="0"/>
    <cacheHierarchy uniqueName="[DadosBrutos].[Coluna6]" caption="Coluna6" measure="0" set="0" iconSet="0" attribute="1" time="0" keyAttribute="0" defaultMemberUniqueName="[DadosBrutos].[Coluna6].[All]" allUniqueName="[DadosBrutos].[Coluna6].[All]" dimensionUniqueName="[DadosBrutos]" displayFolder="" measures="0" count="0" oneField="0" memberValueDatatype="130" unbalanced="0" hidden="0"/>
    <cacheHierarchy uniqueName="[DadosBrutos].[Coluna7]" caption="Coluna7" measure="0" set="0" iconSet="0" attribute="1" time="0" keyAttribute="0" defaultMemberUniqueName="[DadosBrutos].[Coluna7].[All]" allUniqueName="[DadosBrutos].[Coluna7].[All]" dimensionUniqueName="[DadosBrutos]" displayFolder="" measures="0" count="0" oneField="0" memberValueDatatype="130" unbalanced="0" hidden="0"/>
    <cacheHierarchy uniqueName="[DadosBrutos].[Coluna8]" caption="Coluna8" measure="0" set="0" iconSet="0" attribute="1" time="0" keyAttribute="0" defaultMemberUniqueName="[DadosBrutos].[Coluna8].[All]" allUniqueName="[DadosBrutos].[Coluna8].[All]" dimensionUniqueName="[DadosBrutos]" displayFolder="" measures="0" count="0" oneField="0" memberValueDatatype="130" unbalanced="0" hidden="0"/>
    <cacheHierarchy uniqueName="[DadosBrutos].[Coluna9]" caption="Coluna9" measure="0" set="0" iconSet="0" attribute="1" time="0" keyAttribute="0" defaultMemberUniqueName="[DadosBrutos].[Coluna9].[All]" allUniqueName="[DadosBrutos].[Coluna9].[All]" dimensionUniqueName="[DadosBrutos]" displayFolder="" measures="0" count="0" oneField="0" memberValueDatatype="130" unbalanced="0" hidden="0"/>
    <cacheHierarchy uniqueName="[DadosBrutos].[Coluna10]" caption="Coluna10" measure="0" set="0" iconSet="0" attribute="1" time="0" keyAttribute="0" defaultMemberUniqueName="[DadosBrutos].[Coluna10].[All]" allUniqueName="[DadosBrutos].[Coluna10].[All]" dimensionUniqueName="[DadosBrutos]" displayFolder="" measures="0" count="0" oneField="0" memberValueDatatype="130" unbalanced="0" hidden="0"/>
    <cacheHierarchy uniqueName="[DadosBrutos].[Nota críticos]" caption="Nota críticos" measure="0" set="0" iconSet="0" attribute="1" time="0" keyAttribute="0" defaultMemberUniqueName="[DadosBrutos].[Nota críticos].[All]" allUniqueName="[DadosBrutos].[Nota críticos].[All]" dimensionUniqueName="[DadosBrutos]" displayFolder="" measures="0" count="0" oneField="0" memberValueDatatype="20" unbalanced="0" hidden="0"/>
    <cacheHierarchy uniqueName="[DadosBrutos].[Nota público]" caption="Nota público" measure="0" set="0" iconSet="0" attribute="1" time="0" keyAttribute="0" defaultMemberUniqueName="[DadosBrutos].[Nota público].[All]" allUniqueName="[DadosBrutos].[Nota público].[All]" dimensionUniqueName="[DadosBrutos]" displayFolder="" measures="0" count="0" oneField="0" memberValueDatatype="20" unbalanced="0" hidden="0"/>
    <cacheHierarchy uniqueName="[DadosBrutos].[Quant. avaliações positivas crit.]" caption="Quant. avaliações positivas crit." measure="0" set="0" iconSet="0" attribute="1" time="0" keyAttribute="0" defaultMemberUniqueName="[DadosBrutos].[Quant. avaliações positivas crit.].[All]" allUniqueName="[DadosBrutos].[Quant. avaliações positivas crit.].[All]" dimensionUniqueName="[DadosBrutos]" displayFolder="" measures="0" count="0" oneField="0" memberValueDatatype="20" unbalanced="0" hidden="0"/>
    <cacheHierarchy uniqueName="[DadosBrutos].[Quant. avaliações negativas crit.]" caption="Quant. avaliações negativas crit." measure="0" set="0" iconSet="0" attribute="1" time="0" keyAttribute="0" defaultMemberUniqueName="[DadosBrutos].[Quant. avaliações negativas crit.].[All]" allUniqueName="[DadosBrutos].[Quant. avaliações negativas crit.].[All]" dimensionUniqueName="[DadosBrutos]" displayFolder="" measures="0" count="0" oneField="0" memberValueDatatype="20" unbalanced="0" hidden="0"/>
    <cacheHierarchy uniqueName="[DadosBrutos].[Quant. avaliações positivas público]" caption="Quant. avaliações positivas público" measure="0" set="0" iconSet="0" attribute="1" time="0" keyAttribute="0" defaultMemberUniqueName="[DadosBrutos].[Quant. avaliações positivas público].[All]" allUniqueName="[DadosBrutos].[Quant. avaliações positivas público].[All]" dimensionUniqueName="[DadosBrutos]" displayFolder="" measures="0" count="0" oneField="0" memberValueDatatype="20" unbalanced="0" hidden="0"/>
    <cacheHierarchy uniqueName="[DadosBrutos].[Quant. avaliações negativas públicos]" caption="Quant. avaliações negativas públicos" measure="0" set="0" iconSet="0" attribute="1" time="0" keyAttribute="0" defaultMemberUniqueName="[DadosBrutos].[Quant. avaliações negativas públicos].[All]" allUniqueName="[DadosBrutos].[Quant. avaliações negativas públicos].[All]" dimensionUniqueName="[DadosBrutos]" displayFolder="" measures="0" count="0" oneField="0" memberValueDatatype="20" unbalanced="0" hidden="0"/>
    <cacheHierarchy uniqueName="[DadosBrutos].[Valores bilheteria (Milhões)]" caption="Valores bilheteria (Milhões)" measure="0" set="0" iconSet="0" attribute="1" time="0" keyAttribute="0" defaultMemberUniqueName="[DadosBrutos].[Valores bilheteria (Milhões)].[All]" allUniqueName="[DadosBrutos].[Valores bilheteria (Milhões)].[All]" dimensionUniqueName="[DadosBrutos]" displayFolder="" measures="0" count="0" oneField="0" memberValueDatatype="20" unbalanced="0" hidden="0"/>
    <cacheHierarchy uniqueName="[Tabela de Filmes].[Filme]" caption="Filme" measure="0" set="0" iconSet="0" attribute="1" time="0" keyAttribute="0" defaultMemberUniqueName="[Tabela de Filmes].[Filme].[All]" allUniqueName="[Tabela de Filmes].[Filme].[All]" dimensionUniqueName="[Tabela de Filmes]" displayFolder="" measures="0" count="0" oneField="0" memberValueDatatype="130" unbalanced="0" hidden="0"/>
    <cacheHierarchy uniqueName="[Tabela de Filmes].[Data de Lançamento]" caption="Data de Lançamento" measure="0" set="0" iconSet="0" attribute="1" time="0" keyAttribute="0" defaultMemberUniqueName="[Tabela de Filmes].[Data de Lançamento].[All]" allUniqueName="[Tabela de Filmes].[Data de Lançamento].[All]" dimensionUniqueName="[Tabela de Filmes]" displayFolder="" measures="0" count="0" oneField="0" memberValueDatatype="130" unbalanced="0" hidden="0"/>
    <cacheHierarchy uniqueName="[Tabela de Filmes].[Gênero]" caption="Gênero" measure="0" set="0" iconSet="0" attribute="1" time="0" keyAttribute="0" defaultMemberUniqueName="[Tabela de Filmes].[Gênero].[All]" allUniqueName="[Tabela de Filmes].[Gênero].[All]" dimensionUniqueName="[Tabela de Filmes]" displayFolder="" measures="0" count="0" oneField="0" memberValueDatatype="130" unbalanced="0" hidden="0"/>
    <cacheHierarchy uniqueName="[Tabela de Filmes].[Trope]" caption="Trope" measure="0" set="0" iconSet="0" attribute="1" time="0" keyAttribute="0" defaultMemberUniqueName="[Tabela de Filmes].[Trope].[All]" allUniqueName="[Tabela de Filmes].[Trope].[All]" dimensionUniqueName="[Tabela de Filmes]" displayFolder="" measures="0" count="0" oneField="0" memberValueDatatype="130" unbalanced="0" hidden="0"/>
    <cacheHierarchy uniqueName="[Tabela de Filmes].[Diretor]" caption="Diretor" measure="0" set="0" iconSet="0" attribute="1" time="0" keyAttribute="0" defaultMemberUniqueName="[Tabela de Filmes].[Diretor].[All]" allUniqueName="[Tabela de Filmes].[Diretor].[All]" dimensionUniqueName="[Tabela de Filmes]" displayFolder="" measures="0" count="0" oneField="0" memberValueDatatype="130" unbalanced="0" hidden="0"/>
    <cacheHierarchy uniqueName="[Tabela de Filmes].[Bilheteria(Gross USD)]" caption="Bilheteria(Gross USD)" measure="0" set="0" iconSet="0" attribute="1" time="0" keyAttribute="0" defaultMemberUniqueName="[Tabela de Filmes].[Bilheteria(Gross USD)].[All]" allUniqueName="[Tabela de Filmes].[Bilheteria(Gross USD)].[All]" dimensionUniqueName="[Tabela de Filmes]" displayFolder="" measures="0" count="0" oneField="0" memberValueDatatype="130" unbalanced="0" hidden="0"/>
    <cacheHierarchy uniqueName="[Tabela de Filmes].[Consensu dos Críticos]" caption="Consensu dos Críticos" measure="0" set="0" iconSet="0" attribute="1" time="0" keyAttribute="0" defaultMemberUniqueName="[Tabela de Filmes].[Consensu dos Críticos].[All]" allUniqueName="[Tabela de Filmes].[Consensu dos Críticos].[All]" dimensionUniqueName="[Tabela de Filmes]" displayFolder="" measures="0" count="0" oneField="0" memberValueDatatype="130" unbalanced="0" hidden="0"/>
    <cacheHierarchy uniqueName="[Tabela de Filmes].[Consensu da Audiência]" caption="Consensu da Audiência" measure="0" set="0" iconSet="0" attribute="1" time="0" keyAttribute="0" defaultMemberUniqueName="[Tabela de Filmes].[Consensu da Audiência].[All]" allUniqueName="[Tabela de Filmes].[Consensu da Audiência].[All]" dimensionUniqueName="[Tabela de Filmes]" displayFolder="" measures="0" count="0" oneField="0" memberValueDatatype="130" unbalanced="0" hidden="0"/>
    <cacheHierarchy uniqueName="[Tabela de Filmes].[Reviews dos Críticos]" caption="Reviews dos Críticos" measure="0" set="0" iconSet="0" attribute="1" time="0" keyAttribute="0" defaultMemberUniqueName="[Tabela de Filmes].[Reviews dos Críticos].[All]" allUniqueName="[Tabela de Filmes].[Reviews dos Críticos].[All]" dimensionUniqueName="[Tabela de Filmes]" displayFolder="" measures="0" count="0" oneField="0" memberValueDatatype="130" unbalanced="0" hidden="0"/>
    <cacheHierarchy uniqueName="[Tabela de Filmes].[Reviews da Audiência]" caption="Reviews da Audiência" measure="0" set="0" iconSet="0" attribute="1" time="0" keyAttribute="0" defaultMemberUniqueName="[Tabela de Filmes].[Reviews da Audiência].[All]" allUniqueName="[Tabela de Filmes].[Reviews da Audiência].[All]" dimensionUniqueName="[Tabela de Filmes]" displayFolder="" measures="0" count="0" oneField="0" memberValueDatatype="130" unbalanced="0" hidden="0"/>
    <cacheHierarchy uniqueName="[Measures].[__XL_Count DadosBrutos]" caption="__XL_Count DadosBrutos" measure="1" set="0" iconSet="0" attribute="0" time="0" keyAttribute="0" displayFolder="" measureGroup="DadosBrutos" measures="0" count="0" oneField="0" hidden="1"/>
    <cacheHierarchy uniqueName="[Measures].[__XL_Count Tabela de Filmes]" caption="__XL_Count Tabela de Filmes" measure="1" set="0" iconSet="0" attribute="0" time="0" keyAttribute="0" displayFolder="" measureGroup="Tabela de Filmes" measures="0" count="0" oneField="0" hidden="1"/>
    <cacheHierarchy uniqueName="[Measures].[__No measures defined]" caption="__No measures defined" measure="1" set="0" iconSet="0" attribute="0" time="0" keyAttribute="0" displayFolder="" measures="0" count="0" oneField="0" hidden="1"/>
    <cacheHierarchy uniqueName="[Measures].[Count of Coluna10]" caption="Count of Coluna10" measure="1" set="0" iconSet="0" attribute="0" time="0" keyAttribute="0" displayFolder="" measureGroup="DadosBrutos" measures="0" count="0" oneField="0" hidden="1"/>
    <cacheHierarchy uniqueName="[Measures].[Contagem de Valores bilheteria (Milhões)]" caption="Contagem de Valores bilheteria (Milhões)" measure="1" set="0" iconSet="0" attribute="0" time="0" keyAttribute="0" displayFolder="" measureGroup="DadosBrutos" measures="0" count="0" oneField="0" hidden="1"/>
    <cacheHierarchy uniqueName="[Measures].[Soma de Valores bilheteria (Milhões)]" caption="Soma de Valores bilheteria (Milhões)" measure="1" set="0" iconSet="0" attribute="0" time="0" keyAttribute="0" displayFolder="" measureGroup="DadosBrutos" measures="0" count="0" oneField="1" hidden="1">
      <fieldsUsage count="1">
        <fieldUsage x="1"/>
      </fieldsUsage>
    </cacheHierarchy>
  </cacheHierarchies>
  <dimensions>
    <dimension measure="0" name="DadosBrutos" uniqueName="[DadosBrutos]" caption="DadosBrutos"/>
    <dimension measure="1" name="Measures" uniqueName="[Measures]" caption="Measures"/>
    <dimension measure="0" name="Tabela de Filmes" uniqueName="[Tabela de Filmes]" caption="Tabela de Filmes"/>
  </dimensions>
  <measureGroups count="2">
    <measureGroup name="DadosBrutos" caption="DadosBrutos"/>
    <measureGroup name="Tabela de Filmes" caption="Tabela de Filmes"/>
  </measureGroups>
  <maps count="2">
    <map measureGroup="0" dimension="0"/>
    <map measureGroup="1" dimension="2"/>
  </maps>
</pivotCacheDefinition>
</file>

<file path=xl/pivotCache/pivotCacheDefinition2.xml><?xml version="1.0" encoding="utf-8"?>
<pivotCacheDefinition xmlns="http://schemas.openxmlformats.org/spreadsheetml/2006/main" saveData="0" refreshedBy="Maria Eduarda de Oliveira" refreshedDate="45468.89327939815" backgroundQuery="1" createdVersion="8" refreshedVersion="7" minRefreshableVersion="3" recordCount="0" supportSubquery="1" supportAdvancedDrill="1">
  <cacheSource type="external" connectionId="3"/>
  <cacheFields count="1">
    <cacheField name="[DadosBrutos].[Coluna1].[Coluna1]" caption="Coluna1" uniqueList="1" numFmtId="0" sqlType="0" hierarchy="0" level="1" databaseField="1">
      <sharedItems count="1" containsBlank="1" containsNonDate="0" containsString="0">
        <m/>
      </sharedItems>
    </cacheField>
  </cacheFields>
  <cacheHierarchies>
    <cacheHierarchy uniqueName="[DadosBrutos].[Coluna1]" caption="Coluna1" measure="0" set="0" iconSet="0" attribute="1" time="0" keyAttribute="0" defaultMemberUniqueName="[DadosBrutos].[Coluna1].[All]" allUniqueName="[DadosBrutos].[Coluna1].[All]" dimensionUniqueName="[DadosBrutos]" displayFolder="" measures="0" count="2" oneField="0" memberValueDatatype="130" unbalanced="0" hidden="0">
      <fieldsUsage count="2">
        <fieldUsage x="0"/>
      </fieldsUsage>
    </cacheHierarchy>
    <cacheHierarchy uniqueName="[DadosBrutos].[Coluna2]" caption="Coluna2" measure="0" set="0" iconSet="0" attribute="1" time="0" keyAttribute="0" defaultMemberUniqueName="[DadosBrutos].[Coluna2].[All]" allUniqueName="[DadosBrutos].[Coluna2].[All]" dimensionUniqueName="[DadosBrutos]" displayFolder="" measures="0" count="0" oneField="0" memberValueDatatype="130" unbalanced="0" hidden="0"/>
    <cacheHierarchy uniqueName="[DadosBrutos].[Coluna3]" caption="Coluna3" measure="0" set="0" iconSet="0" attribute="1" time="0" keyAttribute="0" defaultMemberUniqueName="[DadosBrutos].[Coluna3].[All]" allUniqueName="[DadosBrutos].[Coluna3].[All]" dimensionUniqueName="[DadosBrutos]" displayFolder="" measures="0" count="0" oneField="0" memberValueDatatype="130" unbalanced="0" hidden="0"/>
    <cacheHierarchy uniqueName="[DadosBrutos].[Coluna4]" caption="Coluna4" measure="0" set="0" iconSet="0" attribute="1" time="0" keyAttribute="0" defaultMemberUniqueName="[DadosBrutos].[Coluna4].[All]" allUniqueName="[DadosBrutos].[Coluna4].[All]" dimensionUniqueName="[DadosBrutos]" displayFolder="" measures="0" count="0" oneField="0" memberValueDatatype="130" unbalanced="0" hidden="0"/>
    <cacheHierarchy uniqueName="[DadosBrutos].[Coluna5]" caption="Coluna5" measure="0" set="0" iconSet="0" attribute="1" time="0" keyAttribute="0" defaultMemberUniqueName="[DadosBrutos].[Coluna5].[All]" allUniqueName="[DadosBrutos].[Coluna5].[All]" dimensionUniqueName="[DadosBrutos]" displayFolder="" measures="0" count="0" oneField="0" memberValueDatatype="130" unbalanced="0" hidden="0"/>
    <cacheHierarchy uniqueName="[DadosBrutos].[Coluna6]" caption="Coluna6" measure="0" set="0" iconSet="0" attribute="1" time="0" keyAttribute="0" defaultMemberUniqueName="[DadosBrutos].[Coluna6].[All]" allUniqueName="[DadosBrutos].[Coluna6].[All]" dimensionUniqueName="[DadosBrutos]" displayFolder="" measures="0" count="0" oneField="0" memberValueDatatype="130" unbalanced="0" hidden="0"/>
    <cacheHierarchy uniqueName="[DadosBrutos].[Coluna7]" caption="Coluna7" measure="0" set="0" iconSet="0" attribute="1" time="0" keyAttribute="0" defaultMemberUniqueName="[DadosBrutos].[Coluna7].[All]" allUniqueName="[DadosBrutos].[Coluna7].[All]" dimensionUniqueName="[DadosBrutos]" displayFolder="" measures="0" count="0" oneField="0" memberValueDatatype="130" unbalanced="0" hidden="0"/>
    <cacheHierarchy uniqueName="[DadosBrutos].[Coluna8]" caption="Coluna8" measure="0" set="0" iconSet="0" attribute="1" time="0" keyAttribute="0" defaultMemberUniqueName="[DadosBrutos].[Coluna8].[All]" allUniqueName="[DadosBrutos].[Coluna8].[All]" dimensionUniqueName="[DadosBrutos]" displayFolder="" measures="0" count="0" oneField="0" memberValueDatatype="130" unbalanced="0" hidden="0"/>
    <cacheHierarchy uniqueName="[DadosBrutos].[Coluna9]" caption="Coluna9" measure="0" set="0" iconSet="0" attribute="1" time="0" keyAttribute="0" defaultMemberUniqueName="[DadosBrutos].[Coluna9].[All]" allUniqueName="[DadosBrutos].[Coluna9].[All]" dimensionUniqueName="[DadosBrutos]" displayFolder="" measures="0" count="0" oneField="0" memberValueDatatype="130" unbalanced="0" hidden="0"/>
    <cacheHierarchy uniqueName="[DadosBrutos].[Coluna10]" caption="Coluna10" measure="0" set="0" iconSet="0" attribute="1" time="0" keyAttribute="0" defaultMemberUniqueName="[DadosBrutos].[Coluna10].[All]" allUniqueName="[DadosBrutos].[Coluna10].[All]" dimensionUniqueName="[DadosBrutos]" displayFolder="" measures="0" count="0" oneField="0" memberValueDatatype="130" unbalanced="0" hidden="0"/>
    <cacheHierarchy uniqueName="[DadosBrutos].[Nota críticos]" caption="Nota críticos" measure="0" set="0" iconSet="0" attribute="1" time="0" keyAttribute="0" defaultMemberUniqueName="[DadosBrutos].[Nota críticos].[All]" allUniqueName="[DadosBrutos].[Nota críticos].[All]" dimensionUniqueName="[DadosBrutos]" displayFolder="" measures="0" count="0" oneField="0" memberValueDatatype="20" unbalanced="0" hidden="0"/>
    <cacheHierarchy uniqueName="[DadosBrutos].[Nota público]" caption="Nota público" measure="0" set="0" iconSet="0" attribute="1" time="0" keyAttribute="0" defaultMemberUniqueName="[DadosBrutos].[Nota público].[All]" allUniqueName="[DadosBrutos].[Nota público].[All]" dimensionUniqueName="[DadosBrutos]" displayFolder="" measures="0" count="0" oneField="0" memberValueDatatype="20" unbalanced="0" hidden="0"/>
    <cacheHierarchy uniqueName="[DadosBrutos].[Quant. avaliações positivas crit.]" caption="Quant. avaliações positivas crit." measure="0" set="0" iconSet="0" attribute="1" time="0" keyAttribute="0" defaultMemberUniqueName="[DadosBrutos].[Quant. avaliações positivas crit.].[All]" allUniqueName="[DadosBrutos].[Quant. avaliações positivas crit.].[All]" dimensionUniqueName="[DadosBrutos]" displayFolder="" measures="0" count="0" oneField="0" memberValueDatatype="20" unbalanced="0" hidden="0"/>
    <cacheHierarchy uniqueName="[DadosBrutos].[Quant. avaliações negativas crit.]" caption="Quant. avaliações negativas crit." measure="0" set="0" iconSet="0" attribute="1" time="0" keyAttribute="0" defaultMemberUniqueName="[DadosBrutos].[Quant. avaliações negativas crit.].[All]" allUniqueName="[DadosBrutos].[Quant. avaliações negativas crit.].[All]" dimensionUniqueName="[DadosBrutos]" displayFolder="" measures="0" count="0" oneField="0" memberValueDatatype="20" unbalanced="0" hidden="0"/>
    <cacheHierarchy uniqueName="[DadosBrutos].[Quant. avaliações positivas público]" caption="Quant. avaliações positivas público" measure="0" set="0" iconSet="0" attribute="1" time="0" keyAttribute="0" defaultMemberUniqueName="[DadosBrutos].[Quant. avaliações positivas público].[All]" allUniqueName="[DadosBrutos].[Quant. avaliações positivas público].[All]" dimensionUniqueName="[DadosBrutos]" displayFolder="" measures="0" count="0" oneField="0" memberValueDatatype="20" unbalanced="0" hidden="0"/>
    <cacheHierarchy uniqueName="[DadosBrutos].[Quant. avaliações negativas públicos]" caption="Quant. avaliações negativas públicos" measure="0" set="0" iconSet="0" attribute="1" time="0" keyAttribute="0" defaultMemberUniqueName="[DadosBrutos].[Quant. avaliações negativas públicos].[All]" allUniqueName="[DadosBrutos].[Quant. avaliações negativas públicos].[All]" dimensionUniqueName="[DadosBrutos]" displayFolder="" measures="0" count="0" oneField="0" memberValueDatatype="20" unbalanced="0" hidden="0"/>
    <cacheHierarchy uniqueName="[DadosBrutos].[Valores bilheteria (Milhões)]" caption="Valores bilheteria (Milhões)" measure="0" set="0" iconSet="0" attribute="1" time="0" keyAttribute="0" defaultMemberUniqueName="[DadosBrutos].[Valores bilheteria (Milhões)].[All]" allUniqueName="[DadosBrutos].[Valores bilheteria (Milhões)].[All]" dimensionUniqueName="[DadosBrutos]" displayFolder="" measures="0" count="0" oneField="0" memberValueDatatype="20" unbalanced="0" hidden="0"/>
    <cacheHierarchy uniqueName="[Tabela de Filmes].[Filme]" caption="Filme" measure="0" set="0" iconSet="0" attribute="1" time="0" keyAttribute="0" defaultMemberUniqueName="[Tabela de Filmes].[Filme].[All]" allUniqueName="[Tabela de Filmes].[Filme].[All]" dimensionUniqueName="[Tabela de Filmes]" displayFolder="" measures="0" count="0" oneField="0" memberValueDatatype="130" unbalanced="0" hidden="0"/>
    <cacheHierarchy uniqueName="[Tabela de Filmes].[Data de Lançamento]" caption="Data de Lançamento" measure="0" set="0" iconSet="0" attribute="1" time="0" keyAttribute="0" defaultMemberUniqueName="[Tabela de Filmes].[Data de Lançamento].[All]" allUniqueName="[Tabela de Filmes].[Data de Lançamento].[All]" dimensionUniqueName="[Tabela de Filmes]" displayFolder="" measures="0" count="0" oneField="0" memberValueDatatype="130" unbalanced="0" hidden="0"/>
    <cacheHierarchy uniqueName="[Tabela de Filmes].[Gênero]" caption="Gênero" measure="0" set="0" iconSet="0" attribute="1" time="0" keyAttribute="0" defaultMemberUniqueName="[Tabela de Filmes].[Gênero].[All]" allUniqueName="[Tabela de Filmes].[Gênero].[All]" dimensionUniqueName="[Tabela de Filmes]" displayFolder="" measures="0" count="0" oneField="0" memberValueDatatype="130" unbalanced="0" hidden="0"/>
    <cacheHierarchy uniqueName="[Tabela de Filmes].[Trope]" caption="Trope" measure="0" set="0" iconSet="0" attribute="1" time="0" keyAttribute="0" defaultMemberUniqueName="[Tabela de Filmes].[Trope].[All]" allUniqueName="[Tabela de Filmes].[Trope].[All]" dimensionUniqueName="[Tabela de Filmes]" displayFolder="" measures="0" count="0" oneField="0" memberValueDatatype="130" unbalanced="0" hidden="0"/>
    <cacheHierarchy uniqueName="[Tabela de Filmes].[Diretor]" caption="Diretor" measure="0" set="0" iconSet="0" attribute="1" time="0" keyAttribute="0" defaultMemberUniqueName="[Tabela de Filmes].[Diretor].[All]" allUniqueName="[Tabela de Filmes].[Diretor].[All]" dimensionUniqueName="[Tabela de Filmes]" displayFolder="" measures="0" count="0" oneField="0" memberValueDatatype="130" unbalanced="0" hidden="0"/>
    <cacheHierarchy uniqueName="[Tabela de Filmes].[Bilheteria(Gross USD)]" caption="Bilheteria(Gross USD)" measure="0" set="0" iconSet="0" attribute="1" time="0" keyAttribute="0" defaultMemberUniqueName="[Tabela de Filmes].[Bilheteria(Gross USD)].[All]" allUniqueName="[Tabela de Filmes].[Bilheteria(Gross USD)].[All]" dimensionUniqueName="[Tabela de Filmes]" displayFolder="" measures="0" count="0" oneField="0" memberValueDatatype="130" unbalanced="0" hidden="0"/>
    <cacheHierarchy uniqueName="[Tabela de Filmes].[Consensu dos Críticos]" caption="Consensu dos Críticos" measure="0" set="0" iconSet="0" attribute="1" time="0" keyAttribute="0" defaultMemberUniqueName="[Tabela de Filmes].[Consensu dos Críticos].[All]" allUniqueName="[Tabela de Filmes].[Consensu dos Críticos].[All]" dimensionUniqueName="[Tabela de Filmes]" displayFolder="" measures="0" count="0" oneField="0" memberValueDatatype="130" unbalanced="0" hidden="0"/>
    <cacheHierarchy uniqueName="[Tabela de Filmes].[Consensu da Audiência]" caption="Consensu da Audiência" measure="0" set="0" iconSet="0" attribute="1" time="0" keyAttribute="0" defaultMemberUniqueName="[Tabela de Filmes].[Consensu da Audiência].[All]" allUniqueName="[Tabela de Filmes].[Consensu da Audiência].[All]" dimensionUniqueName="[Tabela de Filmes]" displayFolder="" measures="0" count="0" oneField="0" memberValueDatatype="130" unbalanced="0" hidden="0"/>
    <cacheHierarchy uniqueName="[Tabela de Filmes].[Reviews dos Críticos]" caption="Reviews dos Críticos" measure="0" set="0" iconSet="0" attribute="1" time="0" keyAttribute="0" defaultMemberUniqueName="[Tabela de Filmes].[Reviews dos Críticos].[All]" allUniqueName="[Tabela de Filmes].[Reviews dos Críticos].[All]" dimensionUniqueName="[Tabela de Filmes]" displayFolder="" measures="0" count="0" oneField="0" memberValueDatatype="130" unbalanced="0" hidden="0"/>
    <cacheHierarchy uniqueName="[Tabela de Filmes].[Reviews da Audiência]" caption="Reviews da Audiência" measure="0" set="0" iconSet="0" attribute="1" time="0" keyAttribute="0" defaultMemberUniqueName="[Tabela de Filmes].[Reviews da Audiência].[All]" allUniqueName="[Tabela de Filmes].[Reviews da Audiência].[All]" dimensionUniqueName="[Tabela de Filmes]" displayFolder="" measures="0" count="0" oneField="0" memberValueDatatype="130" unbalanced="0" hidden="0"/>
    <cacheHierarchy uniqueName="[Measures].[__XL_Count DadosBrutos]" caption="__XL_Count DadosBrutos" measure="1" set="0" iconSet="0" attribute="0" time="0" keyAttribute="0" displayFolder="" measureGroup="DadosBrutos" measures="0" count="0" oneField="0" hidden="1"/>
    <cacheHierarchy uniqueName="[Measures].[__XL_Count Tabela de Filmes]" caption="__XL_Count Tabela de Filmes" measure="1" set="0" iconSet="0" attribute="0" time="0" keyAttribute="0" displayFolder="" measureGroup="Tabela de Filmes" measures="0" count="0" oneField="0" hidden="1"/>
    <cacheHierarchy uniqueName="[Measures].[__No measures defined]" caption="__No measures defined" measure="1" set="0" iconSet="0" attribute="0" time="0" keyAttribute="0" displayFolder="" measures="0" count="0" oneField="0" hidden="1"/>
    <cacheHierarchy uniqueName="[Measures].[Count of Coluna10]" caption="Count of Coluna10" measure="1" set="0" iconSet="0" attribute="0" time="0" keyAttribute="0" displayFolder="" measureGroup="DadosBrutos" measures="0" count="0" oneField="0" hidden="1"/>
    <cacheHierarchy uniqueName="[Measures].[Contagem de Valores bilheteria (Milhões)]" caption="Contagem de Valores bilheteria (Milhões)" measure="1" set="0" iconSet="0" attribute="0" time="0" keyAttribute="0" displayFolder="" measureGroup="DadosBrutos" measures="0" count="0" oneField="0" hidden="1"/>
    <cacheHierarchy uniqueName="[Measures].[Soma de Valores bilheteria (Milhões)]" caption="Soma de Valores bilheteria (Milhões)" measure="1" set="0" iconSet="0" attribute="0" time="0" keyAttribute="0" displayFolder="" measureGroup="DadosBrutos" measures="0" count="0" oneField="0" hidden="1"/>
  </cacheHierarchies>
  <dimensions>
    <dimension measure="0" name="DadosBrutos" uniqueName="[DadosBrutos]" caption="DadosBrutos"/>
    <dimension measure="1" name="Measures" uniqueName="[Measures]" caption="Measures"/>
    <dimension measure="0" name="Tabela de Filmes" uniqueName="[Tabela de Filmes]" caption="Tabela de Filmes"/>
  </dimensions>
  <measureGroups count="2">
    <measureGroup name="DadosBrutos" caption="DadosBrutos"/>
    <measureGroup name="Tabela de Filmes" caption="Tabela de Filmes"/>
  </measureGroups>
  <maps count="2">
    <map measureGroup="0" dimension="0"/>
    <map measureGroup="1" dimension="2"/>
  </map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38" cacheId="1" dataOnRows="0" dataCaption="Valores" showError="0" showMissing="1" tag="4b85836d-3b20-4399-9a88-6f798332f650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Gênero" fieldListSortAscending="0" mdxSubqueries="0" applyNumberFormats="0" applyBorderFormats="0" applyFontFormats="0" applyPatternFormats="0" applyAlignmentFormats="0" applyWidthHeightFormats="1" r:id="rId1">
  <location ref="A3:B5" firstHeaderRow="1" firstDataRow="1" firstDataCol="1"/>
  <pivotFields count="2"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">
        <item t="data" sd="1" x="0"/>
      </items>
    </pivotField>
    <pivotField dataField="1" showDropDowns="1" compact="1" outline="1" subtotalTop="0" dragToRow="1" dragToCol="1" dragToPage="1" dragToData="1" dragOff="1" showAll="0" topAutoShow="1" itemPageCount="10" sortType="manual" defaultSubtotal="0"/>
  </pivotFields>
  <rowFields count="1">
    <field x="0"/>
  </rowFields>
  <rowItems count="2">
    <i t="data" r="0" i="0">
      <x v="0"/>
    </i>
    <i t="grand" r="0" i="0">
      <x v="0"/>
    </i>
  </rowItems>
  <colItems count="1">
    <i t="data" r="0" i="0"/>
  </colItems>
  <dataFields count="1">
    <dataField name="Soma de Valores bilheteria (Milhões)" fld="1" subtotal="sum" showDataAs="normal" baseField="0" baseItem="5"/>
  </dataFields>
  <chartFormats count="1">
    <chartFormat chart="0" format="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</chartFormats>
  <pivotHierarchies count="33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 caption="Soma de Valores bilheteria (Milhões)"/>
  </pivotHierarchies>
  <pivotTableStyleInfo name="PivotStyleMedium9" showRowHeaders="1" showColHeaders="1" showRowStripes="0" showColStripes="0" showLastColumn="1"/>
  <rowHierarchiesUsage count="1">
    <rowHierarchyUsage hierarchyUsage="2"/>
  </rowHierarchiesUsage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39" cacheId="0" dataOnRows="0" dataCaption="Valores" showError="0" showMissing="1" tag="0db3deb8-cd9c-4a5e-9fff-1aece079f0db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1" rowHeaderCaption="Título" fieldListSortAscending="0" mdxSubqueries="0" applyNumberFormats="0" applyBorderFormats="0" applyFontFormats="0" applyPatternFormats="0" applyAlignmentFormats="0" applyWidthHeightFormats="1" r:id="rId1">
  <location ref="A3:A5" firstHeaderRow="1" firstDataRow="1" firstDataCol="1"/>
  <pivotFields count="1">
    <pivotField axis="axisRow" showDropDowns="1" compact="1" allDrilled="1" outline="1" subtotalTop="0" dragToRow="1" dragToCol="1" dragToPage="1" dragToData="1" dragOff="1" showAll="0" topAutoShow="1" itemPageCount="10" sortType="manual" dataSourceSort="1" defaultSubtotal="0" defaultAttributeDrillState="1">
      <items count="1">
        <item t="data" sd="1" x="0"/>
      </items>
    </pivotField>
  </pivotFields>
  <rowFields count="1">
    <field x="0"/>
  </rowFields>
  <rowItems count="2">
    <i t="data" r="0" i="0">
      <x v="0"/>
    </i>
    <i t="grand" r="0" i="0">
      <x v="0"/>
    </i>
  </rowItems>
  <formats count="1">
    <format action="formatting" dxfId="0">
      <pivotArea type="normal" dataOnly="1" outline="0" collapsedLevelsAreSubtotals="1" fieldPosition="0"/>
    </format>
  </formats>
  <pivotHierarchies count="33"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  <pivotHierarchy outline="0" multipleItemSelectionAllowed="0" subtotalTop="0" showInFieldList="0" dragToRow="0" dragToCol="0" dragToPage="0" dragToData="1" dragOff="0" includeNewItemsInFilter="0"/>
  </pivotHierarchies>
  <pivotTableStyleInfo name="PivotStyleMedium9" showRowHeaders="1" showColHeaders="1" showRowStripes="0" showColStripes="0" showLastColumn="1"/>
  <rowHierarchiesUsage count="1">
    <rowHierarchyUsage hierarchyUsage="0"/>
  </rowHierarchiesUsage>
</pivotTableDefinition>
</file>

<file path=xl/tables/table1.xml><?xml version="1.0" encoding="utf-8"?>
<table xmlns="http://schemas.openxmlformats.org/spreadsheetml/2006/main" id="1" name="DadosBrutos" displayName="DadosBrutos" ref="A1:Q13" headerRowCount="1" totalsRowShown="0" headerRowDxfId="27" dataDxfId="26">
  <autoFilter ref="A1:Q13"/>
  <tableColumns count="17">
    <tableColumn id="1" name="Coluna1" dataDxfId="25"/>
    <tableColumn id="2" name="Coluna2" dataDxfId="24"/>
    <tableColumn id="3" name="Coluna3" dataDxfId="23"/>
    <tableColumn id="4" name="Coluna4" dataDxfId="22"/>
    <tableColumn id="13" name="Coluna5" dataDxfId="21"/>
    <tableColumn id="6" name="Coluna6" dataDxfId="20"/>
    <tableColumn id="7" name="Coluna7" dataDxfId="19"/>
    <tableColumn id="8" name="Coluna8" dataDxfId="18"/>
    <tableColumn id="9" name="Coluna9" dataDxfId="17"/>
    <tableColumn id="14" name="Coluna10" dataDxfId="16"/>
    <tableColumn id="5" name="Nota críticos" dataDxfId="15">
      <calculatedColumnFormula>DadosBrutos[[#This Row],[Coluna7]]*10</calculatedColumnFormula>
    </tableColumn>
    <tableColumn id="10" name="Nota público" dataDxfId="14">
      <calculatedColumnFormula>DadosBrutos[[#This Row],[Coluna8]]*10</calculatedColumnFormula>
    </tableColumn>
    <tableColumn id="11" name="Quant. avaliações positivas crit." dataDxfId="13">
      <calculatedColumnFormula>DadosBrutos[[#This Row],[Coluna9]]*DadosBrutos[[#This Row],[Coluna7]]</calculatedColumnFormula>
    </tableColumn>
    <tableColumn id="12" name="Quant. avaliações negativas crit." dataDxfId="12">
      <calculatedColumnFormula>DadosBrutos[[#This Row],[Coluna9]]-DadosBrutos[[#This Row],[Quant. avaliações positivas crit.]]</calculatedColumnFormula>
    </tableColumn>
    <tableColumn id="15" name="Quant. avaliações positivas público" dataDxfId="11">
      <calculatedColumnFormula>DadosBrutos[[#This Row],[Coluna10]]*DadosBrutos[[#This Row],[Coluna8]]</calculatedColumnFormula>
    </tableColumn>
    <tableColumn id="16" name="Quant. avaliações negativas públicos" dataDxfId="10">
      <calculatedColumnFormula>DadosBrutos[[#This Row],[Coluna10]]-DadosBrutos[[#This Row],[Quant. avaliações positivas público]]</calculatedColumnFormula>
    </tableColumn>
    <tableColumn id="17" name="Valores bilheteria (Milhões)" dataDxfId="9">
      <calculatedColumnFormula>VALUE(IF(DadosBrutos[[#This Row],[Coluna6]]="","0",VALUE(SUBSTITUTE(SUBSTITUTE(SUBSTITUTE(DadosBrutos[[#This Row],[Coluna6]], "M", ""), "$", ""),".",","))))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ela24" displayName="Tabela24" ref="A1:F5" headerRowCount="1" totalsRowShown="0" headerRowDxfId="8" dataDxfId="7">
  <autoFilter ref="A1:F5"/>
  <tableColumns count="6">
    <tableColumn id="1" name="Análises:" dataDxfId="6"/>
    <tableColumn id="2" name="Nome do filme" dataDxfId="5">
      <calculatedColumnFormula>LARGE($Q$2:$Q$13,1)</calculatedColumnFormula>
    </tableColumn>
    <tableColumn id="3" name="trope" dataDxfId="4">
      <calculatedColumnFormula>INDEX('Dados Brutos'!E:E,MATCH(Tabela24[[#This Row],[Nome do filme]],'Dados Brutos'!A:A,0))</calculatedColumnFormula>
    </tableColumn>
    <tableColumn id="5" name="Avaliação do público" dataDxfId="3" dataCellStyle="Porcentagem"/>
    <tableColumn id="6" name="Avaliação dos críticos" dataDxfId="2">
      <calculatedColumnFormula>INDEX('Dados Brutos'!G:G,MATCH(Tabela24[[#This Row],[Nome do filme]],'Dados Brutos'!A:A,0))</calculatedColumnFormula>
    </tableColumn>
    <tableColumn id="4" name="Valor Arrecadado (Mil.)" dataDxfId="1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2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1.xml" Id="rId2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I18" sqref="I18"/>
    </sheetView>
  </sheetViews>
  <sheetFormatPr baseColWidth="8" defaultRowHeight="14.4"/>
  <sheetData>
    <row r="1">
      <c r="A1" t="inlineStr">
        <is>
          <t>Filme</t>
        </is>
      </c>
      <c r="B1" t="inlineStr">
        <is>
          <t>Data de Lançamento</t>
        </is>
      </c>
      <c r="C1" t="inlineStr">
        <is>
          <t>Gênero</t>
        </is>
      </c>
      <c r="D1" t="inlineStr">
        <is>
          <t>Trope</t>
        </is>
      </c>
      <c r="E1" t="inlineStr">
        <is>
          <t>Diretor</t>
        </is>
      </c>
      <c r="F1" t="inlineStr">
        <is>
          <t>Bilheteria(Gross USD)</t>
        </is>
      </c>
      <c r="G1" t="inlineStr">
        <is>
          <t>Consensu dos Críticos</t>
        </is>
      </c>
      <c r="H1" t="inlineStr">
        <is>
          <t>Consensu da Audiência</t>
        </is>
      </c>
      <c r="I1" t="inlineStr">
        <is>
          <t>Reviews dos Críticos</t>
        </is>
      </c>
      <c r="J1" t="inlineStr">
        <is>
          <t>Reviews da Audiência</t>
        </is>
      </c>
    </row>
    <row r="2">
      <c r="A2" t="inlineStr">
        <is>
          <t>Inside Out 2</t>
        </is>
      </c>
      <c r="B2" t="inlineStr">
        <is>
          <t>Jun 14, 2024, Wide</t>
        </is>
      </c>
      <c r="C2" t="inlineStr">
        <is>
          <t>Animation</t>
        </is>
      </c>
      <c r="D2" t="inlineStr">
        <is>
          <t xml:space="preserve">Final Girl </t>
        </is>
      </c>
      <c r="E2" t="inlineStr">
        <is>
          <t>Kelsey Mann</t>
        </is>
      </c>
      <c r="F2" t="inlineStr">
        <is>
          <t>$356.4M</t>
        </is>
      </c>
      <c r="G2" t="inlineStr">
        <is>
          <t>90%</t>
        </is>
      </c>
      <c r="H2" t="inlineStr">
        <is>
          <t>96%</t>
        </is>
      </c>
      <c r="I2" t="inlineStr">
        <is>
          <t>260</t>
        </is>
      </c>
      <c r="J2" t="inlineStr">
        <is>
          <t>2500</t>
        </is>
      </c>
    </row>
    <row r="3">
      <c r="A3" t="inlineStr">
        <is>
          <t>The Bikeriders</t>
        </is>
      </c>
      <c r="B3" t="inlineStr">
        <is>
          <t>Jun 21, 2024, Wide</t>
        </is>
      </c>
      <c r="C3" t="inlineStr">
        <is>
          <t>Drama</t>
        </is>
      </c>
      <c r="D3" t="inlineStr">
        <is>
          <t xml:space="preserve">Coming-of-age </t>
        </is>
      </c>
      <c r="E3" t="inlineStr">
        <is>
          <t>Jeff Nichols</t>
        </is>
      </c>
      <c r="F3" t="inlineStr">
        <is>
          <t>$9.7M</t>
        </is>
      </c>
      <c r="G3" t="inlineStr">
        <is>
          <t>81%</t>
        </is>
      </c>
      <c r="H3" t="inlineStr">
        <is>
          <t>74%</t>
        </is>
      </c>
      <c r="I3" t="inlineStr">
        <is>
          <t>186</t>
        </is>
      </c>
      <c r="J3" t="inlineStr">
        <is>
          <t>500</t>
        </is>
      </c>
    </row>
    <row r="4">
      <c r="A4" t="inlineStr">
        <is>
          <t>Thelma</t>
        </is>
      </c>
      <c r="B4" t="inlineStr">
        <is>
          <t>Jun 21, 2024, Wide</t>
        </is>
      </c>
      <c r="C4" t="inlineStr">
        <is>
          <t>Action</t>
        </is>
      </c>
      <c r="D4" t="inlineStr">
        <is>
          <t>Rebel Without a Cause</t>
        </is>
      </c>
      <c r="E4" t="inlineStr">
        <is>
          <t>Josh Margolin</t>
        </is>
      </c>
      <c r="F4" t="inlineStr">
        <is>
          <t>$2.3M</t>
        </is>
      </c>
      <c r="G4" t="inlineStr">
        <is>
          <t>99%</t>
        </is>
      </c>
      <c r="H4" t="inlineStr">
        <is>
          <t>82%</t>
        </is>
      </c>
      <c r="I4" t="inlineStr">
        <is>
          <t>128</t>
        </is>
      </c>
      <c r="J4" t="inlineStr">
        <is>
          <t>100</t>
        </is>
      </c>
    </row>
    <row r="5">
      <c r="A5" t="inlineStr">
        <is>
          <t>IF</t>
        </is>
      </c>
      <c r="B5" t="inlineStr">
        <is>
          <t>May 17, 2024, Wide</t>
        </is>
      </c>
      <c r="C5" t="inlineStr">
        <is>
          <t>Fantasy</t>
        </is>
      </c>
      <c r="D5" t="inlineStr">
        <is>
          <t xml:space="preserve">Elderly action hero </t>
        </is>
      </c>
      <c r="E5" t="inlineStr">
        <is>
          <t>John Krasinski</t>
        </is>
      </c>
      <c r="F5" t="inlineStr">
        <is>
          <t>$106.6M</t>
        </is>
      </c>
      <c r="G5" t="inlineStr">
        <is>
          <t>49%</t>
        </is>
      </c>
      <c r="H5" t="inlineStr">
        <is>
          <t>88%</t>
        </is>
      </c>
      <c r="I5" t="inlineStr">
        <is>
          <t>193</t>
        </is>
      </c>
      <c r="J5" t="inlineStr">
        <is>
          <t>1000</t>
        </is>
      </c>
    </row>
    <row r="6">
      <c r="A6" t="inlineStr">
        <is>
          <t>Kinds of Kindness</t>
        </is>
      </c>
      <c r="B6" t="inlineStr">
        <is>
          <t>Jun 21, 2024, Limited</t>
        </is>
      </c>
      <c r="C6" t="inlineStr">
        <is>
          <t>Drama</t>
        </is>
      </c>
      <c r="D6" t="inlineStr">
        <is>
          <t>The  is "rediscovering one's inner child".</t>
        </is>
      </c>
      <c r="E6" t="inlineStr">
        <is>
          <t>Yorgos Lanthimos</t>
        </is>
      </c>
      <c r="F6" t="inlineStr">
        <is>
          <t>$377.3K</t>
        </is>
      </c>
      <c r="G6" t="inlineStr">
        <is>
          <t>75%</t>
        </is>
      </c>
      <c r="H6" t="inlineStr">
        <is>
          <t>62%</t>
        </is>
      </c>
      <c r="I6" t="inlineStr">
        <is>
          <t>126</t>
        </is>
      </c>
      <c r="J6" t="inlineStr">
        <is>
          <t>50</t>
        </is>
      </c>
    </row>
    <row r="7">
      <c r="A7" t="inlineStr">
        <is>
          <t>The Fall Guy</t>
        </is>
      </c>
      <c r="B7" t="inlineStr">
        <is>
          <t>May 3, 2024, Wide</t>
        </is>
      </c>
      <c r="C7" t="inlineStr">
        <is>
          <t>Drama</t>
        </is>
      </c>
      <c r="D7" t="inlineStr">
        <is>
          <t xml:space="preserve">The Anti-Hero </t>
        </is>
      </c>
      <c r="E7" t="inlineStr">
        <is>
          <t>David Leitch</t>
        </is>
      </c>
      <c r="F7" t="inlineStr">
        <is>
          <t>$90.0M</t>
        </is>
      </c>
      <c r="G7" t="inlineStr">
        <is>
          <t>81%</t>
        </is>
      </c>
      <c r="H7" t="inlineStr">
        <is>
          <t>86%</t>
        </is>
      </c>
      <c r="I7" t="inlineStr">
        <is>
          <t>346</t>
        </is>
      </c>
      <c r="J7" t="inlineStr">
        <is>
          <t>1000</t>
        </is>
      </c>
    </row>
    <row r="8">
      <c r="A8" t="inlineStr">
        <is>
          <t>Horizon: An American Saga - Chapter 1</t>
        </is>
      </c>
      <c r="B8" t="inlineStr">
        <is>
          <t>Jun 28, 2024, Wide</t>
        </is>
      </c>
      <c r="C8" t="inlineStr">
        <is>
          <t>Drama</t>
        </is>
      </c>
      <c r="D8" t="inlineStr">
        <is>
          <t>Action Hero</t>
        </is>
      </c>
      <c r="E8" t="inlineStr">
        <is>
          <t>Kevin Costner</t>
        </is>
      </c>
      <c r="G8" t="inlineStr">
        <is>
          <t>47%</t>
        </is>
      </c>
      <c r="H8" t="inlineStr"/>
      <c r="I8" t="inlineStr">
        <is>
          <t>38</t>
        </is>
      </c>
      <c r="J8" t="inlineStr"/>
    </row>
    <row r="9">
      <c r="A9" t="inlineStr">
        <is>
          <t>Bad Boys: Ride or Die</t>
        </is>
      </c>
      <c r="B9" t="inlineStr">
        <is>
          <t>Jun 7, 2024, Wide</t>
        </is>
      </c>
      <c r="C9" t="inlineStr">
        <is>
          <t>Comedy</t>
        </is>
      </c>
      <c r="D9" t="inlineStr">
        <is>
          <t xml:space="preserve">"The Civil War Western" </t>
        </is>
      </c>
      <c r="E9" t="inlineStr">
        <is>
          <t>Bilall Fallah</t>
        </is>
      </c>
      <c r="F9" t="inlineStr">
        <is>
          <t>$147.0M</t>
        </is>
      </c>
      <c r="G9" t="inlineStr">
        <is>
          <t>64%</t>
        </is>
      </c>
      <c r="H9" t="inlineStr">
        <is>
          <t>97%</t>
        </is>
      </c>
      <c r="I9" t="inlineStr">
        <is>
          <t>222</t>
        </is>
      </c>
      <c r="J9" t="inlineStr">
        <is>
          <t>2500</t>
        </is>
      </c>
    </row>
    <row r="10">
      <c r="A10" t="inlineStr">
        <is>
          <t>I Saw the TV Glow</t>
        </is>
      </c>
      <c r="B10" t="inlineStr">
        <is>
          <t>May 17, 2024, Wide</t>
        </is>
      </c>
      <c r="C10" t="inlineStr">
        <is>
          <t>Mystery &amp; Thriller</t>
        </is>
      </c>
      <c r="D10" t="inlineStr">
        <is>
          <t xml:space="preserve">Buddy Cop </t>
        </is>
      </c>
      <c r="E10" t="inlineStr">
        <is>
          <t>Jane Schoenbrun</t>
        </is>
      </c>
      <c r="F10" t="inlineStr">
        <is>
          <t>$4.5M</t>
        </is>
      </c>
      <c r="G10" t="inlineStr">
        <is>
          <t>85%</t>
        </is>
      </c>
      <c r="H10" t="inlineStr">
        <is>
          <t>71%</t>
        </is>
      </c>
      <c r="I10" t="inlineStr">
        <is>
          <t>176</t>
        </is>
      </c>
      <c r="J10" t="inlineStr">
        <is>
          <t>100</t>
        </is>
      </c>
    </row>
    <row r="11">
      <c r="A11" t="inlineStr">
        <is>
          <t>Furiosa: A Mad Max Saga</t>
        </is>
      </c>
      <c r="B11" t="inlineStr">
        <is>
          <t>May 24, 2024, Wide</t>
        </is>
      </c>
      <c r="C11" t="inlineStr">
        <is>
          <t>Sci-Fi</t>
        </is>
      </c>
      <c r="D11" t="inlineStr">
        <is>
          <t xml:space="preserve">Trapped in TV Land </t>
        </is>
      </c>
      <c r="E11" t="inlineStr">
        <is>
          <t>George Miller</t>
        </is>
      </c>
      <c r="F11" t="inlineStr">
        <is>
          <t>$66.1M</t>
        </is>
      </c>
      <c r="G11" t="inlineStr">
        <is>
          <t>90%</t>
        </is>
      </c>
      <c r="H11" t="inlineStr">
        <is>
          <t>89%</t>
        </is>
      </c>
      <c r="I11" t="inlineStr">
        <is>
          <t>379</t>
        </is>
      </c>
      <c r="J11" t="inlineStr">
        <is>
          <t>1000</t>
        </is>
      </c>
    </row>
    <row r="12">
      <c r="A12" t="inlineStr">
        <is>
          <t>The Exorcism</t>
        </is>
      </c>
      <c r="B12" t="inlineStr">
        <is>
          <t>Jun 21, 2024, Wide</t>
        </is>
      </c>
      <c r="C12" t="inlineStr">
        <is>
          <t>Mystery &amp; Thriller</t>
        </is>
      </c>
      <c r="D12" t="inlineStr">
        <is>
          <t>Hero's Journey</t>
        </is>
      </c>
      <c r="E12" t="inlineStr">
        <is>
          <t>Joshua John Miller</t>
        </is>
      </c>
      <c r="F12" t="inlineStr">
        <is>
          <t>$2.5M</t>
        </is>
      </c>
      <c r="G12" t="inlineStr">
        <is>
          <t>28%</t>
        </is>
      </c>
      <c r="H12" t="inlineStr">
        <is>
          <t>36%</t>
        </is>
      </c>
      <c r="I12" t="inlineStr">
        <is>
          <t>89</t>
        </is>
      </c>
      <c r="J12" t="inlineStr">
        <is>
          <t>50</t>
        </is>
      </c>
    </row>
    <row r="13">
      <c r="A13" t="inlineStr">
        <is>
          <t>A Quiet Place: Day One</t>
        </is>
      </c>
      <c r="B13" t="inlineStr">
        <is>
          <t>Jun 28, 2024, Wide</t>
        </is>
      </c>
      <c r="C13" t="inlineStr">
        <is>
          <t>Mystery &amp; Thriller</t>
        </is>
      </c>
      <c r="D13" t="inlineStr">
        <is>
          <t xml:space="preserve">"Metafiction" or "metatextual riff" </t>
        </is>
      </c>
      <c r="E13" t="inlineStr">
        <is>
          <t>Michael Sarnoski</t>
        </is>
      </c>
      <c r="G13" t="inlineStr"/>
      <c r="H13" t="inlineStr"/>
      <c r="I13" t="inlineStr"/>
      <c r="J13" t="inlineStr"/>
    </row>
    <row r="14">
      <c r="A14" t="inlineStr">
        <is>
          <t>The Watchers</t>
        </is>
      </c>
      <c r="B14" t="inlineStr">
        <is>
          <t>Jun 7, 2024, Wide</t>
        </is>
      </c>
      <c r="C14" t="inlineStr">
        <is>
          <t>Mystery &amp; Thriller</t>
        </is>
      </c>
      <c r="D14" t="inlineStr">
        <is>
          <t xml:space="preserve">Apocalyptic/post-apocalyptic </t>
        </is>
      </c>
      <c r="E14" t="inlineStr">
        <is>
          <t>Ishana Shyamalan</t>
        </is>
      </c>
      <c r="F14" t="inlineStr">
        <is>
          <t>$17.7M</t>
        </is>
      </c>
      <c r="G14" t="inlineStr">
        <is>
          <t>31%</t>
        </is>
      </c>
      <c r="H14" t="inlineStr">
        <is>
          <t>52%</t>
        </is>
      </c>
      <c r="I14" t="inlineStr">
        <is>
          <t>157</t>
        </is>
      </c>
      <c r="J14" t="inlineStr">
        <is>
          <t>250</t>
        </is>
      </c>
    </row>
    <row r="15">
      <c r="A15" t="inlineStr">
        <is>
          <t>Kingdom of the Planet of the Apes</t>
        </is>
      </c>
      <c r="B15" t="inlineStr">
        <is>
          <t>May 10, 2024, Wide</t>
        </is>
      </c>
      <c r="C15" t="inlineStr">
        <is>
          <t>Adventure</t>
        </is>
      </c>
      <c r="D15" t="inlineStr">
        <is>
          <t>Survival horror</t>
        </is>
      </c>
      <c r="E15" t="inlineStr">
        <is>
          <t>Wes Ball</t>
        </is>
      </c>
      <c r="F15" t="inlineStr">
        <is>
          <t>$164.6M</t>
        </is>
      </c>
      <c r="G15" t="inlineStr">
        <is>
          <t>80%</t>
        </is>
      </c>
      <c r="H15" t="inlineStr">
        <is>
          <t>78%</t>
        </is>
      </c>
      <c r="I15" t="inlineStr">
        <is>
          <t>301</t>
        </is>
      </c>
      <c r="J15" t="inlineStr">
        <is>
          <t>2500</t>
        </is>
      </c>
    </row>
    <row r="16">
      <c r="A16" t="inlineStr">
        <is>
          <t>I Used to be Funny</t>
        </is>
      </c>
      <c r="B16" t="inlineStr">
        <is>
          <t>Jun 7, 2024, Limited</t>
        </is>
      </c>
      <c r="C16" t="inlineStr">
        <is>
          <t>Drama</t>
        </is>
      </c>
      <c r="D16" t="inlineStr">
        <is>
          <t>Rise of the Planet of the Apes</t>
        </is>
      </c>
      <c r="E16" t="inlineStr">
        <is>
          <t>Ally Pankiw</t>
        </is>
      </c>
      <c r="F16" t="inlineStr">
        <is>
          <t>$142.4K</t>
        </is>
      </c>
      <c r="G16" t="inlineStr">
        <is>
          <t>83%</t>
        </is>
      </c>
      <c r="H16" t="inlineStr">
        <is>
          <t>78%</t>
        </is>
      </c>
      <c r="I16" t="inlineStr">
        <is>
          <t>47</t>
        </is>
      </c>
      <c r="J16" t="inlineStr">
        <is>
          <t>50</t>
        </is>
      </c>
    </row>
    <row r="17">
      <c r="A17" t="inlineStr">
        <is>
          <t>The Beast</t>
        </is>
      </c>
      <c r="B17" t="inlineStr">
        <is>
          <t>Apr 5, 2024, Limited</t>
        </is>
      </c>
      <c r="C17" t="inlineStr">
        <is>
          <t>Sci-Fi</t>
        </is>
      </c>
      <c r="D17" t="inlineStr">
        <is>
          <t>Dramedy</t>
        </is>
      </c>
      <c r="E17" t="inlineStr">
        <is>
          <t>Bertrand Bonello</t>
        </is>
      </c>
      <c r="F17" t="inlineStr">
        <is>
          <t>$410.8K</t>
        </is>
      </c>
      <c r="G17" t="inlineStr">
        <is>
          <t>86%</t>
        </is>
      </c>
      <c r="H17" t="inlineStr">
        <is>
          <t>62%</t>
        </is>
      </c>
      <c r="I17" t="inlineStr">
        <is>
          <t>124</t>
        </is>
      </c>
      <c r="J17" t="inlineStr">
        <is>
          <t>50</t>
        </is>
      </c>
    </row>
    <row r="18">
      <c r="A18" t="inlineStr">
        <is>
          <t>Ghostlight</t>
        </is>
      </c>
      <c r="B18" t="inlineStr">
        <is>
          <t>Jun 14, 2024, Limited</t>
        </is>
      </c>
      <c r="C18" t="inlineStr">
        <is>
          <t>Drama</t>
        </is>
      </c>
      <c r="D18" t="inlineStr">
        <is>
          <t>Reincarnation .</t>
        </is>
      </c>
      <c r="E18" t="inlineStr">
        <is>
          <t>Alex Thompson</t>
        </is>
      </c>
      <c r="F18" t="inlineStr">
        <is>
          <t>$314.3K</t>
        </is>
      </c>
      <c r="G18" t="inlineStr">
        <is>
          <t>100%</t>
        </is>
      </c>
      <c r="H18" t="inlineStr">
        <is>
          <t>96%</t>
        </is>
      </c>
      <c r="I18" s="9" t="inlineStr">
        <is>
          <t>70</t>
        </is>
      </c>
      <c r="J18" t="inlineStr">
        <is>
          <t>50</t>
        </is>
      </c>
    </row>
    <row r="19">
      <c r="A19" t="inlineStr">
        <is>
          <t>The Garfield Movie</t>
        </is>
      </c>
      <c r="B19" t="inlineStr">
        <is>
          <t>May 24, 2024, Wide</t>
        </is>
      </c>
      <c r="C19" t="inlineStr">
        <is>
          <t>Animation</t>
        </is>
      </c>
      <c r="D19" t="inlineStr">
        <is>
          <t>Drama</t>
        </is>
      </c>
      <c r="E19" t="inlineStr">
        <is>
          <t>Mark Dindal</t>
        </is>
      </c>
      <c r="F19" t="inlineStr">
        <is>
          <t>$85.3M</t>
        </is>
      </c>
      <c r="G19" t="inlineStr">
        <is>
          <t>36%</t>
        </is>
      </c>
      <c r="H19" t="inlineStr">
        <is>
          <t>80%</t>
        </is>
      </c>
      <c r="I19" t="inlineStr">
        <is>
          <t>129</t>
        </is>
      </c>
      <c r="J19" t="inlineStr">
        <is>
          <t>1000</t>
        </is>
      </c>
    </row>
    <row r="20">
      <c r="A20" t="inlineStr">
        <is>
          <t>X</t>
        </is>
      </c>
      <c r="B20" t="inlineStr">
        <is>
          <t>Mar 18, 2022, Wide</t>
        </is>
      </c>
      <c r="C20" t="inlineStr">
        <is>
          <t>Mystery &amp; Thriller</t>
        </is>
      </c>
      <c r="D20" t="inlineStr">
        <is>
          <t>Fish out of water.</t>
        </is>
      </c>
      <c r="E20" t="inlineStr">
        <is>
          <t>Ti West</t>
        </is>
      </c>
      <c r="F20" t="inlineStr">
        <is>
          <t>$11.6M</t>
        </is>
      </c>
      <c r="G20" t="inlineStr">
        <is>
          <t>94%</t>
        </is>
      </c>
      <c r="H20" t="inlineStr">
        <is>
          <t>76%</t>
        </is>
      </c>
      <c r="I20" t="inlineStr">
        <is>
          <t>227</t>
        </is>
      </c>
      <c r="J20" t="inlineStr">
        <is>
          <t>500</t>
        </is>
      </c>
    </row>
    <row r="21">
      <c r="A21" t="inlineStr">
        <is>
          <t>Challengers</t>
        </is>
      </c>
      <c r="B21" t="inlineStr">
        <is>
          <t>Apr 26, 2024, Wide</t>
        </is>
      </c>
      <c r="C21" t="inlineStr">
        <is>
          <t>Drama</t>
        </is>
      </c>
      <c r="D21" t="inlineStr">
        <is>
          <t xml:space="preserve">"Survival horror" </t>
        </is>
      </c>
      <c r="E21" t="inlineStr">
        <is>
          <t>Luca Guadagnino</t>
        </is>
      </c>
      <c r="F21" t="inlineStr">
        <is>
          <t>$50.1M</t>
        </is>
      </c>
      <c r="G21" t="inlineStr">
        <is>
          <t>88%</t>
        </is>
      </c>
      <c r="H21" t="inlineStr">
        <is>
          <t>73%</t>
        </is>
      </c>
      <c r="I21" t="inlineStr">
        <is>
          <t>337</t>
        </is>
      </c>
      <c r="J21" t="inlineStr">
        <is>
          <t>500</t>
        </is>
      </c>
    </row>
    <row r="22">
      <c r="A22" t="inlineStr">
        <is>
          <t>Tuesday</t>
        </is>
      </c>
      <c r="B22" t="inlineStr">
        <is>
          <t>Jun 14, 2024, Wide</t>
        </is>
      </c>
      <c r="C22" t="inlineStr">
        <is>
          <t>Mystery &amp; Thriller</t>
        </is>
      </c>
      <c r="D22" t="inlineStr">
        <is>
          <t>Love Triangle</t>
        </is>
      </c>
      <c r="E22" t="inlineStr">
        <is>
          <t>Daina Oniunas-Pusic</t>
        </is>
      </c>
      <c r="F22" t="inlineStr">
        <is>
          <t>$620.0K</t>
        </is>
      </c>
      <c r="G22" t="inlineStr">
        <is>
          <t>82%</t>
        </is>
      </c>
      <c r="H22" t="inlineStr">
        <is>
          <t>49%</t>
        </is>
      </c>
      <c r="I22" t="inlineStr">
        <is>
          <t>84</t>
        </is>
      </c>
      <c r="J22" t="inlineStr">
        <is>
          <t>50</t>
        </is>
      </c>
    </row>
    <row r="23">
      <c r="A23" t="inlineStr">
        <is>
          <t>Daddio</t>
        </is>
      </c>
      <c r="B23" t="inlineStr">
        <is>
          <t>Jun 28, 2024, Limited</t>
        </is>
      </c>
      <c r="C23" t="inlineStr">
        <is>
          <t>Drama</t>
        </is>
      </c>
      <c r="D23" t="inlineStr">
        <is>
          <t>Magical Realism</t>
        </is>
      </c>
      <c r="E23" t="inlineStr">
        <is>
          <t>Christy Hall</t>
        </is>
      </c>
      <c r="G23" t="inlineStr">
        <is>
          <t>82%</t>
        </is>
      </c>
      <c r="H23" t="inlineStr"/>
      <c r="I23" t="inlineStr">
        <is>
          <t>28</t>
        </is>
      </c>
      <c r="J23" t="inlineStr"/>
    </row>
    <row r="24">
      <c r="A24" t="inlineStr">
        <is>
          <t>The Strangers: Chapter 1</t>
        </is>
      </c>
      <c r="B24" t="inlineStr">
        <is>
          <t>May 17, 2024, Wide</t>
        </is>
      </c>
      <c r="C24" t="inlineStr">
        <is>
          <t>Mystery &amp; Thriller</t>
        </is>
      </c>
      <c r="D24" t="inlineStr">
        <is>
          <t xml:space="preserve">"Meet Cute" </t>
        </is>
      </c>
      <c r="E24" t="inlineStr">
        <is>
          <t>Renny Harlin</t>
        </is>
      </c>
      <c r="F24" t="inlineStr">
        <is>
          <t>$34.8M</t>
        </is>
      </c>
      <c r="G24" t="inlineStr">
        <is>
          <t>22%</t>
        </is>
      </c>
      <c r="H24" t="inlineStr">
        <is>
          <t>44%</t>
        </is>
      </c>
      <c r="I24" t="inlineStr">
        <is>
          <t>96</t>
        </is>
      </c>
      <c r="J24" t="inlineStr">
        <is>
          <t>500</t>
        </is>
      </c>
    </row>
    <row r="25">
      <c r="A25" t="inlineStr">
        <is>
          <t>In A Violent Nature</t>
        </is>
      </c>
      <c r="B25" t="inlineStr">
        <is>
          <t>May 31, 2024, Wide</t>
        </is>
      </c>
      <c r="C25" t="inlineStr">
        <is>
          <t>Mystery &amp; Thriller</t>
        </is>
      </c>
      <c r="D25" t="inlineStr">
        <is>
          <t>Home invasion</t>
        </is>
      </c>
      <c r="E25" t="inlineStr">
        <is>
          <t>Chris Nash</t>
        </is>
      </c>
      <c r="F25" t="inlineStr">
        <is>
          <t>$4.2M</t>
        </is>
      </c>
      <c r="G25" t="inlineStr">
        <is>
          <t>81%</t>
        </is>
      </c>
      <c r="H25" t="inlineStr">
        <is>
          <t>44%</t>
        </is>
      </c>
      <c r="I25" t="inlineStr">
        <is>
          <t>137</t>
        </is>
      </c>
      <c r="J25" t="inlineStr">
        <is>
          <t>250</t>
        </is>
      </c>
    </row>
    <row r="26">
      <c r="A26" t="inlineStr">
        <is>
          <t>Fancy Dance</t>
        </is>
      </c>
      <c r="B26" t="inlineStr">
        <is>
          <t>Jun 21, 2024, Limited</t>
        </is>
      </c>
      <c r="C26" t="inlineStr">
        <is>
          <t>Drama</t>
        </is>
      </c>
      <c r="D26" t="inlineStr">
        <is>
          <t>Undead Revenge</t>
        </is>
      </c>
      <c r="E26" t="inlineStr">
        <is>
          <t>Erica Tremblay</t>
        </is>
      </c>
      <c r="G26" t="inlineStr">
        <is>
          <t>97%</t>
        </is>
      </c>
      <c r="H26" t="inlineStr">
        <is>
          <t>81%</t>
        </is>
      </c>
      <c r="I26" t="inlineStr">
        <is>
          <t>64</t>
        </is>
      </c>
      <c r="J26" t="inlineStr">
        <is>
          <t>50</t>
        </is>
      </c>
    </row>
    <row r="27">
      <c r="A27" t="inlineStr">
        <is>
          <t>Rite Here Rite Now</t>
        </is>
      </c>
      <c r="B27" t="inlineStr">
        <is>
          <t>Jun 20, 2024, Limited</t>
        </is>
      </c>
      <c r="C27" t="inlineStr">
        <is>
          <t>Music</t>
        </is>
      </c>
      <c r="D27" t="inlineStr">
        <is>
          <t xml:space="preserve">Missing person </t>
        </is>
      </c>
      <c r="E27" t="inlineStr">
        <is>
          <t>Tobias Forge</t>
        </is>
      </c>
      <c r="G27" t="inlineStr"/>
      <c r="H27" t="inlineStr">
        <is>
          <t>99%</t>
        </is>
      </c>
      <c r="I27" t="inlineStr"/>
      <c r="J27" t="inlineStr">
        <is>
          <t>500</t>
        </is>
      </c>
    </row>
    <row r="28">
      <c r="A28" t="inlineStr">
        <is>
          <t>Tarot</t>
        </is>
      </c>
      <c r="B28" t="inlineStr">
        <is>
          <t>May 3, 2024, Wide</t>
        </is>
      </c>
      <c r="C28" t="inlineStr">
        <is>
          <t>Mystery &amp; Thriller</t>
        </is>
      </c>
      <c r="D28" t="inlineStr">
        <is>
          <t>Concert Film</t>
        </is>
      </c>
      <c r="E28" t="inlineStr">
        <is>
          <t>Anna Halberg</t>
        </is>
      </c>
      <c r="F28" t="inlineStr">
        <is>
          <t>$18.6M</t>
        </is>
      </c>
      <c r="G28" t="inlineStr">
        <is>
          <t>19%</t>
        </is>
      </c>
      <c r="H28" t="inlineStr">
        <is>
          <t>59%</t>
        </is>
      </c>
      <c r="I28" t="inlineStr">
        <is>
          <t>54</t>
        </is>
      </c>
      <c r="J28" t="inlineStr">
        <is>
          <t>250</t>
        </is>
      </c>
    </row>
    <row r="29">
      <c r="D29" t="inlineStr">
        <is>
          <t>"The Rule of Three"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zoomScale="85" zoomScaleNormal="85" workbookViewId="0">
      <selection activeCell="A1" sqref="A1"/>
    </sheetView>
  </sheetViews>
  <sheetFormatPr baseColWidth="8" defaultRowHeight="14.4"/>
  <cols>
    <col width="32.44140625" customWidth="1" min="1" max="1"/>
    <col width="21.88671875" customWidth="1" min="2" max="2"/>
    <col width="42.44140625" customWidth="1" min="3" max="3"/>
    <col width="18" customWidth="1" min="4" max="4"/>
    <col width="21.44140625" customWidth="1" min="5" max="5"/>
    <col width="22.88671875" bestFit="1" customWidth="1" style="1" min="6" max="6"/>
    <col width="29.88671875" customWidth="1" min="7" max="7"/>
    <col width="31.44140625" customWidth="1" min="8" max="8"/>
    <col width="35.33203125" customWidth="1" min="9" max="9"/>
    <col width="33" customWidth="1" min="10" max="10"/>
    <col width="29.77734375" customWidth="1" min="11" max="11"/>
    <col width="30.33203125" customWidth="1" min="12" max="12"/>
    <col width="32.6640625" customWidth="1" min="13" max="13"/>
    <col width="33.21875" customWidth="1" min="14" max="14"/>
    <col width="38.109375" customWidth="1" min="15" max="15"/>
    <col width="36.6640625" customWidth="1" min="16" max="16"/>
    <col width="26" customWidth="1" min="17" max="17"/>
  </cols>
  <sheetData>
    <row r="1">
      <c r="A1" s="4" t="inlineStr">
        <is>
          <t>Coluna1</t>
        </is>
      </c>
      <c r="B1" s="4" t="inlineStr">
        <is>
          <t>Coluna2</t>
        </is>
      </c>
      <c r="C1" s="4" t="inlineStr">
        <is>
          <t>Coluna3</t>
        </is>
      </c>
      <c r="D1" s="4" t="inlineStr">
        <is>
          <t>Coluna4</t>
        </is>
      </c>
      <c r="E1" s="4" t="inlineStr">
        <is>
          <t>Coluna5</t>
        </is>
      </c>
      <c r="F1" s="6" t="inlineStr">
        <is>
          <t>Coluna6</t>
        </is>
      </c>
      <c r="G1" s="4" t="inlineStr">
        <is>
          <t>Coluna7</t>
        </is>
      </c>
      <c r="H1" s="4" t="inlineStr">
        <is>
          <t>Coluna8</t>
        </is>
      </c>
      <c r="I1" s="4" t="inlineStr">
        <is>
          <t>Coluna9</t>
        </is>
      </c>
      <c r="J1" s="4" t="inlineStr">
        <is>
          <t>Coluna10</t>
        </is>
      </c>
      <c r="K1" s="4" t="inlineStr">
        <is>
          <t>Nota críticos</t>
        </is>
      </c>
      <c r="L1" s="4" t="inlineStr">
        <is>
          <t>Nota público</t>
        </is>
      </c>
      <c r="M1" s="4" t="inlineStr">
        <is>
          <t>Quant. avaliações positivas crit.</t>
        </is>
      </c>
      <c r="N1" s="4" t="inlineStr">
        <is>
          <t>Quant. avaliações negativas crit.</t>
        </is>
      </c>
      <c r="O1" s="4" t="inlineStr">
        <is>
          <t>Quant. avaliações positivas público</t>
        </is>
      </c>
      <c r="P1" s="4" t="inlineStr">
        <is>
          <t>Quant. avaliações negativas públicos</t>
        </is>
      </c>
      <c r="Q1" s="4" t="inlineStr">
        <is>
          <t>Valores bilheteria (Milhões)</t>
        </is>
      </c>
    </row>
    <row r="2">
      <c r="A2" s="4" t="n"/>
      <c r="B2" s="4" t="n"/>
      <c r="C2" s="4" t="n"/>
      <c r="D2" s="4" t="n"/>
      <c r="E2" s="4" t="n"/>
      <c r="F2" s="6" t="n"/>
      <c r="G2" s="5" t="n"/>
      <c r="H2" s="5" t="n"/>
      <c r="I2" s="4" t="n"/>
      <c r="J2" s="4" t="n"/>
      <c r="K2" s="4">
        <f>DadosBrutos[[#This Row],[Coluna7]]*10</f>
        <v/>
      </c>
      <c r="L2" s="4">
        <f>DadosBrutos[[#This Row],[Coluna8]]*10</f>
        <v/>
      </c>
      <c r="M2" s="6">
        <f>DadosBrutos[[#This Row],[Coluna9]]*DadosBrutos[[#This Row],[Coluna7]]</f>
        <v/>
      </c>
      <c r="N2" s="6">
        <f>DadosBrutos[[#This Row],[Coluna9]]-DadosBrutos[[#This Row],[Quant. avaliações positivas crit.]]</f>
        <v/>
      </c>
      <c r="O2" s="6">
        <f>DadosBrutos[[#This Row],[Coluna10]]*DadosBrutos[[#This Row],[Coluna8]]</f>
        <v/>
      </c>
      <c r="P2" s="6">
        <f>DadosBrutos[[#This Row],[Coluna10]]-DadosBrutos[[#This Row],[Quant. avaliações positivas público]]</f>
        <v/>
      </c>
      <c r="Q2" s="7">
        <f>VALUE(IF(DadosBrutos[[#This Row],[Coluna6]]="","0",VALUE(SUBSTITUTE(SUBSTITUTE(SUBSTITUTE(DadosBrutos[[#This Row],[Coluna6]], "M", ""), "$", ""),".",","))))</f>
        <v/>
      </c>
    </row>
    <row r="3">
      <c r="A3" s="4" t="n"/>
      <c r="B3" s="4" t="n"/>
      <c r="C3" s="4" t="n"/>
      <c r="D3" s="4" t="n"/>
      <c r="E3" s="4" t="n"/>
      <c r="F3" s="6" t="n"/>
      <c r="G3" s="5" t="n"/>
      <c r="H3" s="5" t="n"/>
      <c r="I3" s="4" t="n"/>
      <c r="J3" s="4" t="n"/>
      <c r="K3" s="4">
        <f>DadosBrutos[[#This Row],[Coluna7]]*10</f>
        <v/>
      </c>
      <c r="L3" s="4">
        <f>DadosBrutos[[#This Row],[Coluna8]]*10</f>
        <v/>
      </c>
      <c r="M3" s="6">
        <f>DadosBrutos[[#This Row],[Coluna9]]*DadosBrutos[[#This Row],[Coluna7]]</f>
        <v/>
      </c>
      <c r="N3" s="6">
        <f>DadosBrutos[[#This Row],[Coluna9]]-DadosBrutos[[#This Row],[Quant. avaliações positivas crit.]]</f>
        <v/>
      </c>
      <c r="O3" s="6">
        <f>DadosBrutos[[#This Row],[Coluna10]]*DadosBrutos[[#This Row],[Coluna8]]</f>
        <v/>
      </c>
      <c r="P3" s="6">
        <f>DadosBrutos[[#This Row],[Coluna10]]-DadosBrutos[[#This Row],[Quant. avaliações positivas público]]</f>
        <v/>
      </c>
      <c r="Q3" s="7">
        <f>VALUE(IF(DadosBrutos[[#This Row],[Coluna6]]="","0",VALUE(SUBSTITUTE(SUBSTITUTE(SUBSTITUTE(DadosBrutos[[#This Row],[Coluna6]], "M", ""), "$", ""),".",","))))</f>
        <v/>
      </c>
    </row>
    <row r="4">
      <c r="A4" s="4" t="n"/>
      <c r="B4" s="4" t="n"/>
      <c r="C4" s="4" t="n"/>
      <c r="D4" s="4" t="n"/>
      <c r="E4" s="4" t="n"/>
      <c r="F4" s="6" t="n"/>
      <c r="G4" s="5" t="n"/>
      <c r="H4" s="5" t="n"/>
      <c r="I4" s="4" t="n"/>
      <c r="J4" s="4" t="n"/>
      <c r="K4" s="4">
        <f>DadosBrutos[[#This Row],[Coluna7]]*10</f>
        <v/>
      </c>
      <c r="L4" s="4">
        <f>DadosBrutos[[#This Row],[Coluna8]]*10</f>
        <v/>
      </c>
      <c r="M4" s="6">
        <f>DadosBrutos[[#This Row],[Coluna9]]*DadosBrutos[[#This Row],[Coluna7]]</f>
        <v/>
      </c>
      <c r="N4" s="6">
        <f>DadosBrutos[[#This Row],[Coluna9]]-DadosBrutos[[#This Row],[Quant. avaliações positivas crit.]]</f>
        <v/>
      </c>
      <c r="O4" s="6">
        <f>DadosBrutos[[#This Row],[Coluna10]]*DadosBrutos[[#This Row],[Coluna8]]</f>
        <v/>
      </c>
      <c r="P4" s="6">
        <f>DadosBrutos[[#This Row],[Coluna10]]-DadosBrutos[[#This Row],[Quant. avaliações positivas público]]</f>
        <v/>
      </c>
      <c r="Q4" s="7">
        <f>VALUE(IF(DadosBrutos[[#This Row],[Coluna6]]="","0",VALUE(SUBSTITUTE(SUBSTITUTE(SUBSTITUTE(DadosBrutos[[#This Row],[Coluna6]], "M", ""), "$", ""),".",","))))</f>
        <v/>
      </c>
    </row>
    <row r="5">
      <c r="A5" s="4" t="n"/>
      <c r="B5" s="4" t="n"/>
      <c r="C5" s="4" t="n"/>
      <c r="D5" s="4" t="n"/>
      <c r="E5" s="4" t="n"/>
      <c r="F5" s="6" t="n"/>
      <c r="G5" s="5" t="n"/>
      <c r="H5" s="5" t="n"/>
      <c r="I5" s="4" t="n"/>
      <c r="J5" s="4" t="n"/>
      <c r="K5" s="4">
        <f>DadosBrutos[[#This Row],[Coluna7]]*10</f>
        <v/>
      </c>
      <c r="L5" s="4">
        <f>DadosBrutos[[#This Row],[Coluna8]]*10</f>
        <v/>
      </c>
      <c r="M5" s="6">
        <f>DadosBrutos[[#This Row],[Coluna9]]*DadosBrutos[[#This Row],[Coluna7]]</f>
        <v/>
      </c>
      <c r="N5" s="6">
        <f>DadosBrutos[[#This Row],[Coluna9]]-DadosBrutos[[#This Row],[Quant. avaliações positivas crit.]]</f>
        <v/>
      </c>
      <c r="O5" s="6">
        <f>DadosBrutos[[#This Row],[Coluna10]]*DadosBrutos[[#This Row],[Coluna8]]</f>
        <v/>
      </c>
      <c r="P5" s="6">
        <f>DadosBrutos[[#This Row],[Coluna10]]-DadosBrutos[[#This Row],[Quant. avaliações positivas público]]</f>
        <v/>
      </c>
      <c r="Q5" s="7">
        <f>VALUE(IF(DadosBrutos[[#This Row],[Coluna6]]="","0",VALUE(SUBSTITUTE(SUBSTITUTE(SUBSTITUTE(DadosBrutos[[#This Row],[Coluna6]], "M", ""), "$", ""),".",","))))</f>
        <v/>
      </c>
    </row>
    <row r="6">
      <c r="A6" s="4" t="n"/>
      <c r="B6" s="4" t="n"/>
      <c r="C6" s="4" t="n"/>
      <c r="D6" s="4" t="n"/>
      <c r="E6" s="4" t="n"/>
      <c r="F6" s="6" t="n"/>
      <c r="G6" s="5" t="n"/>
      <c r="H6" s="5" t="n"/>
      <c r="I6" s="4" t="n"/>
      <c r="J6" s="4" t="n"/>
      <c r="K6" s="4">
        <f>DadosBrutos[[#This Row],[Coluna7]]*10</f>
        <v/>
      </c>
      <c r="L6" s="4">
        <f>DadosBrutos[[#This Row],[Coluna8]]*10</f>
        <v/>
      </c>
      <c r="M6" s="6">
        <f>DadosBrutos[[#This Row],[Coluna9]]*DadosBrutos[[#This Row],[Coluna7]]</f>
        <v/>
      </c>
      <c r="N6" s="6">
        <f>DadosBrutos[[#This Row],[Coluna9]]-DadosBrutos[[#This Row],[Quant. avaliações positivas crit.]]</f>
        <v/>
      </c>
      <c r="O6" s="6">
        <f>DadosBrutos[[#This Row],[Coluna10]]*DadosBrutos[[#This Row],[Coluna8]]</f>
        <v/>
      </c>
      <c r="P6" s="6">
        <f>DadosBrutos[[#This Row],[Coluna10]]-DadosBrutos[[#This Row],[Quant. avaliações positivas público]]</f>
        <v/>
      </c>
      <c r="Q6" s="7">
        <f>VALUE(IF(DadosBrutos[[#This Row],[Coluna6]]="","0",VALUE(SUBSTITUTE(SUBSTITUTE(SUBSTITUTE(DadosBrutos[[#This Row],[Coluna6]], "M", ""), "$", ""),".",","))))</f>
        <v/>
      </c>
    </row>
    <row r="7">
      <c r="A7" s="4" t="n"/>
      <c r="B7" s="4" t="n"/>
      <c r="C7" s="4" t="n"/>
      <c r="D7" s="4" t="n"/>
      <c r="E7" s="4" t="n"/>
      <c r="F7" s="6" t="n"/>
      <c r="G7" s="5" t="n"/>
      <c r="H7" s="5" t="n"/>
      <c r="I7" s="4" t="n"/>
      <c r="J7" s="4" t="n"/>
      <c r="K7" s="4">
        <f>DadosBrutos[[#This Row],[Coluna7]]*10</f>
        <v/>
      </c>
      <c r="L7" s="4">
        <f>DadosBrutos[[#This Row],[Coluna8]]*10</f>
        <v/>
      </c>
      <c r="M7" s="6">
        <f>DadosBrutos[[#This Row],[Coluna9]]*DadosBrutos[[#This Row],[Coluna7]]</f>
        <v/>
      </c>
      <c r="N7" s="6">
        <f>DadosBrutos[[#This Row],[Coluna9]]-DadosBrutos[[#This Row],[Quant. avaliações positivas crit.]]</f>
        <v/>
      </c>
      <c r="O7" s="6">
        <f>DadosBrutos[[#This Row],[Coluna10]]*DadosBrutos[[#This Row],[Coluna8]]</f>
        <v/>
      </c>
      <c r="P7" s="6">
        <f>DadosBrutos[[#This Row],[Coluna10]]-DadosBrutos[[#This Row],[Quant. avaliações positivas público]]</f>
        <v/>
      </c>
      <c r="Q7" s="7">
        <f>VALUE(IF(DadosBrutos[[#This Row],[Coluna6]]="","0",VALUE(SUBSTITUTE(SUBSTITUTE(SUBSTITUTE(DadosBrutos[[#This Row],[Coluna6]], "M", ""), "$", ""),".",","))))</f>
        <v/>
      </c>
    </row>
    <row r="8">
      <c r="A8" s="4" t="n"/>
      <c r="B8" s="4" t="n"/>
      <c r="C8" s="4" t="n"/>
      <c r="D8" s="4" t="n"/>
      <c r="E8" s="4" t="n"/>
      <c r="F8" s="6" t="n"/>
      <c r="G8" s="5" t="n"/>
      <c r="H8" s="5" t="n"/>
      <c r="I8" s="4" t="n"/>
      <c r="J8" s="4" t="n"/>
      <c r="K8" s="4">
        <f>DadosBrutos[[#This Row],[Coluna7]]*10</f>
        <v/>
      </c>
      <c r="L8" s="4">
        <f>DadosBrutos[[#This Row],[Coluna8]]*10</f>
        <v/>
      </c>
      <c r="M8" s="6">
        <f>DadosBrutos[[#This Row],[Coluna9]]*DadosBrutos[[#This Row],[Coluna7]]</f>
        <v/>
      </c>
      <c r="N8" s="6">
        <f>DadosBrutos[[#This Row],[Coluna9]]-DadosBrutos[[#This Row],[Quant. avaliações positivas crit.]]</f>
        <v/>
      </c>
      <c r="O8" s="6">
        <f>DadosBrutos[[#This Row],[Coluna10]]*DadosBrutos[[#This Row],[Coluna8]]</f>
        <v/>
      </c>
      <c r="P8" s="6">
        <f>DadosBrutos[[#This Row],[Coluna10]]-DadosBrutos[[#This Row],[Quant. avaliações positivas público]]</f>
        <v/>
      </c>
      <c r="Q8" s="7">
        <f>VALUE(IF(DadosBrutos[[#This Row],[Coluna6]]="","0",VALUE(SUBSTITUTE(SUBSTITUTE(SUBSTITUTE(DadosBrutos[[#This Row],[Coluna6]], "M", ""), "$", ""),".",","))))</f>
        <v/>
      </c>
    </row>
    <row r="9">
      <c r="A9" s="4" t="n"/>
      <c r="B9" s="4" t="n"/>
      <c r="C9" s="4" t="n"/>
      <c r="D9" s="4" t="n"/>
      <c r="E9" s="4" t="n"/>
      <c r="F9" s="6" t="n"/>
      <c r="G9" s="5" t="n"/>
      <c r="H9" s="5" t="n"/>
      <c r="I9" s="4" t="n"/>
      <c r="J9" s="4" t="n"/>
      <c r="K9" s="4">
        <f>DadosBrutos[[#This Row],[Coluna7]]*10</f>
        <v/>
      </c>
      <c r="L9" s="4">
        <f>DadosBrutos[[#This Row],[Coluna8]]*10</f>
        <v/>
      </c>
      <c r="M9" s="6">
        <f>DadosBrutos[[#This Row],[Coluna9]]*DadosBrutos[[#This Row],[Coluna7]]</f>
        <v/>
      </c>
      <c r="N9" s="6">
        <f>DadosBrutos[[#This Row],[Coluna9]]-DadosBrutos[[#This Row],[Quant. avaliações positivas crit.]]</f>
        <v/>
      </c>
      <c r="O9" s="6">
        <f>DadosBrutos[[#This Row],[Coluna10]]*DadosBrutos[[#This Row],[Coluna8]]</f>
        <v/>
      </c>
      <c r="P9" s="6">
        <f>DadosBrutos[[#This Row],[Coluna10]]-DadosBrutos[[#This Row],[Quant. avaliações positivas público]]</f>
        <v/>
      </c>
      <c r="Q9" s="7">
        <f>VALUE(IF(DadosBrutos[[#This Row],[Coluna6]]="","0",VALUE(SUBSTITUTE(SUBSTITUTE(SUBSTITUTE(DadosBrutos[[#This Row],[Coluna6]], "M", ""), "$", ""),".",","))))</f>
        <v/>
      </c>
    </row>
    <row r="10">
      <c r="A10" s="4" t="n"/>
      <c r="B10" s="4" t="n"/>
      <c r="C10" s="4" t="n"/>
      <c r="D10" s="4" t="n"/>
      <c r="E10" s="4" t="n"/>
      <c r="F10" s="6" t="n"/>
      <c r="G10" s="5" t="n"/>
      <c r="H10" s="5" t="n"/>
      <c r="I10" s="4" t="n"/>
      <c r="J10" s="4" t="n"/>
      <c r="K10" s="4">
        <f>DadosBrutos[[#This Row],[Coluna7]]*10</f>
        <v/>
      </c>
      <c r="L10" s="4">
        <f>DadosBrutos[[#This Row],[Coluna8]]*10</f>
        <v/>
      </c>
      <c r="M10" s="6">
        <f>DadosBrutos[[#This Row],[Coluna9]]*DadosBrutos[[#This Row],[Coluna7]]</f>
        <v/>
      </c>
      <c r="N10" s="6">
        <f>DadosBrutos[[#This Row],[Coluna9]]-DadosBrutos[[#This Row],[Quant. avaliações positivas crit.]]</f>
        <v/>
      </c>
      <c r="O10" s="6">
        <f>DadosBrutos[[#This Row],[Coluna10]]*DadosBrutos[[#This Row],[Coluna8]]</f>
        <v/>
      </c>
      <c r="P10" s="6">
        <f>DadosBrutos[[#This Row],[Coluna10]]-DadosBrutos[[#This Row],[Quant. avaliações positivas público]]</f>
        <v/>
      </c>
      <c r="Q10" s="7">
        <f>VALUE(IF(DadosBrutos[[#This Row],[Coluna6]]="","0",VALUE(SUBSTITUTE(SUBSTITUTE(SUBSTITUTE(DadosBrutos[[#This Row],[Coluna6]], "M", ""), "$", ""),".",","))))</f>
        <v/>
      </c>
    </row>
    <row r="11">
      <c r="A11" s="4" t="n"/>
      <c r="B11" s="4" t="n"/>
      <c r="C11" s="4" t="n"/>
      <c r="D11" s="4" t="n"/>
      <c r="E11" s="4" t="n"/>
      <c r="F11" s="6" t="n"/>
      <c r="G11" s="5" t="n"/>
      <c r="H11" s="4" t="n"/>
      <c r="I11" s="4" t="n"/>
      <c r="J11" s="4" t="n"/>
      <c r="K11" s="4">
        <f>DadosBrutos[[#This Row],[Coluna7]]*10</f>
        <v/>
      </c>
      <c r="L11" s="4">
        <f>DadosBrutos[[#This Row],[Coluna8]]*10</f>
        <v/>
      </c>
      <c r="M11" s="6">
        <f>DadosBrutos[[#This Row],[Coluna9]]*DadosBrutos[[#This Row],[Coluna7]]</f>
        <v/>
      </c>
      <c r="N11" s="6">
        <f>DadosBrutos[[#This Row],[Coluna9]]-DadosBrutos[[#This Row],[Quant. avaliações positivas crit.]]</f>
        <v/>
      </c>
      <c r="O11" s="6">
        <f>DadosBrutos[[#This Row],[Coluna10]]*DadosBrutos[[#This Row],[Coluna8]]</f>
        <v/>
      </c>
      <c r="P11" s="6">
        <f>DadosBrutos[[#This Row],[Coluna10]]-DadosBrutos[[#This Row],[Quant. avaliações positivas público]]</f>
        <v/>
      </c>
      <c r="Q11" s="7">
        <f>VALUE(IF(DadosBrutos[[#This Row],[Coluna6]]="","0",VALUE(SUBSTITUTE(SUBSTITUTE(SUBSTITUTE(DadosBrutos[[#This Row],[Coluna6]], "M", ""), "$", ""),".",","))))</f>
        <v/>
      </c>
    </row>
    <row r="12">
      <c r="A12" s="4" t="n"/>
      <c r="B12" s="4" t="n"/>
      <c r="C12" s="4" t="n"/>
      <c r="D12" s="4" t="n"/>
      <c r="E12" s="4" t="n"/>
      <c r="F12" s="6" t="n"/>
      <c r="G12" s="5" t="n"/>
      <c r="H12" s="5" t="n"/>
      <c r="I12" s="4" t="n"/>
      <c r="J12" s="4" t="n"/>
      <c r="K12" s="4">
        <f>DadosBrutos[[#This Row],[Coluna7]]*10</f>
        <v/>
      </c>
      <c r="L12" s="4">
        <f>DadosBrutos[[#This Row],[Coluna8]]*10</f>
        <v/>
      </c>
      <c r="M12" s="6">
        <f>DadosBrutos[[#This Row],[Coluna9]]*DadosBrutos[[#This Row],[Coluna7]]</f>
        <v/>
      </c>
      <c r="N12" s="6">
        <f>DadosBrutos[[#This Row],[Coluna9]]-DadosBrutos[[#This Row],[Quant. avaliações positivas crit.]]</f>
        <v/>
      </c>
      <c r="O12" s="6">
        <f>DadosBrutos[[#This Row],[Coluna10]]*DadosBrutos[[#This Row],[Coluna8]]</f>
        <v/>
      </c>
      <c r="P12" s="6">
        <f>DadosBrutos[[#This Row],[Coluna10]]-DadosBrutos[[#This Row],[Quant. avaliações positivas público]]</f>
        <v/>
      </c>
      <c r="Q12" s="7">
        <f>VALUE(IF(DadosBrutos[[#This Row],[Coluna6]]="","0",VALUE(SUBSTITUTE(SUBSTITUTE(SUBSTITUTE(DadosBrutos[[#This Row],[Coluna6]], "M", ""), "$", ""),".",","))))</f>
        <v/>
      </c>
    </row>
    <row r="13">
      <c r="A13" s="4" t="n"/>
      <c r="B13" s="4" t="n"/>
      <c r="C13" s="4" t="n"/>
      <c r="D13" s="4" t="n"/>
      <c r="E13" s="4" t="n"/>
      <c r="F13" s="6" t="n"/>
      <c r="G13" s="5" t="n"/>
      <c r="H13" s="5" t="n"/>
      <c r="I13" s="4" t="n"/>
      <c r="J13" s="4" t="n"/>
      <c r="K13" s="4">
        <f>DadosBrutos[[#This Row],[Coluna7]]*10</f>
        <v/>
      </c>
      <c r="L13" s="4">
        <f>DadosBrutos[[#This Row],[Coluna8]]*10</f>
        <v/>
      </c>
      <c r="M13" s="6">
        <f>DadosBrutos[[#This Row],[Coluna9]]*DadosBrutos[[#This Row],[Coluna7]]</f>
        <v/>
      </c>
      <c r="N13" s="6">
        <f>DadosBrutos[[#This Row],[Coluna9]]-DadosBrutos[[#This Row],[Quant. avaliações positivas crit.]]</f>
        <v/>
      </c>
      <c r="O13" s="6">
        <f>DadosBrutos[[#This Row],[Coluna10]]*DadosBrutos[[#This Row],[Coluna8]]</f>
        <v/>
      </c>
      <c r="P13" s="6">
        <f>DadosBrutos[[#This Row],[Coluna10]]-DadosBrutos[[#This Row],[Quant. avaliações positivas público]]</f>
        <v/>
      </c>
      <c r="Q13" s="7">
        <f>VALUE(IF(DadosBrutos[[#This Row],[Coluna6]]="","0",VALUE(SUBSTITUTE(SUBSTITUTE(SUBSTITUTE(DadosBrutos[[#This Row],[Coluna6]], "M", ""), "$", ""),".",","))))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zoomScale="51" workbookViewId="0">
      <selection activeCell="C40" sqref="C40"/>
    </sheetView>
  </sheetViews>
  <sheetFormatPr baseColWidth="8" defaultRowHeight="14.4"/>
  <cols>
    <col width="28.109375" bestFit="1" customWidth="1" min="1" max="1"/>
    <col width="26.21875" bestFit="1" customWidth="1" min="2" max="3"/>
    <col width="22.88671875" bestFit="1" customWidth="1" min="4" max="4"/>
    <col width="20.6640625" customWidth="1" min="5" max="5"/>
    <col width="24.77734375" bestFit="1" customWidth="1" min="6" max="6"/>
  </cols>
  <sheetData>
    <row r="1">
      <c r="A1" s="4" t="inlineStr">
        <is>
          <t>Análises:</t>
        </is>
      </c>
      <c r="B1" s="4" t="inlineStr">
        <is>
          <t>Nome do filme</t>
        </is>
      </c>
      <c r="C1" s="4" t="inlineStr">
        <is>
          <t>trope</t>
        </is>
      </c>
      <c r="D1" s="4" t="inlineStr">
        <is>
          <t>Avaliação do público</t>
        </is>
      </c>
      <c r="E1" s="4" t="inlineStr">
        <is>
          <t>Avaliação dos críticos</t>
        </is>
      </c>
      <c r="F1" s="4" t="inlineStr">
        <is>
          <t>Valor Arrecadado (Mil.)</t>
        </is>
      </c>
    </row>
    <row r="2">
      <c r="A2" s="4" t="inlineStr">
        <is>
          <t>Maior bilheteria</t>
        </is>
      </c>
      <c r="B2" s="4">
        <f>INDEX('Dados Brutos'!A:A,MATCH(Tabela24[[#This Row],[Valor Arrecadado (Mil.)]],'Dados Brutos'!Q:Q,0))</f>
        <v/>
      </c>
      <c r="C2" s="4">
        <f>INDEX('Dados Brutos'!E:E,MATCH(Tabela24[[#This Row],[Nome do filme]],'Dados Brutos'!A:A,0))</f>
        <v/>
      </c>
      <c r="D2" s="8">
        <f>INDEX(DadosBrutos[Coluna8],MATCH(Tabela24[[#This Row],[Nome do filme]],DadosBrutos[Coluna1],0))</f>
        <v/>
      </c>
      <c r="E2" s="8">
        <f>INDEX('Dados Brutos'!G:G,MATCH(Tabela24[[#This Row],[Nome do filme]],'Dados Brutos'!A:A,0))</f>
        <v/>
      </c>
      <c r="F2" s="7">
        <f>LARGE('Dados Brutos'!Q:Q,1)</f>
        <v/>
      </c>
    </row>
    <row r="3">
      <c r="A3" s="4" t="inlineStr">
        <is>
          <t>Menor bilheteria</t>
        </is>
      </c>
      <c r="B3" s="4">
        <f>INDEX('Dados Brutos'!A:A,MATCH(Tabela24[[#This Row],[Valor Arrecadado (Mil.)]],'Dados Brutos'!Q:Q,0))</f>
        <v/>
      </c>
      <c r="C3" s="4">
        <f>INDEX('Dados Brutos'!E:E,MATCH(Tabela24[[#This Row],[Nome do filme]],'Dados Brutos'!A:A,0))</f>
        <v/>
      </c>
      <c r="D3" s="8">
        <f>INDEX(DadosBrutos[Coluna8],MATCH(Tabela24[[#This Row],[Nome do filme]],DadosBrutos[Coluna1],0))</f>
        <v/>
      </c>
      <c r="E3" s="8">
        <f>INDEX('Dados Brutos'!G:G,MATCH(Tabela24[[#This Row],[Nome do filme]],'Dados Brutos'!A:A,0))</f>
        <v/>
      </c>
      <c r="F3" s="7">
        <f t="array" ref="F3">SMALL(IF('Dados Brutos'!Q:Q &gt;0,'Dados Brutos'!Q:Q),1)</f>
        <v/>
      </c>
    </row>
    <row r="4">
      <c r="A4" s="4" t="inlineStr">
        <is>
          <t>Melhor avaliação público</t>
        </is>
      </c>
      <c r="B4" s="4">
        <f>INDEX('Dados Brutos'!A:A,MATCH(Tabela24[[#This Row],[Avaliação do público]],'Dados Brutos'!H:H,0))</f>
        <v/>
      </c>
      <c r="C4" s="4">
        <f>INDEX('Dados Brutos'!E:E,MATCH(Tabela24[[#This Row],[Nome do filme]],'Dados Brutos'!A:A,0))</f>
        <v/>
      </c>
      <c r="D4" s="8">
        <f>LARGE('Dados Brutos'!H:H,1)</f>
        <v/>
      </c>
      <c r="E4" s="8">
        <f>INDEX('Dados Brutos'!G:G,MATCH(Tabela24[[#This Row],[Nome do filme]],'Dados Brutos'!A:A,0))</f>
        <v/>
      </c>
      <c r="F4" s="7">
        <f>INDEX('Dados Brutos'!Q:Q,MATCH(Tabela24[[#This Row],[Nome do filme]],'Dados Brutos'!A:A,0))</f>
        <v/>
      </c>
    </row>
    <row r="5">
      <c r="A5" s="4" t="inlineStr">
        <is>
          <t>Pior avaliação do público</t>
        </is>
      </c>
      <c r="B5" s="4">
        <f>INDEX('Dados Brutos'!A:A,MATCH(Tabela24[[#This Row],[Avaliação do público]],'Dados Brutos'!H:H,0))</f>
        <v/>
      </c>
      <c r="C5" s="4">
        <f>INDEX('Dados Brutos'!E:E,MATCH(Tabela24[[#This Row],[Nome do filme]],'Dados Brutos'!A:A,0))</f>
        <v/>
      </c>
      <c r="D5" s="8">
        <f>SMALL('Dados Brutos'!H:H,1)</f>
        <v/>
      </c>
      <c r="E5" s="8">
        <f>INDEX('Dados Brutos'!G:G,MATCH(Tabela24[[#This Row],[Nome do filme]],'Dados Brutos'!A:A,0))</f>
        <v/>
      </c>
      <c r="F5" s="7">
        <f>INDEX('Dados Brutos'!Q:Q,MATCH(Tabela24[[#This Row],[Nome do filme]],'Dados Brutos'!A:A,0))</f>
        <v/>
      </c>
    </row>
  </sheetData>
  <pageMargins left="0.511811024" right="0.511811024" top="0.787401575" bottom="0.787401575" header="0.31496062" footer="0.31496062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9" sqref="A9"/>
    </sheetView>
  </sheetViews>
  <sheetFormatPr baseColWidth="8" defaultRowHeight="14.4"/>
  <cols>
    <col width="10.77734375" bestFit="1" customWidth="1" min="1" max="1"/>
    <col width="34" bestFit="1" customWidth="1" min="2" max="2"/>
  </cols>
  <sheetData>
    <row r="3">
      <c r="A3" s="2" t="inlineStr">
        <is>
          <t>Gênero</t>
        </is>
      </c>
      <c r="B3" t="inlineStr">
        <is>
          <t>Soma de Valores bilheteria (Milhões)</t>
        </is>
      </c>
    </row>
    <row r="4">
      <c r="A4" s="3" t="inlineStr">
        <is>
          <t>(vazio)</t>
        </is>
      </c>
      <c r="B4" t="n">
        <v>0</v>
      </c>
    </row>
    <row r="5">
      <c r="A5" s="3" t="inlineStr">
        <is>
          <t>Total Geral</t>
        </is>
      </c>
      <c r="B5" t="n">
        <v>0</v>
      </c>
    </row>
  </sheetData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A5"/>
  <sheetViews>
    <sheetView workbookViewId="0">
      <selection activeCell="B3" sqref="B3"/>
    </sheetView>
  </sheetViews>
  <sheetFormatPr baseColWidth="8" defaultRowHeight="14.4"/>
  <cols>
    <col width="10.77734375" bestFit="1" customWidth="1" min="1" max="1"/>
    <col width="19.21875" bestFit="1" customWidth="1" min="2" max="2"/>
    <col width="5" bestFit="1" customWidth="1" min="3" max="5"/>
    <col width="4" bestFit="1" customWidth="1" min="6" max="6"/>
    <col width="5" bestFit="1" customWidth="1" min="7" max="13"/>
    <col width="10" bestFit="1" customWidth="1" min="14" max="14"/>
  </cols>
  <sheetData>
    <row r="3">
      <c r="A3" s="2" t="inlineStr">
        <is>
          <t>Título</t>
        </is>
      </c>
    </row>
    <row r="4">
      <c r="A4" s="3" t="inlineStr">
        <is>
          <t>(vazio)</t>
        </is>
      </c>
    </row>
    <row r="5">
      <c r="A5" s="3" t="inlineStr">
        <is>
          <t>Total Geral</t>
        </is>
      </c>
    </row>
  </sheetData>
  <pageMargins left="0.511811024" right="0.511811024" top="0.787401575" bottom="0.787401575" header="0.31496062" footer="0.3149606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Raphaella Roma</dc:creator>
  <dcterms:created xmlns:dcterms="http://purl.org/dc/terms/" xmlns:xsi="http://www.w3.org/2001/XMLSchema-instance" xsi:type="dcterms:W3CDTF">2024-06-24T21:55:28Z</dcterms:created>
  <dcterms:modified xmlns:dcterms="http://purl.org/dc/terms/" xmlns:xsi="http://www.w3.org/2001/XMLSchema-instance" xsi:type="dcterms:W3CDTF">2024-06-26T01:47:38Z</dcterms:modified>
  <cp:lastModifiedBy>Beatriz Marques</cp:lastModifiedBy>
</cp:coreProperties>
</file>